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4\Zahlen\Dateien\Tabellen\"/>
    </mc:Choice>
  </mc:AlternateContent>
  <xr:revisionPtr revIDLastSave="0" documentId="13_ncr:1_{36AE03C4-8347-4853-A085-6CCE9B3611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TRO" sheetId="14" r:id="rId1"/>
    <sheet name="TOTAL" sheetId="1" r:id="rId2"/>
    <sheet name="DOT" sheetId="7" r:id="rId3"/>
    <sheet name="GLA-1" sheetId="2" r:id="rId4"/>
    <sheet name="GLA-2" sheetId="6" r:id="rId5"/>
    <sheet name="SLA.AC-1" sheetId="8" r:id="rId6"/>
    <sheet name="SLA.AC-2" sheetId="10" r:id="rId7"/>
    <sheet name="SLA.F-1" sheetId="18" r:id="rId8"/>
    <sheet name="SLA.F-2" sheetId="12" r:id="rId9"/>
    <sheet name="DFIE" sheetId="15" state="veryHidden" r:id="rId10"/>
  </sheets>
  <definedNames>
    <definedName name="_xlnm.Print_Area" localSheetId="2">DOT!$B$1:$J$18</definedName>
    <definedName name="_xlnm.Print_Area" localSheetId="3">'GLA-1'!$B$1:$P$70</definedName>
    <definedName name="_xlnm.Print_Area" localSheetId="4">'GLA-2'!$B$1:$G$35</definedName>
    <definedName name="_xlnm.Print_Area" localSheetId="5">'SLA.AC-1'!$B$1:$L$35</definedName>
    <definedName name="_xlnm.Print_Area" localSheetId="6">'SLA.AC-2'!$B$1:$O$39</definedName>
    <definedName name="_xlnm.Print_Area" localSheetId="7">'SLA.F-1'!$B$1:$N$36</definedName>
    <definedName name="_xlnm.Print_Area" localSheetId="8">'SLA.F-2'!$B$1:$H$38</definedName>
    <definedName name="_xlnm.Print_Area" localSheetId="1">TOTAL!$A$1:$G$36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5" l="1"/>
  <c r="G118" i="15"/>
  <c r="E84" i="15"/>
  <c r="G80" i="15"/>
  <c r="F80" i="15"/>
  <c r="E80" i="15"/>
  <c r="D80" i="15"/>
  <c r="F79" i="15"/>
  <c r="D79" i="15"/>
  <c r="G74" i="15"/>
  <c r="E74" i="15"/>
  <c r="D74" i="15"/>
  <c r="G66" i="15"/>
  <c r="F66" i="15"/>
  <c r="G13" i="15"/>
  <c r="D13" i="15"/>
  <c r="G3" i="15"/>
  <c r="G157" i="15" s="1"/>
  <c r="I2148" i="18"/>
  <c r="H2148" i="18"/>
  <c r="I2147" i="18"/>
  <c r="H2147" i="18"/>
  <c r="I2146" i="18"/>
  <c r="H2146" i="18"/>
  <c r="I2145" i="18"/>
  <c r="H2145" i="18"/>
  <c r="I2144" i="18"/>
  <c r="H2144" i="18"/>
  <c r="I2143" i="18"/>
  <c r="H2143" i="18"/>
  <c r="I2142" i="18"/>
  <c r="H2142" i="18"/>
  <c r="I2141" i="18"/>
  <c r="H2141" i="18"/>
  <c r="I2140" i="18"/>
  <c r="H2140" i="18"/>
  <c r="I2139" i="18"/>
  <c r="H2139" i="18"/>
  <c r="I2138" i="18"/>
  <c r="H2138" i="18"/>
  <c r="I2137" i="18"/>
  <c r="H2137" i="18"/>
  <c r="I2136" i="18"/>
  <c r="H2136" i="18"/>
  <c r="I2135" i="18"/>
  <c r="H2135" i="18"/>
  <c r="I2134" i="18"/>
  <c r="H2134" i="18"/>
  <c r="I2133" i="18"/>
  <c r="H2133" i="18"/>
  <c r="I2132" i="18"/>
  <c r="H2132" i="18"/>
  <c r="I2131" i="18"/>
  <c r="H2131" i="18"/>
  <c r="I2130" i="18"/>
  <c r="H2130" i="18"/>
  <c r="I2129" i="18"/>
  <c r="H2129" i="18"/>
  <c r="I2128" i="18"/>
  <c r="H2128" i="18"/>
  <c r="I2127" i="18"/>
  <c r="H2127" i="18"/>
  <c r="I2126" i="18"/>
  <c r="H2126" i="18"/>
  <c r="I2125" i="18"/>
  <c r="H2125" i="18"/>
  <c r="I2124" i="18"/>
  <c r="H2124" i="18"/>
  <c r="I2123" i="18"/>
  <c r="H2123" i="18"/>
  <c r="I2122" i="18"/>
  <c r="H2122" i="18"/>
  <c r="I2121" i="18"/>
  <c r="H2121" i="18"/>
  <c r="I2120" i="18"/>
  <c r="H2120" i="18"/>
  <c r="I2119" i="18"/>
  <c r="H2119" i="18"/>
  <c r="I2118" i="18"/>
  <c r="H2118" i="18"/>
  <c r="I2117" i="18"/>
  <c r="H2117" i="18"/>
  <c r="I2116" i="18"/>
  <c r="H2116" i="18"/>
  <c r="I2115" i="18"/>
  <c r="H2115" i="18"/>
  <c r="I2114" i="18"/>
  <c r="H2114" i="18"/>
  <c r="I2113" i="18"/>
  <c r="H2113" i="18"/>
  <c r="I2112" i="18"/>
  <c r="H2112" i="18"/>
  <c r="I2111" i="18"/>
  <c r="H2111" i="18"/>
  <c r="I2110" i="18"/>
  <c r="H2110" i="18"/>
  <c r="I2109" i="18"/>
  <c r="H2109" i="18"/>
  <c r="I2108" i="18"/>
  <c r="H2108" i="18"/>
  <c r="I2107" i="18"/>
  <c r="H2107" i="18"/>
  <c r="I2106" i="18"/>
  <c r="H2106" i="18"/>
  <c r="I2105" i="18"/>
  <c r="H2105" i="18"/>
  <c r="I2104" i="18"/>
  <c r="H2104" i="18"/>
  <c r="I2103" i="18"/>
  <c r="H2103" i="18"/>
  <c r="I2102" i="18"/>
  <c r="H2102" i="18"/>
  <c r="I2101" i="18"/>
  <c r="H2101" i="18"/>
  <c r="I2100" i="18"/>
  <c r="H2100" i="18"/>
  <c r="I2099" i="18"/>
  <c r="H2099" i="18"/>
  <c r="I2098" i="18"/>
  <c r="H2098" i="18"/>
  <c r="I2097" i="18"/>
  <c r="H2097" i="18"/>
  <c r="I2096" i="18"/>
  <c r="H2096" i="18"/>
  <c r="I2095" i="18"/>
  <c r="H2095" i="18"/>
  <c r="I2094" i="18"/>
  <c r="H2094" i="18"/>
  <c r="I2093" i="18"/>
  <c r="H2093" i="18"/>
  <c r="I2092" i="18"/>
  <c r="H2092" i="18"/>
  <c r="I2091" i="18"/>
  <c r="H2091" i="18"/>
  <c r="I2090" i="18"/>
  <c r="H2090" i="18"/>
  <c r="I2089" i="18"/>
  <c r="H2089" i="18"/>
  <c r="I2088" i="18"/>
  <c r="H2088" i="18"/>
  <c r="I2087" i="18"/>
  <c r="H2087" i="18"/>
  <c r="I2086" i="18"/>
  <c r="H2086" i="18"/>
  <c r="I2085" i="18"/>
  <c r="H2085" i="18"/>
  <c r="I2084" i="18"/>
  <c r="H2084" i="18"/>
  <c r="I2083" i="18"/>
  <c r="H2083" i="18"/>
  <c r="I2082" i="18"/>
  <c r="H2082" i="18"/>
  <c r="I2081" i="18"/>
  <c r="H2081" i="18"/>
  <c r="I2080" i="18"/>
  <c r="H2080" i="18"/>
  <c r="I2079" i="18"/>
  <c r="H2079" i="18"/>
  <c r="I2078" i="18"/>
  <c r="H2078" i="18"/>
  <c r="I2077" i="18"/>
  <c r="H2077" i="18"/>
  <c r="I2076" i="18"/>
  <c r="H2076" i="18"/>
  <c r="I2075" i="18"/>
  <c r="H2075" i="18"/>
  <c r="I2074" i="18"/>
  <c r="H2074" i="18"/>
  <c r="I2073" i="18"/>
  <c r="H2073" i="18"/>
  <c r="I2072" i="18"/>
  <c r="H2072" i="18"/>
  <c r="I2071" i="18"/>
  <c r="H2071" i="18"/>
  <c r="I2070" i="18"/>
  <c r="H2070" i="18"/>
  <c r="I2069" i="18"/>
  <c r="H2069" i="18"/>
  <c r="I2068" i="18"/>
  <c r="H2068" i="18"/>
  <c r="I2067" i="18"/>
  <c r="H2067" i="18"/>
  <c r="I2066" i="18"/>
  <c r="H2066" i="18"/>
  <c r="I2065" i="18"/>
  <c r="H2065" i="18"/>
  <c r="I2064" i="18"/>
  <c r="H2064" i="18"/>
  <c r="I2063" i="18"/>
  <c r="H2063" i="18"/>
  <c r="I2062" i="18"/>
  <c r="H2062" i="18"/>
  <c r="I2061" i="18"/>
  <c r="H2061" i="18"/>
  <c r="I2060" i="18"/>
  <c r="H2060" i="18"/>
  <c r="I2059" i="18"/>
  <c r="H2059" i="18"/>
  <c r="I2058" i="18"/>
  <c r="H2058" i="18"/>
  <c r="I2057" i="18"/>
  <c r="H2057" i="18"/>
  <c r="I2056" i="18"/>
  <c r="H2056" i="18"/>
  <c r="I2055" i="18"/>
  <c r="H2055" i="18"/>
  <c r="I2054" i="18"/>
  <c r="H2054" i="18"/>
  <c r="I2053" i="18"/>
  <c r="H2053" i="18"/>
  <c r="I2052" i="18"/>
  <c r="H2052" i="18"/>
  <c r="I2051" i="18"/>
  <c r="H2051" i="18"/>
  <c r="I2050" i="18"/>
  <c r="H2050" i="18"/>
  <c r="I2049" i="18"/>
  <c r="H2049" i="18"/>
  <c r="I2048" i="18"/>
  <c r="H2048" i="18"/>
  <c r="I2047" i="18"/>
  <c r="H2047" i="18"/>
  <c r="I2046" i="18"/>
  <c r="H2046" i="18"/>
  <c r="I2045" i="18"/>
  <c r="H2045" i="18"/>
  <c r="I2044" i="18"/>
  <c r="H2044" i="18"/>
  <c r="I2043" i="18"/>
  <c r="H2043" i="18"/>
  <c r="I2042" i="18"/>
  <c r="H2042" i="18"/>
  <c r="I2041" i="18"/>
  <c r="H2041" i="18"/>
  <c r="I2040" i="18"/>
  <c r="H2040" i="18"/>
  <c r="I2039" i="18"/>
  <c r="H2039" i="18"/>
  <c r="I2038" i="18"/>
  <c r="H2038" i="18"/>
  <c r="I2037" i="18"/>
  <c r="H2037" i="18"/>
  <c r="I2036" i="18"/>
  <c r="H2036" i="18"/>
  <c r="I2035" i="18"/>
  <c r="H2035" i="18"/>
  <c r="I2034" i="18"/>
  <c r="H2034" i="18"/>
  <c r="I2033" i="18"/>
  <c r="H2033" i="18"/>
  <c r="I2032" i="18"/>
  <c r="H2032" i="18"/>
  <c r="I2031" i="18"/>
  <c r="H2031" i="18"/>
  <c r="I2030" i="18"/>
  <c r="H2030" i="18"/>
  <c r="I2029" i="18"/>
  <c r="H2029" i="18"/>
  <c r="I2028" i="18"/>
  <c r="H2028" i="18"/>
  <c r="I2027" i="18"/>
  <c r="H2027" i="18"/>
  <c r="I2026" i="18"/>
  <c r="H2026" i="18"/>
  <c r="I2025" i="18"/>
  <c r="H2025" i="18"/>
  <c r="I2024" i="18"/>
  <c r="H2024" i="18"/>
  <c r="I2023" i="18"/>
  <c r="H2023" i="18"/>
  <c r="I2022" i="18"/>
  <c r="H2022" i="18"/>
  <c r="I2021" i="18"/>
  <c r="H2021" i="18"/>
  <c r="I2020" i="18"/>
  <c r="H2020" i="18"/>
  <c r="I2019" i="18"/>
  <c r="H2019" i="18"/>
  <c r="I2018" i="18"/>
  <c r="H2018" i="18"/>
  <c r="I2017" i="18"/>
  <c r="H2017" i="18"/>
  <c r="I2016" i="18"/>
  <c r="H2016" i="18"/>
  <c r="I2015" i="18"/>
  <c r="H2015" i="18"/>
  <c r="I2014" i="18"/>
  <c r="H2014" i="18"/>
  <c r="I2013" i="18"/>
  <c r="H2013" i="18"/>
  <c r="I2012" i="18"/>
  <c r="H2012" i="18"/>
  <c r="I2011" i="18"/>
  <c r="H2011" i="18"/>
  <c r="I2010" i="18"/>
  <c r="H2010" i="18"/>
  <c r="I2009" i="18"/>
  <c r="H2009" i="18"/>
  <c r="I2008" i="18"/>
  <c r="H2008" i="18"/>
  <c r="I2007" i="18"/>
  <c r="H2007" i="18"/>
  <c r="I2006" i="18"/>
  <c r="H2006" i="18"/>
  <c r="I2005" i="18"/>
  <c r="H2005" i="18"/>
  <c r="I2004" i="18"/>
  <c r="H2004" i="18"/>
  <c r="I2003" i="18"/>
  <c r="H2003" i="18"/>
  <c r="I2002" i="18"/>
  <c r="H2002" i="18"/>
  <c r="I2001" i="18"/>
  <c r="H2001" i="18"/>
  <c r="I2000" i="18"/>
  <c r="H2000" i="18"/>
  <c r="I1999" i="18"/>
  <c r="H1999" i="18"/>
  <c r="I1998" i="18"/>
  <c r="H1998" i="18"/>
  <c r="I1997" i="18"/>
  <c r="H1997" i="18"/>
  <c r="I1996" i="18"/>
  <c r="H1996" i="18"/>
  <c r="I1995" i="18"/>
  <c r="H1995" i="18"/>
  <c r="I1994" i="18"/>
  <c r="H1994" i="18"/>
  <c r="I1993" i="18"/>
  <c r="H1993" i="18"/>
  <c r="I1992" i="18"/>
  <c r="H1992" i="18"/>
  <c r="I1991" i="18"/>
  <c r="H1991" i="18"/>
  <c r="I1990" i="18"/>
  <c r="H1990" i="18"/>
  <c r="I1989" i="18"/>
  <c r="H1989" i="18"/>
  <c r="I1988" i="18"/>
  <c r="H1988" i="18"/>
  <c r="I1987" i="18"/>
  <c r="H1987" i="18"/>
  <c r="I1986" i="18"/>
  <c r="H1986" i="18"/>
  <c r="I1985" i="18"/>
  <c r="H1985" i="18"/>
  <c r="I1984" i="18"/>
  <c r="H1984" i="18"/>
  <c r="I1983" i="18"/>
  <c r="H1983" i="18"/>
  <c r="I1982" i="18"/>
  <c r="H1982" i="18"/>
  <c r="I1981" i="18"/>
  <c r="H1981" i="18"/>
  <c r="I1980" i="18"/>
  <c r="H1980" i="18"/>
  <c r="I1979" i="18"/>
  <c r="H1979" i="18"/>
  <c r="I1978" i="18"/>
  <c r="H1978" i="18"/>
  <c r="I1977" i="18"/>
  <c r="H1977" i="18"/>
  <c r="I1976" i="18"/>
  <c r="H1976" i="18"/>
  <c r="I1975" i="18"/>
  <c r="H1975" i="18"/>
  <c r="I1974" i="18"/>
  <c r="H1974" i="18"/>
  <c r="I1973" i="18"/>
  <c r="H1973" i="18"/>
  <c r="I1972" i="18"/>
  <c r="H1972" i="18"/>
  <c r="I1971" i="18"/>
  <c r="H1971" i="18"/>
  <c r="I1970" i="18"/>
  <c r="H1970" i="18"/>
  <c r="I1969" i="18"/>
  <c r="H1969" i="18"/>
  <c r="I1968" i="18"/>
  <c r="H1968" i="18"/>
  <c r="I1967" i="18"/>
  <c r="H1967" i="18"/>
  <c r="I1966" i="18"/>
  <c r="H1966" i="18"/>
  <c r="I1965" i="18"/>
  <c r="H1965" i="18"/>
  <c r="I1964" i="18"/>
  <c r="H1964" i="18"/>
  <c r="I1963" i="18"/>
  <c r="H1963" i="18"/>
  <c r="I1962" i="18"/>
  <c r="H1962" i="18"/>
  <c r="I1961" i="18"/>
  <c r="H1961" i="18"/>
  <c r="I1960" i="18"/>
  <c r="H1960" i="18"/>
  <c r="I1959" i="18"/>
  <c r="H1959" i="18"/>
  <c r="I1958" i="18"/>
  <c r="H1958" i="18"/>
  <c r="I1957" i="18"/>
  <c r="H1957" i="18"/>
  <c r="I1956" i="18"/>
  <c r="H1956" i="18"/>
  <c r="I1955" i="18"/>
  <c r="H1955" i="18"/>
  <c r="I1954" i="18"/>
  <c r="H1954" i="18"/>
  <c r="I1953" i="18"/>
  <c r="H1953" i="18"/>
  <c r="I1952" i="18"/>
  <c r="H1952" i="18"/>
  <c r="I1951" i="18"/>
  <c r="H1951" i="18"/>
  <c r="I1950" i="18"/>
  <c r="H1950" i="18"/>
  <c r="I1949" i="18"/>
  <c r="H1949" i="18"/>
  <c r="I1948" i="18"/>
  <c r="H1948" i="18"/>
  <c r="I1947" i="18"/>
  <c r="H1947" i="18"/>
  <c r="I1946" i="18"/>
  <c r="H1946" i="18"/>
  <c r="I1945" i="18"/>
  <c r="H1945" i="18"/>
  <c r="I1944" i="18"/>
  <c r="H1944" i="18"/>
  <c r="I1943" i="18"/>
  <c r="H1943" i="18"/>
  <c r="I1942" i="18"/>
  <c r="H1942" i="18"/>
  <c r="I1941" i="18"/>
  <c r="H1941" i="18"/>
  <c r="I1940" i="18"/>
  <c r="H1940" i="18"/>
  <c r="I1939" i="18"/>
  <c r="H1939" i="18"/>
  <c r="I1938" i="18"/>
  <c r="H1938" i="18"/>
  <c r="I1937" i="18"/>
  <c r="H1937" i="18"/>
  <c r="I1936" i="18"/>
  <c r="H1936" i="18"/>
  <c r="I1935" i="18"/>
  <c r="H1935" i="18"/>
  <c r="I1934" i="18"/>
  <c r="H1934" i="18"/>
  <c r="I1933" i="18"/>
  <c r="H1933" i="18"/>
  <c r="I1932" i="18"/>
  <c r="H1932" i="18"/>
  <c r="I1931" i="18"/>
  <c r="H1931" i="18"/>
  <c r="I1930" i="18"/>
  <c r="H1930" i="18"/>
  <c r="I1929" i="18"/>
  <c r="H1929" i="18"/>
  <c r="I1928" i="18"/>
  <c r="H1928" i="18"/>
  <c r="I1927" i="18"/>
  <c r="H1927" i="18"/>
  <c r="I1926" i="18"/>
  <c r="H1926" i="18"/>
  <c r="I1925" i="18"/>
  <c r="H1925" i="18"/>
  <c r="I1924" i="18"/>
  <c r="H1924" i="18"/>
  <c r="I1923" i="18"/>
  <c r="H1923" i="18"/>
  <c r="I1922" i="18"/>
  <c r="H1922" i="18"/>
  <c r="I1921" i="18"/>
  <c r="H1921" i="18"/>
  <c r="I1920" i="18"/>
  <c r="H1920" i="18"/>
  <c r="I1919" i="18"/>
  <c r="H1919" i="18"/>
  <c r="I1918" i="18"/>
  <c r="H1918" i="18"/>
  <c r="I1917" i="18"/>
  <c r="H1917" i="18"/>
  <c r="I1916" i="18"/>
  <c r="H1916" i="18"/>
  <c r="I1915" i="18"/>
  <c r="H1915" i="18"/>
  <c r="I1914" i="18"/>
  <c r="H1914" i="18"/>
  <c r="I1913" i="18"/>
  <c r="H1913" i="18"/>
  <c r="I1912" i="18"/>
  <c r="H1912" i="18"/>
  <c r="I1911" i="18"/>
  <c r="H1911" i="18"/>
  <c r="I1910" i="18"/>
  <c r="H1910" i="18"/>
  <c r="I1909" i="18"/>
  <c r="H1909" i="18"/>
  <c r="I1908" i="18"/>
  <c r="H1908" i="18"/>
  <c r="I1907" i="18"/>
  <c r="H1907" i="18"/>
  <c r="I1906" i="18"/>
  <c r="H1906" i="18"/>
  <c r="I1905" i="18"/>
  <c r="H1905" i="18"/>
  <c r="I1904" i="18"/>
  <c r="H1904" i="18"/>
  <c r="I1903" i="18"/>
  <c r="H1903" i="18"/>
  <c r="I1902" i="18"/>
  <c r="H1902" i="18"/>
  <c r="I1901" i="18"/>
  <c r="H1901" i="18"/>
  <c r="I1900" i="18"/>
  <c r="H1900" i="18"/>
  <c r="I1899" i="18"/>
  <c r="H1899" i="18"/>
  <c r="I1898" i="18"/>
  <c r="H1898" i="18"/>
  <c r="I1897" i="18"/>
  <c r="H1897" i="18"/>
  <c r="I1896" i="18"/>
  <c r="H1896" i="18"/>
  <c r="I1895" i="18"/>
  <c r="H1895" i="18"/>
  <c r="I1894" i="18"/>
  <c r="H1894" i="18"/>
  <c r="I1893" i="18"/>
  <c r="H1893" i="18"/>
  <c r="I1892" i="18"/>
  <c r="H1892" i="18"/>
  <c r="I1891" i="18"/>
  <c r="H1891" i="18"/>
  <c r="I1890" i="18"/>
  <c r="H1890" i="18"/>
  <c r="I1889" i="18"/>
  <c r="H1889" i="18"/>
  <c r="I1888" i="18"/>
  <c r="H1888" i="18"/>
  <c r="I1887" i="18"/>
  <c r="H1887" i="18"/>
  <c r="I1886" i="18"/>
  <c r="H1886" i="18"/>
  <c r="I1885" i="18"/>
  <c r="H1885" i="18"/>
  <c r="I1884" i="18"/>
  <c r="H1884" i="18"/>
  <c r="I1883" i="18"/>
  <c r="H1883" i="18"/>
  <c r="I1882" i="18"/>
  <c r="H1882" i="18"/>
  <c r="I1881" i="18"/>
  <c r="H1881" i="18"/>
  <c r="I1880" i="18"/>
  <c r="H1880" i="18"/>
  <c r="I1879" i="18"/>
  <c r="H1879" i="18"/>
  <c r="I1878" i="18"/>
  <c r="H1878" i="18"/>
  <c r="I1877" i="18"/>
  <c r="H1877" i="18"/>
  <c r="I1876" i="18"/>
  <c r="H1876" i="18"/>
  <c r="I1875" i="18"/>
  <c r="H1875" i="18"/>
  <c r="I1874" i="18"/>
  <c r="H1874" i="18"/>
  <c r="I1873" i="18"/>
  <c r="H1873" i="18"/>
  <c r="I1872" i="18"/>
  <c r="H1872" i="18"/>
  <c r="I1871" i="18"/>
  <c r="H1871" i="18"/>
  <c r="I1870" i="18"/>
  <c r="H1870" i="18"/>
  <c r="I1869" i="18"/>
  <c r="H1869" i="18"/>
  <c r="I1868" i="18"/>
  <c r="H1868" i="18"/>
  <c r="I1867" i="18"/>
  <c r="H1867" i="18"/>
  <c r="I1866" i="18"/>
  <c r="H1866" i="18"/>
  <c r="I1865" i="18"/>
  <c r="H1865" i="18"/>
  <c r="I1864" i="18"/>
  <c r="H1864" i="18"/>
  <c r="I1863" i="18"/>
  <c r="H1863" i="18"/>
  <c r="I1862" i="18"/>
  <c r="H1862" i="18"/>
  <c r="I1861" i="18"/>
  <c r="H1861" i="18"/>
  <c r="I1860" i="18"/>
  <c r="H1860" i="18"/>
  <c r="I1859" i="18"/>
  <c r="H1859" i="18"/>
  <c r="I1858" i="18"/>
  <c r="H1858" i="18"/>
  <c r="I1857" i="18"/>
  <c r="H1857" i="18"/>
  <c r="I1856" i="18"/>
  <c r="H1856" i="18"/>
  <c r="I1855" i="18"/>
  <c r="H1855" i="18"/>
  <c r="I1854" i="18"/>
  <c r="H1854" i="18"/>
  <c r="I1853" i="18"/>
  <c r="H1853" i="18"/>
  <c r="I1852" i="18"/>
  <c r="H1852" i="18"/>
  <c r="I1851" i="18"/>
  <c r="H1851" i="18"/>
  <c r="I1850" i="18"/>
  <c r="H1850" i="18"/>
  <c r="I1849" i="18"/>
  <c r="H1849" i="18"/>
  <c r="I1848" i="18"/>
  <c r="H1848" i="18"/>
  <c r="I1847" i="18"/>
  <c r="H1847" i="18"/>
  <c r="I1846" i="18"/>
  <c r="H1846" i="18"/>
  <c r="I1845" i="18"/>
  <c r="H1845" i="18"/>
  <c r="I1844" i="18"/>
  <c r="H1844" i="18"/>
  <c r="I1843" i="18"/>
  <c r="H1843" i="18"/>
  <c r="I1842" i="18"/>
  <c r="H1842" i="18"/>
  <c r="I1841" i="18"/>
  <c r="H1841" i="18"/>
  <c r="I1840" i="18"/>
  <c r="H1840" i="18"/>
  <c r="I1839" i="18"/>
  <c r="H1839" i="18"/>
  <c r="I1838" i="18"/>
  <c r="H1838" i="18"/>
  <c r="I1837" i="18"/>
  <c r="H1837" i="18"/>
  <c r="I1836" i="18"/>
  <c r="H1836" i="18"/>
  <c r="I1835" i="18"/>
  <c r="H1835" i="18"/>
  <c r="I1834" i="18"/>
  <c r="H1834" i="18"/>
  <c r="I1833" i="18"/>
  <c r="H1833" i="18"/>
  <c r="I1832" i="18"/>
  <c r="H1832" i="18"/>
  <c r="I1831" i="18"/>
  <c r="H1831" i="18"/>
  <c r="I1830" i="18"/>
  <c r="H1830" i="18"/>
  <c r="I1829" i="18"/>
  <c r="H1829" i="18"/>
  <c r="I1828" i="18"/>
  <c r="H1828" i="18"/>
  <c r="I1827" i="18"/>
  <c r="H1827" i="18"/>
  <c r="I1826" i="18"/>
  <c r="H1826" i="18"/>
  <c r="I1825" i="18"/>
  <c r="H1825" i="18"/>
  <c r="I1824" i="18"/>
  <c r="H1824" i="18"/>
  <c r="I1823" i="18"/>
  <c r="H1823" i="18"/>
  <c r="I1822" i="18"/>
  <c r="H1822" i="18"/>
  <c r="I1821" i="18"/>
  <c r="H1821" i="18"/>
  <c r="I1820" i="18"/>
  <c r="H1820" i="18"/>
  <c r="I1819" i="18"/>
  <c r="H1819" i="18"/>
  <c r="I1818" i="18"/>
  <c r="H1818" i="18"/>
  <c r="I1817" i="18"/>
  <c r="H1817" i="18"/>
  <c r="I1816" i="18"/>
  <c r="H1816" i="18"/>
  <c r="I1815" i="18"/>
  <c r="H1815" i="18"/>
  <c r="I1814" i="18"/>
  <c r="H1814" i="18"/>
  <c r="I1813" i="18"/>
  <c r="H1813" i="18"/>
  <c r="I1812" i="18"/>
  <c r="H1812" i="18"/>
  <c r="I1811" i="18"/>
  <c r="H1811" i="18"/>
  <c r="I1810" i="18"/>
  <c r="H1810" i="18"/>
  <c r="I1809" i="18"/>
  <c r="H1809" i="18"/>
  <c r="I1808" i="18"/>
  <c r="H1808" i="18"/>
  <c r="I1807" i="18"/>
  <c r="H1807" i="18"/>
  <c r="I1806" i="18"/>
  <c r="H1806" i="18"/>
  <c r="I1805" i="18"/>
  <c r="H1805" i="18"/>
  <c r="I1804" i="18"/>
  <c r="H1804" i="18"/>
  <c r="I1803" i="18"/>
  <c r="H1803" i="18"/>
  <c r="I1802" i="18"/>
  <c r="H1802" i="18"/>
  <c r="I1801" i="18"/>
  <c r="H1801" i="18"/>
  <c r="I1800" i="18"/>
  <c r="H1800" i="18"/>
  <c r="I1799" i="18"/>
  <c r="H1799" i="18"/>
  <c r="I1798" i="18"/>
  <c r="H1798" i="18"/>
  <c r="I1797" i="18"/>
  <c r="H1797" i="18"/>
  <c r="I1796" i="18"/>
  <c r="H1796" i="18"/>
  <c r="I1795" i="18"/>
  <c r="H1795" i="18"/>
  <c r="I1794" i="18"/>
  <c r="H1794" i="18"/>
  <c r="I1793" i="18"/>
  <c r="H1793" i="18"/>
  <c r="I1792" i="18"/>
  <c r="H1792" i="18"/>
  <c r="I1791" i="18"/>
  <c r="H1791" i="18"/>
  <c r="I1790" i="18"/>
  <c r="H1790" i="18"/>
  <c r="I1789" i="18"/>
  <c r="H1789" i="18"/>
  <c r="I1788" i="18"/>
  <c r="H1788" i="18"/>
  <c r="I1787" i="18"/>
  <c r="H1787" i="18"/>
  <c r="I1786" i="18"/>
  <c r="H1786" i="18"/>
  <c r="I1785" i="18"/>
  <c r="H1785" i="18"/>
  <c r="I1784" i="18"/>
  <c r="H1784" i="18"/>
  <c r="I1783" i="18"/>
  <c r="H1783" i="18"/>
  <c r="I1782" i="18"/>
  <c r="H1782" i="18"/>
  <c r="I1781" i="18"/>
  <c r="H1781" i="18"/>
  <c r="I1780" i="18"/>
  <c r="H1780" i="18"/>
  <c r="I1779" i="18"/>
  <c r="H1779" i="18"/>
  <c r="I1778" i="18"/>
  <c r="H1778" i="18"/>
  <c r="I1777" i="18"/>
  <c r="H1777" i="18"/>
  <c r="I1776" i="18"/>
  <c r="H1776" i="18"/>
  <c r="I1775" i="18"/>
  <c r="H1775" i="18"/>
  <c r="I1774" i="18"/>
  <c r="H1774" i="18"/>
  <c r="I1773" i="18"/>
  <c r="H1773" i="18"/>
  <c r="I1772" i="18"/>
  <c r="H1772" i="18"/>
  <c r="I1771" i="18"/>
  <c r="H1771" i="18"/>
  <c r="I1770" i="18"/>
  <c r="H1770" i="18"/>
  <c r="I1769" i="18"/>
  <c r="H1769" i="18"/>
  <c r="I1768" i="18"/>
  <c r="H1768" i="18"/>
  <c r="I1767" i="18"/>
  <c r="H1767" i="18"/>
  <c r="I1766" i="18"/>
  <c r="H1766" i="18"/>
  <c r="I1765" i="18"/>
  <c r="H1765" i="18"/>
  <c r="I1764" i="18"/>
  <c r="H1764" i="18"/>
  <c r="I1763" i="18"/>
  <c r="H1763" i="18"/>
  <c r="I1762" i="18"/>
  <c r="H1762" i="18"/>
  <c r="I1761" i="18"/>
  <c r="H1761" i="18"/>
  <c r="I1760" i="18"/>
  <c r="H1760" i="18"/>
  <c r="I1759" i="18"/>
  <c r="H1759" i="18"/>
  <c r="I1758" i="18"/>
  <c r="H1758" i="18"/>
  <c r="I1757" i="18"/>
  <c r="H1757" i="18"/>
  <c r="I1756" i="18"/>
  <c r="H1756" i="18"/>
  <c r="I1755" i="18"/>
  <c r="H1755" i="18"/>
  <c r="I1754" i="18"/>
  <c r="H1754" i="18"/>
  <c r="I1753" i="18"/>
  <c r="H1753" i="18"/>
  <c r="I1752" i="18"/>
  <c r="H1752" i="18"/>
  <c r="I1751" i="18"/>
  <c r="H1751" i="18"/>
  <c r="I1750" i="18"/>
  <c r="H1750" i="18"/>
  <c r="I1749" i="18"/>
  <c r="H1749" i="18"/>
  <c r="I1748" i="18"/>
  <c r="H1748" i="18"/>
  <c r="I1747" i="18"/>
  <c r="H1747" i="18"/>
  <c r="I1746" i="18"/>
  <c r="H1746" i="18"/>
  <c r="I1745" i="18"/>
  <c r="H1745" i="18"/>
  <c r="I1744" i="18"/>
  <c r="H1744" i="18"/>
  <c r="I1743" i="18"/>
  <c r="H1743" i="18"/>
  <c r="I1742" i="18"/>
  <c r="H1742" i="18"/>
  <c r="I1741" i="18"/>
  <c r="H1741" i="18"/>
  <c r="I1740" i="18"/>
  <c r="H1740" i="18"/>
  <c r="I1739" i="18"/>
  <c r="H1739" i="18"/>
  <c r="I1738" i="18"/>
  <c r="H1738" i="18"/>
  <c r="I1737" i="18"/>
  <c r="H1737" i="18"/>
  <c r="I1736" i="18"/>
  <c r="H1736" i="18"/>
  <c r="I1735" i="18"/>
  <c r="H1735" i="18"/>
  <c r="I1734" i="18"/>
  <c r="H1734" i="18"/>
  <c r="I1733" i="18"/>
  <c r="H1733" i="18"/>
  <c r="I1732" i="18"/>
  <c r="H1732" i="18"/>
  <c r="I1731" i="18"/>
  <c r="H1731" i="18"/>
  <c r="I1730" i="18"/>
  <c r="H1730" i="18"/>
  <c r="I1729" i="18"/>
  <c r="H1729" i="18"/>
  <c r="I1728" i="18"/>
  <c r="H1728" i="18"/>
  <c r="I1727" i="18"/>
  <c r="H1727" i="18"/>
  <c r="I1726" i="18"/>
  <c r="H1726" i="18"/>
  <c r="I1725" i="18"/>
  <c r="H1725" i="18"/>
  <c r="I1724" i="18"/>
  <c r="H1724" i="18"/>
  <c r="I1723" i="18"/>
  <c r="H1723" i="18"/>
  <c r="I1722" i="18"/>
  <c r="H1722" i="18"/>
  <c r="I1721" i="18"/>
  <c r="H1721" i="18"/>
  <c r="I1720" i="18"/>
  <c r="H1720" i="18"/>
  <c r="I1719" i="18"/>
  <c r="H1719" i="18"/>
  <c r="I1718" i="18"/>
  <c r="H1718" i="18"/>
  <c r="I1717" i="18"/>
  <c r="H1717" i="18"/>
  <c r="I1716" i="18"/>
  <c r="H1716" i="18"/>
  <c r="I1715" i="18"/>
  <c r="H1715" i="18"/>
  <c r="I1714" i="18"/>
  <c r="H1714" i="18"/>
  <c r="I1713" i="18"/>
  <c r="H1713" i="18"/>
  <c r="I1712" i="18"/>
  <c r="H1712" i="18"/>
  <c r="I1711" i="18"/>
  <c r="H1711" i="18"/>
  <c r="I1710" i="18"/>
  <c r="H1710" i="18"/>
  <c r="I1709" i="18"/>
  <c r="H1709" i="18"/>
  <c r="I1708" i="18"/>
  <c r="H1708" i="18"/>
  <c r="I1707" i="18"/>
  <c r="H1707" i="18"/>
  <c r="I1706" i="18"/>
  <c r="H1706" i="18"/>
  <c r="I1705" i="18"/>
  <c r="H1705" i="18"/>
  <c r="I1704" i="18"/>
  <c r="H1704" i="18"/>
  <c r="I1703" i="18"/>
  <c r="H1703" i="18"/>
  <c r="I1702" i="18"/>
  <c r="H1702" i="18"/>
  <c r="I1701" i="18"/>
  <c r="H1701" i="18"/>
  <c r="I1700" i="18"/>
  <c r="H1700" i="18"/>
  <c r="I1699" i="18"/>
  <c r="H1699" i="18"/>
  <c r="I1698" i="18"/>
  <c r="H1698" i="18"/>
  <c r="I1697" i="18"/>
  <c r="H1697" i="18"/>
  <c r="I1696" i="18"/>
  <c r="H1696" i="18"/>
  <c r="I1695" i="18"/>
  <c r="H1695" i="18"/>
  <c r="I1694" i="18"/>
  <c r="H1694" i="18"/>
  <c r="I1693" i="18"/>
  <c r="H1693" i="18"/>
  <c r="I1692" i="18"/>
  <c r="H1692" i="18"/>
  <c r="I1691" i="18"/>
  <c r="H1691" i="18"/>
  <c r="I1690" i="18"/>
  <c r="H1690" i="18"/>
  <c r="I1689" i="18"/>
  <c r="H1689" i="18"/>
  <c r="I1688" i="18"/>
  <c r="H1688" i="18"/>
  <c r="I1687" i="18"/>
  <c r="H1687" i="18"/>
  <c r="I1686" i="18"/>
  <c r="H1686" i="18"/>
  <c r="I1685" i="18"/>
  <c r="H1685" i="18"/>
  <c r="I1684" i="18"/>
  <c r="H1684" i="18"/>
  <c r="I1683" i="18"/>
  <c r="H1683" i="18"/>
  <c r="I1682" i="18"/>
  <c r="H1682" i="18"/>
  <c r="I1681" i="18"/>
  <c r="H1681" i="18"/>
  <c r="I1680" i="18"/>
  <c r="H1680" i="18"/>
  <c r="I1679" i="18"/>
  <c r="H1679" i="18"/>
  <c r="I1678" i="18"/>
  <c r="H1678" i="18"/>
  <c r="I1677" i="18"/>
  <c r="H1677" i="18"/>
  <c r="I1676" i="18"/>
  <c r="H1676" i="18"/>
  <c r="I1675" i="18"/>
  <c r="H1675" i="18"/>
  <c r="I1674" i="18"/>
  <c r="H1674" i="18"/>
  <c r="I1673" i="18"/>
  <c r="H1673" i="18"/>
  <c r="I1672" i="18"/>
  <c r="H1672" i="18"/>
  <c r="I1671" i="18"/>
  <c r="H1671" i="18"/>
  <c r="I1670" i="18"/>
  <c r="H1670" i="18"/>
  <c r="I1669" i="18"/>
  <c r="H1669" i="18"/>
  <c r="I1668" i="18"/>
  <c r="H1668" i="18"/>
  <c r="I1667" i="18"/>
  <c r="H1667" i="18"/>
  <c r="I1666" i="18"/>
  <c r="H1666" i="18"/>
  <c r="I1665" i="18"/>
  <c r="H1665" i="18"/>
  <c r="I1664" i="18"/>
  <c r="H1664" i="18"/>
  <c r="I1663" i="18"/>
  <c r="H1663" i="18"/>
  <c r="I1662" i="18"/>
  <c r="H1662" i="18"/>
  <c r="I1661" i="18"/>
  <c r="H1661" i="18"/>
  <c r="I1660" i="18"/>
  <c r="H1660" i="18"/>
  <c r="I1659" i="18"/>
  <c r="H1659" i="18"/>
  <c r="I1658" i="18"/>
  <c r="H1658" i="18"/>
  <c r="I1657" i="18"/>
  <c r="H1657" i="18"/>
  <c r="I1656" i="18"/>
  <c r="H1656" i="18"/>
  <c r="I1655" i="18"/>
  <c r="H1655" i="18"/>
  <c r="I1654" i="18"/>
  <c r="H1654" i="18"/>
  <c r="I1653" i="18"/>
  <c r="H1653" i="18"/>
  <c r="I1652" i="18"/>
  <c r="H1652" i="18"/>
  <c r="I1651" i="18"/>
  <c r="H1651" i="18"/>
  <c r="I1650" i="18"/>
  <c r="H1650" i="18"/>
  <c r="I1649" i="18"/>
  <c r="H1649" i="18"/>
  <c r="I1648" i="18"/>
  <c r="H1648" i="18"/>
  <c r="I1647" i="18"/>
  <c r="H1647" i="18"/>
  <c r="I1646" i="18"/>
  <c r="H1646" i="18"/>
  <c r="I1645" i="18"/>
  <c r="H1645" i="18"/>
  <c r="I1644" i="18"/>
  <c r="H1644" i="18"/>
  <c r="I1643" i="18"/>
  <c r="H1643" i="18"/>
  <c r="I1642" i="18"/>
  <c r="H1642" i="18"/>
  <c r="I1641" i="18"/>
  <c r="H1641" i="18"/>
  <c r="I1640" i="18"/>
  <c r="H1640" i="18"/>
  <c r="I1639" i="18"/>
  <c r="H1639" i="18"/>
  <c r="I1638" i="18"/>
  <c r="H1638" i="18"/>
  <c r="I1637" i="18"/>
  <c r="H1637" i="18"/>
  <c r="I1636" i="18"/>
  <c r="H1636" i="18"/>
  <c r="I1635" i="18"/>
  <c r="H1635" i="18"/>
  <c r="I1634" i="18"/>
  <c r="H1634" i="18"/>
  <c r="I1633" i="18"/>
  <c r="H1633" i="18"/>
  <c r="I1632" i="18"/>
  <c r="H1632" i="18"/>
  <c r="I1631" i="18"/>
  <c r="H1631" i="18"/>
  <c r="I1630" i="18"/>
  <c r="H1630" i="18"/>
  <c r="I1629" i="18"/>
  <c r="H1629" i="18"/>
  <c r="I1628" i="18"/>
  <c r="H1628" i="18"/>
  <c r="I1627" i="18"/>
  <c r="H1627" i="18"/>
  <c r="I1626" i="18"/>
  <c r="H1626" i="18"/>
  <c r="I1625" i="18"/>
  <c r="H1625" i="18"/>
  <c r="I1624" i="18"/>
  <c r="H1624" i="18"/>
  <c r="I1623" i="18"/>
  <c r="H1623" i="18"/>
  <c r="I1622" i="18"/>
  <c r="H1622" i="18"/>
  <c r="I1621" i="18"/>
  <c r="H1621" i="18"/>
  <c r="I1620" i="18"/>
  <c r="H1620" i="18"/>
  <c r="I1619" i="18"/>
  <c r="H1619" i="18"/>
  <c r="I1618" i="18"/>
  <c r="H1618" i="18"/>
  <c r="I1617" i="18"/>
  <c r="H1617" i="18"/>
  <c r="I1616" i="18"/>
  <c r="H1616" i="18"/>
  <c r="I1615" i="18"/>
  <c r="H1615" i="18"/>
  <c r="I1614" i="18"/>
  <c r="H1614" i="18"/>
  <c r="I1613" i="18"/>
  <c r="H1613" i="18"/>
  <c r="I1612" i="18"/>
  <c r="H1612" i="18"/>
  <c r="I1611" i="18"/>
  <c r="H1611" i="18"/>
  <c r="I1610" i="18"/>
  <c r="H1610" i="18"/>
  <c r="I1609" i="18"/>
  <c r="H1609" i="18"/>
  <c r="I1608" i="18"/>
  <c r="H1608" i="18"/>
  <c r="I1607" i="18"/>
  <c r="H1607" i="18"/>
  <c r="I1606" i="18"/>
  <c r="H1606" i="18"/>
  <c r="I1605" i="18"/>
  <c r="H1605" i="18"/>
  <c r="I1604" i="18"/>
  <c r="H1604" i="18"/>
  <c r="I1603" i="18"/>
  <c r="H1603" i="18"/>
  <c r="I1602" i="18"/>
  <c r="H1602" i="18"/>
  <c r="I1601" i="18"/>
  <c r="H1601" i="18"/>
  <c r="I1600" i="18"/>
  <c r="H1600" i="18"/>
  <c r="I1599" i="18"/>
  <c r="H1599" i="18"/>
  <c r="I1598" i="18"/>
  <c r="H1598" i="18"/>
  <c r="I1597" i="18"/>
  <c r="H1597" i="18"/>
  <c r="I1596" i="18"/>
  <c r="H1596" i="18"/>
  <c r="I1595" i="18"/>
  <c r="H1595" i="18"/>
  <c r="I1594" i="18"/>
  <c r="H1594" i="18"/>
  <c r="I1593" i="18"/>
  <c r="H1593" i="18"/>
  <c r="I1592" i="18"/>
  <c r="H1592" i="18"/>
  <c r="I1591" i="18"/>
  <c r="H1591" i="18"/>
  <c r="I1590" i="18"/>
  <c r="H1590" i="18"/>
  <c r="I1589" i="18"/>
  <c r="H1589" i="18"/>
  <c r="I1588" i="18"/>
  <c r="H1588" i="18"/>
  <c r="I1587" i="18"/>
  <c r="H1587" i="18"/>
  <c r="I1586" i="18"/>
  <c r="H1586" i="18"/>
  <c r="I1585" i="18"/>
  <c r="H1585" i="18"/>
  <c r="I1584" i="18"/>
  <c r="H1584" i="18"/>
  <c r="I1583" i="18"/>
  <c r="H1583" i="18"/>
  <c r="I1582" i="18"/>
  <c r="H1582" i="18"/>
  <c r="I1581" i="18"/>
  <c r="H1581" i="18"/>
  <c r="I1580" i="18"/>
  <c r="H1580" i="18"/>
  <c r="I1579" i="18"/>
  <c r="H1579" i="18"/>
  <c r="I1578" i="18"/>
  <c r="H1578" i="18"/>
  <c r="I1577" i="18"/>
  <c r="H1577" i="18"/>
  <c r="I1576" i="18"/>
  <c r="H1576" i="18"/>
  <c r="I1575" i="18"/>
  <c r="H1575" i="18"/>
  <c r="I1574" i="18"/>
  <c r="H1574" i="18"/>
  <c r="I1573" i="18"/>
  <c r="H1573" i="18"/>
  <c r="I1572" i="18"/>
  <c r="H1572" i="18"/>
  <c r="I1571" i="18"/>
  <c r="H1571" i="18"/>
  <c r="I1570" i="18"/>
  <c r="H1570" i="18"/>
  <c r="I1569" i="18"/>
  <c r="H1569" i="18"/>
  <c r="I1568" i="18"/>
  <c r="H1568" i="18"/>
  <c r="I1567" i="18"/>
  <c r="H1567" i="18"/>
  <c r="I1566" i="18"/>
  <c r="H1566" i="18"/>
  <c r="I1565" i="18"/>
  <c r="H1565" i="18"/>
  <c r="I1564" i="18"/>
  <c r="H1564" i="18"/>
  <c r="I1563" i="18"/>
  <c r="H1563" i="18"/>
  <c r="I1562" i="18"/>
  <c r="H1562" i="18"/>
  <c r="I1561" i="18"/>
  <c r="H1561" i="18"/>
  <c r="I1560" i="18"/>
  <c r="H1560" i="18"/>
  <c r="I1559" i="18"/>
  <c r="H1559" i="18"/>
  <c r="I1558" i="18"/>
  <c r="H1558" i="18"/>
  <c r="I1557" i="18"/>
  <c r="H1557" i="18"/>
  <c r="I1556" i="18"/>
  <c r="H1556" i="18"/>
  <c r="I1555" i="18"/>
  <c r="H1555" i="18"/>
  <c r="I1554" i="18"/>
  <c r="H1554" i="18"/>
  <c r="I1553" i="18"/>
  <c r="H1553" i="18"/>
  <c r="I1552" i="18"/>
  <c r="H1552" i="18"/>
  <c r="I1551" i="18"/>
  <c r="H1551" i="18"/>
  <c r="I1550" i="18"/>
  <c r="H1550" i="18"/>
  <c r="I1549" i="18"/>
  <c r="H1549" i="18"/>
  <c r="I1548" i="18"/>
  <c r="H1548" i="18"/>
  <c r="I1547" i="18"/>
  <c r="H1547" i="18"/>
  <c r="I1546" i="18"/>
  <c r="H1546" i="18"/>
  <c r="I1545" i="18"/>
  <c r="H1545" i="18"/>
  <c r="I1544" i="18"/>
  <c r="H1544" i="18"/>
  <c r="I1543" i="18"/>
  <c r="H1543" i="18"/>
  <c r="I1542" i="18"/>
  <c r="H1542" i="18"/>
  <c r="I1541" i="18"/>
  <c r="H1541" i="18"/>
  <c r="I1540" i="18"/>
  <c r="H1540" i="18"/>
  <c r="I1539" i="18"/>
  <c r="H1539" i="18"/>
  <c r="I1538" i="18"/>
  <c r="H1538" i="18"/>
  <c r="I1537" i="18"/>
  <c r="H1537" i="18"/>
  <c r="I1536" i="18"/>
  <c r="H1536" i="18"/>
  <c r="I1535" i="18"/>
  <c r="H1535" i="18"/>
  <c r="I1534" i="18"/>
  <c r="H1534" i="18"/>
  <c r="I1533" i="18"/>
  <c r="H1533" i="18"/>
  <c r="I1532" i="18"/>
  <c r="H1532" i="18"/>
  <c r="I1531" i="18"/>
  <c r="H1531" i="18"/>
  <c r="I1530" i="18"/>
  <c r="H1530" i="18"/>
  <c r="I1529" i="18"/>
  <c r="H1529" i="18"/>
  <c r="I1528" i="18"/>
  <c r="H1528" i="18"/>
  <c r="I1527" i="18"/>
  <c r="H1527" i="18"/>
  <c r="I1526" i="18"/>
  <c r="H1526" i="18"/>
  <c r="I1525" i="18"/>
  <c r="H1525" i="18"/>
  <c r="I1524" i="18"/>
  <c r="H1524" i="18"/>
  <c r="I1523" i="18"/>
  <c r="H1523" i="18"/>
  <c r="I1522" i="18"/>
  <c r="H1522" i="18"/>
  <c r="I1521" i="18"/>
  <c r="H1521" i="18"/>
  <c r="I1520" i="18"/>
  <c r="H1520" i="18"/>
  <c r="I1519" i="18"/>
  <c r="H1519" i="18"/>
  <c r="I1518" i="18"/>
  <c r="H1518" i="18"/>
  <c r="I1517" i="18"/>
  <c r="H1517" i="18"/>
  <c r="I1516" i="18"/>
  <c r="H1516" i="18"/>
  <c r="I1515" i="18"/>
  <c r="H1515" i="18"/>
  <c r="I1514" i="18"/>
  <c r="H1514" i="18"/>
  <c r="I1513" i="18"/>
  <c r="H1513" i="18"/>
  <c r="I1512" i="18"/>
  <c r="H1512" i="18"/>
  <c r="I1511" i="18"/>
  <c r="H1511" i="18"/>
  <c r="I1510" i="18"/>
  <c r="H1510" i="18"/>
  <c r="I1509" i="18"/>
  <c r="H1509" i="18"/>
  <c r="I1508" i="18"/>
  <c r="H1508" i="18"/>
  <c r="I1507" i="18"/>
  <c r="H1507" i="18"/>
  <c r="I1506" i="18"/>
  <c r="H1506" i="18"/>
  <c r="I1505" i="18"/>
  <c r="H1505" i="18"/>
  <c r="I1504" i="18"/>
  <c r="H1504" i="18"/>
  <c r="I1503" i="18"/>
  <c r="H1503" i="18"/>
  <c r="I1502" i="18"/>
  <c r="H1502" i="18"/>
  <c r="I1501" i="18"/>
  <c r="H1501" i="18"/>
  <c r="I1500" i="18"/>
  <c r="H1500" i="18"/>
  <c r="I1499" i="18"/>
  <c r="H1499" i="18"/>
  <c r="I1498" i="18"/>
  <c r="H1498" i="18"/>
  <c r="I1497" i="18"/>
  <c r="H1497" i="18"/>
  <c r="I1496" i="18"/>
  <c r="H1496" i="18"/>
  <c r="I1495" i="18"/>
  <c r="H1495" i="18"/>
  <c r="I1494" i="18"/>
  <c r="H1494" i="18"/>
  <c r="I1493" i="18"/>
  <c r="H1493" i="18"/>
  <c r="I1492" i="18"/>
  <c r="H1492" i="18"/>
  <c r="I1491" i="18"/>
  <c r="H1491" i="18"/>
  <c r="I1490" i="18"/>
  <c r="H1490" i="18"/>
  <c r="I1489" i="18"/>
  <c r="H1489" i="18"/>
  <c r="I1488" i="18"/>
  <c r="H1488" i="18"/>
  <c r="I1487" i="18"/>
  <c r="H1487" i="18"/>
  <c r="I1486" i="18"/>
  <c r="H1486" i="18"/>
  <c r="I1485" i="18"/>
  <c r="H1485" i="18"/>
  <c r="I1484" i="18"/>
  <c r="H1484" i="18"/>
  <c r="I1483" i="18"/>
  <c r="H1483" i="18"/>
  <c r="I1482" i="18"/>
  <c r="H1482" i="18"/>
  <c r="I1481" i="18"/>
  <c r="H1481" i="18"/>
  <c r="I1480" i="18"/>
  <c r="H1480" i="18"/>
  <c r="I1479" i="18"/>
  <c r="H1479" i="18"/>
  <c r="I1478" i="18"/>
  <c r="H1478" i="18"/>
  <c r="I1477" i="18"/>
  <c r="H1477" i="18"/>
  <c r="I1476" i="18"/>
  <c r="H1476" i="18"/>
  <c r="I1475" i="18"/>
  <c r="H1475" i="18"/>
  <c r="I1474" i="18"/>
  <c r="H1474" i="18"/>
  <c r="I1473" i="18"/>
  <c r="H1473" i="18"/>
  <c r="I1472" i="18"/>
  <c r="H1472" i="18"/>
  <c r="I1471" i="18"/>
  <c r="H1471" i="18"/>
  <c r="I1470" i="18"/>
  <c r="H1470" i="18"/>
  <c r="I1469" i="18"/>
  <c r="H1469" i="18"/>
  <c r="I1468" i="18"/>
  <c r="H1468" i="18"/>
  <c r="I1467" i="18"/>
  <c r="H1467" i="18"/>
  <c r="I1466" i="18"/>
  <c r="H1466" i="18"/>
  <c r="I1465" i="18"/>
  <c r="H1465" i="18"/>
  <c r="I1464" i="18"/>
  <c r="H1464" i="18"/>
  <c r="I1463" i="18"/>
  <c r="H1463" i="18"/>
  <c r="I1462" i="18"/>
  <c r="H1462" i="18"/>
  <c r="I1461" i="18"/>
  <c r="H1461" i="18"/>
  <c r="I1460" i="18"/>
  <c r="H1460" i="18"/>
  <c r="I1459" i="18"/>
  <c r="H1459" i="18"/>
  <c r="I1458" i="18"/>
  <c r="H1458" i="18"/>
  <c r="I1457" i="18"/>
  <c r="H1457" i="18"/>
  <c r="I1456" i="18"/>
  <c r="H1456" i="18"/>
  <c r="I1455" i="18"/>
  <c r="H1455" i="18"/>
  <c r="I1454" i="18"/>
  <c r="H1454" i="18"/>
  <c r="I1453" i="18"/>
  <c r="H1453" i="18"/>
  <c r="I1452" i="18"/>
  <c r="H1452" i="18"/>
  <c r="I1451" i="18"/>
  <c r="H1451" i="18"/>
  <c r="I1450" i="18"/>
  <c r="H1450" i="18"/>
  <c r="I1449" i="18"/>
  <c r="H1449" i="18"/>
  <c r="I1448" i="18"/>
  <c r="H1448" i="18"/>
  <c r="I1447" i="18"/>
  <c r="H1447" i="18"/>
  <c r="I1446" i="18"/>
  <c r="H1446" i="18"/>
  <c r="I1445" i="18"/>
  <c r="H1445" i="18"/>
  <c r="I1444" i="18"/>
  <c r="H1444" i="18"/>
  <c r="I1443" i="18"/>
  <c r="H1443" i="18"/>
  <c r="I1442" i="18"/>
  <c r="H1442" i="18"/>
  <c r="I1441" i="18"/>
  <c r="H1441" i="18"/>
  <c r="I1440" i="18"/>
  <c r="H1440" i="18"/>
  <c r="I1439" i="18"/>
  <c r="H1439" i="18"/>
  <c r="I1438" i="18"/>
  <c r="H1438" i="18"/>
  <c r="I1437" i="18"/>
  <c r="H1437" i="18"/>
  <c r="I1436" i="18"/>
  <c r="H1436" i="18"/>
  <c r="I1435" i="18"/>
  <c r="H1435" i="18"/>
  <c r="I1434" i="18"/>
  <c r="H1434" i="18"/>
  <c r="I1433" i="18"/>
  <c r="H1433" i="18"/>
  <c r="I1432" i="18"/>
  <c r="H1432" i="18"/>
  <c r="I1431" i="18"/>
  <c r="H1431" i="18"/>
  <c r="I1430" i="18"/>
  <c r="H1430" i="18"/>
  <c r="J1429" i="18"/>
  <c r="I1429" i="18"/>
  <c r="H1429" i="18"/>
  <c r="I1428" i="18"/>
  <c r="H1428" i="18"/>
  <c r="I1427" i="18"/>
  <c r="H1427" i="18"/>
  <c r="I1426" i="18"/>
  <c r="H1426" i="18"/>
  <c r="I1425" i="18"/>
  <c r="H1425" i="18"/>
  <c r="I1424" i="18"/>
  <c r="H1424" i="18"/>
  <c r="I1423" i="18"/>
  <c r="H1423" i="18"/>
  <c r="I1422" i="18"/>
  <c r="H1422" i="18"/>
  <c r="I1421" i="18"/>
  <c r="H1421" i="18"/>
  <c r="I1420" i="18"/>
  <c r="H1420" i="18"/>
  <c r="I1419" i="18"/>
  <c r="H1419" i="18"/>
  <c r="I1418" i="18"/>
  <c r="H1418" i="18"/>
  <c r="I1417" i="18"/>
  <c r="H1417" i="18"/>
  <c r="I1416" i="18"/>
  <c r="H1416" i="18"/>
  <c r="I1415" i="18"/>
  <c r="H1415" i="18"/>
  <c r="I1414" i="18"/>
  <c r="H1414" i="18"/>
  <c r="I1413" i="18"/>
  <c r="H1413" i="18"/>
  <c r="I1412" i="18"/>
  <c r="H1412" i="18"/>
  <c r="I1411" i="18"/>
  <c r="H1411" i="18"/>
  <c r="I1410" i="18"/>
  <c r="H1410" i="18"/>
  <c r="I1409" i="18"/>
  <c r="H1409" i="18"/>
  <c r="I1408" i="18"/>
  <c r="H1408" i="18"/>
  <c r="I1407" i="18"/>
  <c r="H1407" i="18"/>
  <c r="I1406" i="18"/>
  <c r="H1406" i="18"/>
  <c r="I1405" i="18"/>
  <c r="H1405" i="18"/>
  <c r="I1404" i="18"/>
  <c r="H1404" i="18"/>
  <c r="I1403" i="18"/>
  <c r="H1403" i="18"/>
  <c r="I1402" i="18"/>
  <c r="H1402" i="18"/>
  <c r="I1401" i="18"/>
  <c r="H1401" i="18"/>
  <c r="I1400" i="18"/>
  <c r="H1400" i="18"/>
  <c r="I1399" i="18"/>
  <c r="H1399" i="18"/>
  <c r="I1398" i="18"/>
  <c r="H1398" i="18"/>
  <c r="I1397" i="18"/>
  <c r="H1397" i="18"/>
  <c r="I1396" i="18"/>
  <c r="H1396" i="18"/>
  <c r="I1395" i="18"/>
  <c r="H1395" i="18"/>
  <c r="I1394" i="18"/>
  <c r="H1394" i="18"/>
  <c r="I1393" i="18"/>
  <c r="H1393" i="18"/>
  <c r="I1392" i="18"/>
  <c r="H1392" i="18"/>
  <c r="I1391" i="18"/>
  <c r="H1391" i="18"/>
  <c r="I1390" i="18"/>
  <c r="H1390" i="18"/>
  <c r="I1389" i="18"/>
  <c r="H1389" i="18"/>
  <c r="I1388" i="18"/>
  <c r="H1388" i="18"/>
  <c r="I1387" i="18"/>
  <c r="H1387" i="18"/>
  <c r="I1386" i="18"/>
  <c r="H1386" i="18"/>
  <c r="I1385" i="18"/>
  <c r="H1385" i="18"/>
  <c r="I1384" i="18"/>
  <c r="H1384" i="18"/>
  <c r="I1383" i="18"/>
  <c r="H1383" i="18"/>
  <c r="I1382" i="18"/>
  <c r="H1382" i="18"/>
  <c r="I1381" i="18"/>
  <c r="H1381" i="18"/>
  <c r="I1380" i="18"/>
  <c r="H1380" i="18"/>
  <c r="I1379" i="18"/>
  <c r="H1379" i="18"/>
  <c r="I1378" i="18"/>
  <c r="H1378" i="18"/>
  <c r="I1377" i="18"/>
  <c r="H1377" i="18"/>
  <c r="I1376" i="18"/>
  <c r="H1376" i="18"/>
  <c r="I1375" i="18"/>
  <c r="H1375" i="18"/>
  <c r="I1374" i="18"/>
  <c r="H1374" i="18"/>
  <c r="I1373" i="18"/>
  <c r="H1373" i="18"/>
  <c r="I1372" i="18"/>
  <c r="H1372" i="18"/>
  <c r="I1371" i="18"/>
  <c r="H1371" i="18"/>
  <c r="I1370" i="18"/>
  <c r="H1370" i="18"/>
  <c r="I1369" i="18"/>
  <c r="H1369" i="18"/>
  <c r="I1368" i="18"/>
  <c r="H1368" i="18"/>
  <c r="I1367" i="18"/>
  <c r="H1367" i="18"/>
  <c r="I1366" i="18"/>
  <c r="H1366" i="18"/>
  <c r="I1365" i="18"/>
  <c r="H1365" i="18"/>
  <c r="I1364" i="18"/>
  <c r="H1364" i="18"/>
  <c r="I1363" i="18"/>
  <c r="H1363" i="18"/>
  <c r="I1362" i="18"/>
  <c r="H1362" i="18"/>
  <c r="I1361" i="18"/>
  <c r="H1361" i="18"/>
  <c r="I1360" i="18"/>
  <c r="H1360" i="18"/>
  <c r="I1359" i="18"/>
  <c r="H1359" i="18"/>
  <c r="I1358" i="18"/>
  <c r="H1358" i="18"/>
  <c r="I1357" i="18"/>
  <c r="H1357" i="18"/>
  <c r="I1356" i="18"/>
  <c r="H1356" i="18"/>
  <c r="I1355" i="18"/>
  <c r="H1355" i="18"/>
  <c r="I1354" i="18"/>
  <c r="H1354" i="18"/>
  <c r="I1353" i="18"/>
  <c r="H1353" i="18"/>
  <c r="I1352" i="18"/>
  <c r="H1352" i="18"/>
  <c r="I1351" i="18"/>
  <c r="H1351" i="18"/>
  <c r="I1350" i="18"/>
  <c r="H1350" i="18"/>
  <c r="I1349" i="18"/>
  <c r="H1349" i="18"/>
  <c r="I1348" i="18"/>
  <c r="H1348" i="18"/>
  <c r="I1347" i="18"/>
  <c r="H1347" i="18"/>
  <c r="I1346" i="18"/>
  <c r="H1346" i="18"/>
  <c r="I1345" i="18"/>
  <c r="H1345" i="18"/>
  <c r="I1344" i="18"/>
  <c r="H1344" i="18"/>
  <c r="I1343" i="18"/>
  <c r="H1343" i="18"/>
  <c r="I1342" i="18"/>
  <c r="H1342" i="18"/>
  <c r="I1341" i="18"/>
  <c r="H1341" i="18"/>
  <c r="I1340" i="18"/>
  <c r="H1340" i="18"/>
  <c r="I1339" i="18"/>
  <c r="H1339" i="18"/>
  <c r="I1338" i="18"/>
  <c r="H1338" i="18"/>
  <c r="I1337" i="18"/>
  <c r="H1337" i="18"/>
  <c r="I1336" i="18"/>
  <c r="H1336" i="18"/>
  <c r="I1335" i="18"/>
  <c r="H1335" i="18"/>
  <c r="I1334" i="18"/>
  <c r="H1334" i="18"/>
  <c r="I1333" i="18"/>
  <c r="H1333" i="18"/>
  <c r="I1332" i="18"/>
  <c r="H1332" i="18"/>
  <c r="I1331" i="18"/>
  <c r="H1331" i="18"/>
  <c r="I1330" i="18"/>
  <c r="H1330" i="18"/>
  <c r="I1329" i="18"/>
  <c r="H1329" i="18"/>
  <c r="I1328" i="18"/>
  <c r="H1328" i="18"/>
  <c r="I1327" i="18"/>
  <c r="H1327" i="18"/>
  <c r="I1326" i="18"/>
  <c r="H1326" i="18"/>
  <c r="I1325" i="18"/>
  <c r="H1325" i="18"/>
  <c r="I1324" i="18"/>
  <c r="H1324" i="18"/>
  <c r="I1323" i="18"/>
  <c r="H1323" i="18"/>
  <c r="I1322" i="18"/>
  <c r="H1322" i="18"/>
  <c r="I1321" i="18"/>
  <c r="H1321" i="18"/>
  <c r="I1320" i="18"/>
  <c r="H1320" i="18"/>
  <c r="I1319" i="18"/>
  <c r="H1319" i="18"/>
  <c r="I1318" i="18"/>
  <c r="H1318" i="18"/>
  <c r="I1317" i="18"/>
  <c r="H1317" i="18"/>
  <c r="I1316" i="18"/>
  <c r="H1316" i="18"/>
  <c r="I1315" i="18"/>
  <c r="H1315" i="18"/>
  <c r="I1314" i="18"/>
  <c r="H1314" i="18"/>
  <c r="I1313" i="18"/>
  <c r="H1313" i="18"/>
  <c r="I1312" i="18"/>
  <c r="H1312" i="18"/>
  <c r="I1311" i="18"/>
  <c r="H1311" i="18"/>
  <c r="I1310" i="18"/>
  <c r="H1310" i="18"/>
  <c r="I1309" i="18"/>
  <c r="H1309" i="18"/>
  <c r="I1308" i="18"/>
  <c r="H1308" i="18"/>
  <c r="I1307" i="18"/>
  <c r="H1307" i="18"/>
  <c r="I1306" i="18"/>
  <c r="H1306" i="18"/>
  <c r="I1305" i="18"/>
  <c r="H1305" i="18"/>
  <c r="I1304" i="18"/>
  <c r="H1304" i="18"/>
  <c r="I1303" i="18"/>
  <c r="H1303" i="18"/>
  <c r="I1302" i="18"/>
  <c r="H1302" i="18"/>
  <c r="I1301" i="18"/>
  <c r="H1301" i="18"/>
  <c r="I1300" i="18"/>
  <c r="H1300" i="18"/>
  <c r="I1299" i="18"/>
  <c r="H1299" i="18"/>
  <c r="I1298" i="18"/>
  <c r="H1298" i="18"/>
  <c r="I1297" i="18"/>
  <c r="H1297" i="18"/>
  <c r="I1296" i="18"/>
  <c r="H1296" i="18"/>
  <c r="I1295" i="18"/>
  <c r="H1295" i="18"/>
  <c r="I1294" i="18"/>
  <c r="H1294" i="18"/>
  <c r="I1293" i="18"/>
  <c r="H1293" i="18"/>
  <c r="I1292" i="18"/>
  <c r="H1292" i="18"/>
  <c r="I1291" i="18"/>
  <c r="H1291" i="18"/>
  <c r="I1290" i="18"/>
  <c r="H1290" i="18"/>
  <c r="I1289" i="18"/>
  <c r="H1289" i="18"/>
  <c r="I1288" i="18"/>
  <c r="H1288" i="18"/>
  <c r="I1287" i="18"/>
  <c r="H1287" i="18"/>
  <c r="I1286" i="18"/>
  <c r="H1286" i="18"/>
  <c r="I1285" i="18"/>
  <c r="H1285" i="18"/>
  <c r="I1284" i="18"/>
  <c r="H1284" i="18"/>
  <c r="I1283" i="18"/>
  <c r="H1283" i="18"/>
  <c r="I1282" i="18"/>
  <c r="H1282" i="18"/>
  <c r="I1281" i="18"/>
  <c r="H1281" i="18"/>
  <c r="I1280" i="18"/>
  <c r="H1280" i="18"/>
  <c r="I1279" i="18"/>
  <c r="H1279" i="18"/>
  <c r="I1278" i="18"/>
  <c r="H1278" i="18"/>
  <c r="I1277" i="18"/>
  <c r="H1277" i="18"/>
  <c r="I1276" i="18"/>
  <c r="H1276" i="18"/>
  <c r="I1275" i="18"/>
  <c r="H1275" i="18"/>
  <c r="I1274" i="18"/>
  <c r="H1274" i="18"/>
  <c r="I1273" i="18"/>
  <c r="H1273" i="18"/>
  <c r="I1272" i="18"/>
  <c r="H1272" i="18"/>
  <c r="I1271" i="18"/>
  <c r="H1271" i="18"/>
  <c r="I1270" i="18"/>
  <c r="H1270" i="18"/>
  <c r="I1269" i="18"/>
  <c r="H1269" i="18"/>
  <c r="I1268" i="18"/>
  <c r="H1268" i="18"/>
  <c r="I1267" i="18"/>
  <c r="H1267" i="18"/>
  <c r="I1266" i="18"/>
  <c r="H1266" i="18"/>
  <c r="I1265" i="18"/>
  <c r="H1265" i="18"/>
  <c r="I1264" i="18"/>
  <c r="H1264" i="18"/>
  <c r="I1263" i="18"/>
  <c r="H1263" i="18"/>
  <c r="I1262" i="18"/>
  <c r="H1262" i="18"/>
  <c r="I1261" i="18"/>
  <c r="H1261" i="18"/>
  <c r="I1260" i="18"/>
  <c r="H1260" i="18"/>
  <c r="I1259" i="18"/>
  <c r="H1259" i="18"/>
  <c r="I1258" i="18"/>
  <c r="H1258" i="18"/>
  <c r="I1257" i="18"/>
  <c r="H1257" i="18"/>
  <c r="I1256" i="18"/>
  <c r="H1256" i="18"/>
  <c r="I1255" i="18"/>
  <c r="H1255" i="18"/>
  <c r="I1254" i="18"/>
  <c r="H1254" i="18"/>
  <c r="I1253" i="18"/>
  <c r="H1253" i="18"/>
  <c r="I1252" i="18"/>
  <c r="H1252" i="18"/>
  <c r="I1251" i="18"/>
  <c r="H1251" i="18"/>
  <c r="I1250" i="18"/>
  <c r="H1250" i="18"/>
  <c r="I1249" i="18"/>
  <c r="H1249" i="18"/>
  <c r="I1248" i="18"/>
  <c r="H1248" i="18"/>
  <c r="I1247" i="18"/>
  <c r="H1247" i="18"/>
  <c r="I1246" i="18"/>
  <c r="H1246" i="18"/>
  <c r="I1245" i="18"/>
  <c r="H1245" i="18"/>
  <c r="I1244" i="18"/>
  <c r="H1244" i="18"/>
  <c r="I1243" i="18"/>
  <c r="H1243" i="18"/>
  <c r="I1242" i="18"/>
  <c r="H1242" i="18"/>
  <c r="I1241" i="18"/>
  <c r="H1241" i="18"/>
  <c r="I1240" i="18"/>
  <c r="H1240" i="18"/>
  <c r="I1239" i="18"/>
  <c r="H1239" i="18"/>
  <c r="I1238" i="18"/>
  <c r="H1238" i="18"/>
  <c r="I1237" i="18"/>
  <c r="H1237" i="18"/>
  <c r="I1236" i="18"/>
  <c r="H1236" i="18"/>
  <c r="I1235" i="18"/>
  <c r="H1235" i="18"/>
  <c r="I1234" i="18"/>
  <c r="H1234" i="18"/>
  <c r="I1233" i="18"/>
  <c r="H1233" i="18"/>
  <c r="I1232" i="18"/>
  <c r="H1232" i="18"/>
  <c r="I1231" i="18"/>
  <c r="H1231" i="18"/>
  <c r="I1230" i="18"/>
  <c r="H1230" i="18"/>
  <c r="I1229" i="18"/>
  <c r="H1229" i="18"/>
  <c r="I1228" i="18"/>
  <c r="H1228" i="18"/>
  <c r="I1227" i="18"/>
  <c r="H1227" i="18"/>
  <c r="I1226" i="18"/>
  <c r="H1226" i="18"/>
  <c r="I1225" i="18"/>
  <c r="H1225" i="18"/>
  <c r="I1224" i="18"/>
  <c r="H1224" i="18"/>
  <c r="I1223" i="18"/>
  <c r="H1223" i="18"/>
  <c r="I1222" i="18"/>
  <c r="H1222" i="18"/>
  <c r="I1221" i="18"/>
  <c r="H1221" i="18"/>
  <c r="I1220" i="18"/>
  <c r="H1220" i="18"/>
  <c r="I1219" i="18"/>
  <c r="H1219" i="18"/>
  <c r="I1218" i="18"/>
  <c r="H1218" i="18"/>
  <c r="I1217" i="18"/>
  <c r="H1217" i="18"/>
  <c r="I1216" i="18"/>
  <c r="H1216" i="18"/>
  <c r="I1215" i="18"/>
  <c r="H1215" i="18"/>
  <c r="I1214" i="18"/>
  <c r="H1214" i="18"/>
  <c r="I1213" i="18"/>
  <c r="H1213" i="18"/>
  <c r="I1212" i="18"/>
  <c r="H1212" i="18"/>
  <c r="I1211" i="18"/>
  <c r="H1211" i="18"/>
  <c r="I1210" i="18"/>
  <c r="H1210" i="18"/>
  <c r="I1209" i="18"/>
  <c r="H1209" i="18"/>
  <c r="I1208" i="18"/>
  <c r="H1208" i="18"/>
  <c r="I1207" i="18"/>
  <c r="H1207" i="18"/>
  <c r="I1206" i="18"/>
  <c r="H1206" i="18"/>
  <c r="I1205" i="18"/>
  <c r="H1205" i="18"/>
  <c r="I1204" i="18"/>
  <c r="H1204" i="18"/>
  <c r="I1203" i="18"/>
  <c r="H1203" i="18"/>
  <c r="I1202" i="18"/>
  <c r="H1202" i="18"/>
  <c r="I1201" i="18"/>
  <c r="H1201" i="18"/>
  <c r="I1200" i="18"/>
  <c r="H1200" i="18"/>
  <c r="I1199" i="18"/>
  <c r="H1199" i="18"/>
  <c r="I1198" i="18"/>
  <c r="H1198" i="18"/>
  <c r="I1197" i="18"/>
  <c r="H1197" i="18"/>
  <c r="I1196" i="18"/>
  <c r="H1196" i="18"/>
  <c r="I1195" i="18"/>
  <c r="H1195" i="18"/>
  <c r="I1194" i="18"/>
  <c r="H1194" i="18"/>
  <c r="I1193" i="18"/>
  <c r="H1193" i="18"/>
  <c r="I1192" i="18"/>
  <c r="H1192" i="18"/>
  <c r="I1191" i="18"/>
  <c r="H1191" i="18"/>
  <c r="I1190" i="18"/>
  <c r="H1190" i="18"/>
  <c r="I1189" i="18"/>
  <c r="H1189" i="18"/>
  <c r="I1188" i="18"/>
  <c r="H1188" i="18"/>
  <c r="I1187" i="18"/>
  <c r="H1187" i="18"/>
  <c r="I1186" i="18"/>
  <c r="H1186" i="18"/>
  <c r="I1185" i="18"/>
  <c r="H1185" i="18"/>
  <c r="I1184" i="18"/>
  <c r="H1184" i="18"/>
  <c r="I1183" i="18"/>
  <c r="H1183" i="18"/>
  <c r="I1182" i="18"/>
  <c r="H1182" i="18"/>
  <c r="I1181" i="18"/>
  <c r="H1181" i="18"/>
  <c r="I1180" i="18"/>
  <c r="H1180" i="18"/>
  <c r="I1179" i="18"/>
  <c r="H1179" i="18"/>
  <c r="I1178" i="18"/>
  <c r="H1178" i="18"/>
  <c r="I1177" i="18"/>
  <c r="H1177" i="18"/>
  <c r="I1176" i="18"/>
  <c r="H1176" i="18"/>
  <c r="I1175" i="18"/>
  <c r="H1175" i="18"/>
  <c r="I1174" i="18"/>
  <c r="H1174" i="18"/>
  <c r="I1173" i="18"/>
  <c r="H1173" i="18"/>
  <c r="I1172" i="18"/>
  <c r="H1172" i="18"/>
  <c r="I1171" i="18"/>
  <c r="H1171" i="18"/>
  <c r="I1170" i="18"/>
  <c r="H1170" i="18"/>
  <c r="I1169" i="18"/>
  <c r="H1169" i="18"/>
  <c r="I1168" i="18"/>
  <c r="H1168" i="18"/>
  <c r="I1167" i="18"/>
  <c r="H1167" i="18"/>
  <c r="I1166" i="18"/>
  <c r="H1166" i="18"/>
  <c r="I1165" i="18"/>
  <c r="H1165" i="18"/>
  <c r="I1164" i="18"/>
  <c r="H1164" i="18"/>
  <c r="I1163" i="18"/>
  <c r="H1163" i="18"/>
  <c r="I1162" i="18"/>
  <c r="H1162" i="18"/>
  <c r="I1161" i="18"/>
  <c r="H1161" i="18"/>
  <c r="I1160" i="18"/>
  <c r="H1160" i="18"/>
  <c r="I1159" i="18"/>
  <c r="H1159" i="18"/>
  <c r="I1158" i="18"/>
  <c r="H1158" i="18"/>
  <c r="I1157" i="18"/>
  <c r="H1157" i="18"/>
  <c r="I1156" i="18"/>
  <c r="H1156" i="18"/>
  <c r="I1155" i="18"/>
  <c r="H1155" i="18"/>
  <c r="I1154" i="18"/>
  <c r="H1154" i="18"/>
  <c r="I1153" i="18"/>
  <c r="H1153" i="18"/>
  <c r="I1152" i="18"/>
  <c r="H1152" i="18"/>
  <c r="I1151" i="18"/>
  <c r="H1151" i="18"/>
  <c r="I1150" i="18"/>
  <c r="H1150" i="18"/>
  <c r="I1149" i="18"/>
  <c r="H1149" i="18"/>
  <c r="I1148" i="18"/>
  <c r="H1148" i="18"/>
  <c r="I1147" i="18"/>
  <c r="H1147" i="18"/>
  <c r="I1146" i="18"/>
  <c r="H1146" i="18"/>
  <c r="I1145" i="18"/>
  <c r="H1145" i="18"/>
  <c r="I1144" i="18"/>
  <c r="H1144" i="18"/>
  <c r="I1143" i="18"/>
  <c r="H1143" i="18"/>
  <c r="I1142" i="18"/>
  <c r="H1142" i="18"/>
  <c r="I1141" i="18"/>
  <c r="H1141" i="18"/>
  <c r="I1140" i="18"/>
  <c r="H1140" i="18"/>
  <c r="I1139" i="18"/>
  <c r="H1139" i="18"/>
  <c r="I1138" i="18"/>
  <c r="H1138" i="18"/>
  <c r="I1137" i="18"/>
  <c r="H1137" i="18"/>
  <c r="I1136" i="18"/>
  <c r="H1136" i="18"/>
  <c r="I1135" i="18"/>
  <c r="H1135" i="18"/>
  <c r="I1134" i="18"/>
  <c r="H1134" i="18"/>
  <c r="I1133" i="18"/>
  <c r="H1133" i="18"/>
  <c r="I1132" i="18"/>
  <c r="H1132" i="18"/>
  <c r="I1131" i="18"/>
  <c r="H1131" i="18"/>
  <c r="I1130" i="18"/>
  <c r="H1130" i="18"/>
  <c r="I1129" i="18"/>
  <c r="H1129" i="18"/>
  <c r="I1128" i="18"/>
  <c r="H1128" i="18"/>
  <c r="I1127" i="18"/>
  <c r="H1127" i="18"/>
  <c r="I1126" i="18"/>
  <c r="H1126" i="18"/>
  <c r="I1125" i="18"/>
  <c r="H1125" i="18"/>
  <c r="I1124" i="18"/>
  <c r="H1124" i="18"/>
  <c r="I1123" i="18"/>
  <c r="H1123" i="18"/>
  <c r="I1122" i="18"/>
  <c r="H1122" i="18"/>
  <c r="I1121" i="18"/>
  <c r="H1121" i="18"/>
  <c r="I1120" i="18"/>
  <c r="H1120" i="18"/>
  <c r="I1119" i="18"/>
  <c r="H1119" i="18"/>
  <c r="I1118" i="18"/>
  <c r="H1118" i="18"/>
  <c r="I1117" i="18"/>
  <c r="H1117" i="18"/>
  <c r="I1116" i="18"/>
  <c r="H1116" i="18"/>
  <c r="I1115" i="18"/>
  <c r="H1115" i="18"/>
  <c r="I1114" i="18"/>
  <c r="H1114" i="18"/>
  <c r="I1113" i="18"/>
  <c r="H1113" i="18"/>
  <c r="I1112" i="18"/>
  <c r="H1112" i="18"/>
  <c r="I1111" i="18"/>
  <c r="H1111" i="18"/>
  <c r="I1110" i="18"/>
  <c r="H1110" i="18"/>
  <c r="I1109" i="18"/>
  <c r="H1109" i="18"/>
  <c r="I1108" i="18"/>
  <c r="H1108" i="18"/>
  <c r="I1107" i="18"/>
  <c r="H1107" i="18"/>
  <c r="I1106" i="18"/>
  <c r="H1106" i="18"/>
  <c r="I1105" i="18"/>
  <c r="H1105" i="18"/>
  <c r="I1104" i="18"/>
  <c r="H1104" i="18"/>
  <c r="I1103" i="18"/>
  <c r="H1103" i="18"/>
  <c r="I1102" i="18"/>
  <c r="H1102" i="18"/>
  <c r="I1101" i="18"/>
  <c r="H1101" i="18"/>
  <c r="I1100" i="18"/>
  <c r="H1100" i="18"/>
  <c r="I1099" i="18"/>
  <c r="H1099" i="18"/>
  <c r="I1098" i="18"/>
  <c r="H1098" i="18"/>
  <c r="I1097" i="18"/>
  <c r="H1097" i="18"/>
  <c r="I1096" i="18"/>
  <c r="H1096" i="18"/>
  <c r="I1095" i="18"/>
  <c r="H1095" i="18"/>
  <c r="I1094" i="18"/>
  <c r="H1094" i="18"/>
  <c r="I1093" i="18"/>
  <c r="H1093" i="18"/>
  <c r="I1092" i="18"/>
  <c r="H1092" i="18"/>
  <c r="I1091" i="18"/>
  <c r="H1091" i="18"/>
  <c r="I1090" i="18"/>
  <c r="H1090" i="18"/>
  <c r="I1089" i="18"/>
  <c r="H1089" i="18"/>
  <c r="I1088" i="18"/>
  <c r="H1088" i="18"/>
  <c r="I1087" i="18"/>
  <c r="H1087" i="18"/>
  <c r="I1086" i="18"/>
  <c r="H1086" i="18"/>
  <c r="I1085" i="18"/>
  <c r="H1085" i="18"/>
  <c r="I1084" i="18"/>
  <c r="H1084" i="18"/>
  <c r="I1083" i="18"/>
  <c r="H1083" i="18"/>
  <c r="I1082" i="18"/>
  <c r="H1082" i="18"/>
  <c r="I1081" i="18"/>
  <c r="H1081" i="18"/>
  <c r="I1080" i="18"/>
  <c r="H1080" i="18"/>
  <c r="I1079" i="18"/>
  <c r="H1079" i="18"/>
  <c r="I1078" i="18"/>
  <c r="H1078" i="18"/>
  <c r="I1077" i="18"/>
  <c r="H1077" i="18"/>
  <c r="I1076" i="18"/>
  <c r="H1076" i="18"/>
  <c r="I1075" i="18"/>
  <c r="H1075" i="18"/>
  <c r="I1074" i="18"/>
  <c r="H1074" i="18"/>
  <c r="I1073" i="18"/>
  <c r="H1073" i="18"/>
  <c r="I1072" i="18"/>
  <c r="H1072" i="18"/>
  <c r="I1071" i="18"/>
  <c r="H1071" i="18"/>
  <c r="I1070" i="18"/>
  <c r="H1070" i="18"/>
  <c r="I1069" i="18"/>
  <c r="H1069" i="18"/>
  <c r="I1068" i="18"/>
  <c r="H1068" i="18"/>
  <c r="I1067" i="18"/>
  <c r="H1067" i="18"/>
  <c r="I1066" i="18"/>
  <c r="H1066" i="18"/>
  <c r="I1065" i="18"/>
  <c r="H1065" i="18"/>
  <c r="I1064" i="18"/>
  <c r="H1064" i="18"/>
  <c r="I1063" i="18"/>
  <c r="H1063" i="18"/>
  <c r="I1062" i="18"/>
  <c r="H1062" i="18"/>
  <c r="I1061" i="18"/>
  <c r="H1061" i="18"/>
  <c r="I1060" i="18"/>
  <c r="H1060" i="18"/>
  <c r="I1059" i="18"/>
  <c r="H1059" i="18"/>
  <c r="I1058" i="18"/>
  <c r="H1058" i="18"/>
  <c r="I1057" i="18"/>
  <c r="H1057" i="18"/>
  <c r="I1056" i="18"/>
  <c r="H1056" i="18"/>
  <c r="I1055" i="18"/>
  <c r="H1055" i="18"/>
  <c r="I1054" i="18"/>
  <c r="H1054" i="18"/>
  <c r="I1053" i="18"/>
  <c r="H1053" i="18"/>
  <c r="I1052" i="18"/>
  <c r="H1052" i="18"/>
  <c r="I1051" i="18"/>
  <c r="H1051" i="18"/>
  <c r="I1050" i="18"/>
  <c r="H1050" i="18"/>
  <c r="I1049" i="18"/>
  <c r="H1049" i="18"/>
  <c r="I1048" i="18"/>
  <c r="H1048" i="18"/>
  <c r="I1047" i="18"/>
  <c r="H1047" i="18"/>
  <c r="I1046" i="18"/>
  <c r="H1046" i="18"/>
  <c r="I1045" i="18"/>
  <c r="H1045" i="18"/>
  <c r="I1044" i="18"/>
  <c r="H1044" i="18"/>
  <c r="I1043" i="18"/>
  <c r="H1043" i="18"/>
  <c r="I1042" i="18"/>
  <c r="H1042" i="18"/>
  <c r="I1041" i="18"/>
  <c r="H1041" i="18"/>
  <c r="I1040" i="18"/>
  <c r="H1040" i="18"/>
  <c r="I1039" i="18"/>
  <c r="H1039" i="18"/>
  <c r="I1038" i="18"/>
  <c r="H1038" i="18"/>
  <c r="I1037" i="18"/>
  <c r="H1037" i="18"/>
  <c r="I1036" i="18"/>
  <c r="H1036" i="18"/>
  <c r="I1035" i="18"/>
  <c r="H1035" i="18"/>
  <c r="I1034" i="18"/>
  <c r="H1034" i="18"/>
  <c r="I1033" i="18"/>
  <c r="H1033" i="18"/>
  <c r="I1032" i="18"/>
  <c r="H1032" i="18"/>
  <c r="I1031" i="18"/>
  <c r="H1031" i="18"/>
  <c r="I1030" i="18"/>
  <c r="H1030" i="18"/>
  <c r="I1029" i="18"/>
  <c r="H1029" i="18"/>
  <c r="I1028" i="18"/>
  <c r="H1028" i="18"/>
  <c r="I1027" i="18"/>
  <c r="H1027" i="18"/>
  <c r="I1026" i="18"/>
  <c r="H1026" i="18"/>
  <c r="I1025" i="18"/>
  <c r="H1025" i="18"/>
  <c r="I1024" i="18"/>
  <c r="H1024" i="18"/>
  <c r="I1023" i="18"/>
  <c r="H1023" i="18"/>
  <c r="I1022" i="18"/>
  <c r="H1022" i="18"/>
  <c r="I1021" i="18"/>
  <c r="H1021" i="18"/>
  <c r="I1020" i="18"/>
  <c r="H1020" i="18"/>
  <c r="I1019" i="18"/>
  <c r="H1019" i="18"/>
  <c r="I1018" i="18"/>
  <c r="H1018" i="18"/>
  <c r="I1017" i="18"/>
  <c r="H1017" i="18"/>
  <c r="I1016" i="18"/>
  <c r="H1016" i="18"/>
  <c r="I1015" i="18"/>
  <c r="H1015" i="18"/>
  <c r="I1014" i="18"/>
  <c r="H1014" i="18"/>
  <c r="I1013" i="18"/>
  <c r="H1013" i="18"/>
  <c r="I1012" i="18"/>
  <c r="H1012" i="18"/>
  <c r="I1011" i="18"/>
  <c r="H1011" i="18"/>
  <c r="I1010" i="18"/>
  <c r="H1010" i="18"/>
  <c r="I1009" i="18"/>
  <c r="H1009" i="18"/>
  <c r="I1008" i="18"/>
  <c r="H1008" i="18"/>
  <c r="I1007" i="18"/>
  <c r="H1007" i="18"/>
  <c r="I1006" i="18"/>
  <c r="H1006" i="18"/>
  <c r="I1005" i="18"/>
  <c r="H1005" i="18"/>
  <c r="I1004" i="18"/>
  <c r="H1004" i="18"/>
  <c r="I1003" i="18"/>
  <c r="H1003" i="18"/>
  <c r="I1002" i="18"/>
  <c r="H1002" i="18"/>
  <c r="I1001" i="18"/>
  <c r="H1001" i="18"/>
  <c r="I1000" i="18"/>
  <c r="H1000" i="18"/>
  <c r="I999" i="18"/>
  <c r="H999" i="18"/>
  <c r="I998" i="18"/>
  <c r="H998" i="18"/>
  <c r="I997" i="18"/>
  <c r="H997" i="18"/>
  <c r="I996" i="18"/>
  <c r="H996" i="18"/>
  <c r="I995" i="18"/>
  <c r="H995" i="18"/>
  <c r="I994" i="18"/>
  <c r="H994" i="18"/>
  <c r="I993" i="18"/>
  <c r="H993" i="18"/>
  <c r="I992" i="18"/>
  <c r="H992" i="18"/>
  <c r="I991" i="18"/>
  <c r="H991" i="18"/>
  <c r="I990" i="18"/>
  <c r="H990" i="18"/>
  <c r="I989" i="18"/>
  <c r="H989" i="18"/>
  <c r="I988" i="18"/>
  <c r="H988" i="18"/>
  <c r="I987" i="18"/>
  <c r="H987" i="18"/>
  <c r="I986" i="18"/>
  <c r="H986" i="18"/>
  <c r="I985" i="18"/>
  <c r="H985" i="18"/>
  <c r="I984" i="18"/>
  <c r="H984" i="18"/>
  <c r="I983" i="18"/>
  <c r="H983" i="18"/>
  <c r="I982" i="18"/>
  <c r="H982" i="18"/>
  <c r="I981" i="18"/>
  <c r="H981" i="18"/>
  <c r="I980" i="18"/>
  <c r="H980" i="18"/>
  <c r="I979" i="18"/>
  <c r="H979" i="18"/>
  <c r="I978" i="18"/>
  <c r="H978" i="18"/>
  <c r="I977" i="18"/>
  <c r="H977" i="18"/>
  <c r="I976" i="18"/>
  <c r="H976" i="18"/>
  <c r="I975" i="18"/>
  <c r="H975" i="18"/>
  <c r="I974" i="18"/>
  <c r="H974" i="18"/>
  <c r="I973" i="18"/>
  <c r="H973" i="18"/>
  <c r="I972" i="18"/>
  <c r="H972" i="18"/>
  <c r="I971" i="18"/>
  <c r="H971" i="18"/>
  <c r="I970" i="18"/>
  <c r="H970" i="18"/>
  <c r="I969" i="18"/>
  <c r="H969" i="18"/>
  <c r="I968" i="18"/>
  <c r="H968" i="18"/>
  <c r="I967" i="18"/>
  <c r="H967" i="18"/>
  <c r="I966" i="18"/>
  <c r="H966" i="18"/>
  <c r="I965" i="18"/>
  <c r="H965" i="18"/>
  <c r="I964" i="18"/>
  <c r="H964" i="18"/>
  <c r="I963" i="18"/>
  <c r="H963" i="18"/>
  <c r="I962" i="18"/>
  <c r="H962" i="18"/>
  <c r="I961" i="18"/>
  <c r="H961" i="18"/>
  <c r="I960" i="18"/>
  <c r="H960" i="18"/>
  <c r="I959" i="18"/>
  <c r="H959" i="18"/>
  <c r="I958" i="18"/>
  <c r="H958" i="18"/>
  <c r="I957" i="18"/>
  <c r="H957" i="18"/>
  <c r="I956" i="18"/>
  <c r="H956" i="18"/>
  <c r="I955" i="18"/>
  <c r="H955" i="18"/>
  <c r="I954" i="18"/>
  <c r="H954" i="18"/>
  <c r="I953" i="18"/>
  <c r="H953" i="18"/>
  <c r="I952" i="18"/>
  <c r="H952" i="18"/>
  <c r="I951" i="18"/>
  <c r="H951" i="18"/>
  <c r="I950" i="18"/>
  <c r="H950" i="18"/>
  <c r="I949" i="18"/>
  <c r="H949" i="18"/>
  <c r="I948" i="18"/>
  <c r="H948" i="18"/>
  <c r="I947" i="18"/>
  <c r="H947" i="18"/>
  <c r="I946" i="18"/>
  <c r="H946" i="18"/>
  <c r="I945" i="18"/>
  <c r="H945" i="18"/>
  <c r="I944" i="18"/>
  <c r="H944" i="18"/>
  <c r="I943" i="18"/>
  <c r="H943" i="18"/>
  <c r="I942" i="18"/>
  <c r="H942" i="18"/>
  <c r="I941" i="18"/>
  <c r="H941" i="18"/>
  <c r="I940" i="18"/>
  <c r="H940" i="18"/>
  <c r="I939" i="18"/>
  <c r="H939" i="18"/>
  <c r="I938" i="18"/>
  <c r="H938" i="18"/>
  <c r="I937" i="18"/>
  <c r="H937" i="18"/>
  <c r="I936" i="18"/>
  <c r="H936" i="18"/>
  <c r="I935" i="18"/>
  <c r="H935" i="18"/>
  <c r="I934" i="18"/>
  <c r="H934" i="18"/>
  <c r="I933" i="18"/>
  <c r="H933" i="18"/>
  <c r="I932" i="18"/>
  <c r="H932" i="18"/>
  <c r="I931" i="18"/>
  <c r="H931" i="18"/>
  <c r="I930" i="18"/>
  <c r="H930" i="18"/>
  <c r="I929" i="18"/>
  <c r="H929" i="18"/>
  <c r="I928" i="18"/>
  <c r="H928" i="18"/>
  <c r="I927" i="18"/>
  <c r="H927" i="18"/>
  <c r="I926" i="18"/>
  <c r="H926" i="18"/>
  <c r="I925" i="18"/>
  <c r="H925" i="18"/>
  <c r="I924" i="18"/>
  <c r="H924" i="18"/>
  <c r="I923" i="18"/>
  <c r="H923" i="18"/>
  <c r="I922" i="18"/>
  <c r="H922" i="18"/>
  <c r="I921" i="18"/>
  <c r="H921" i="18"/>
  <c r="I920" i="18"/>
  <c r="H920" i="18"/>
  <c r="I919" i="18"/>
  <c r="H919" i="18"/>
  <c r="I918" i="18"/>
  <c r="H918" i="18"/>
  <c r="I917" i="18"/>
  <c r="H917" i="18"/>
  <c r="I916" i="18"/>
  <c r="H916" i="18"/>
  <c r="I915" i="18"/>
  <c r="H915" i="18"/>
  <c r="I914" i="18"/>
  <c r="H914" i="18"/>
  <c r="I913" i="18"/>
  <c r="H913" i="18"/>
  <c r="I912" i="18"/>
  <c r="H912" i="18"/>
  <c r="I911" i="18"/>
  <c r="H911" i="18"/>
  <c r="I910" i="18"/>
  <c r="H910" i="18"/>
  <c r="I909" i="18"/>
  <c r="H909" i="18"/>
  <c r="I908" i="18"/>
  <c r="H908" i="18"/>
  <c r="I907" i="18"/>
  <c r="H907" i="18"/>
  <c r="I906" i="18"/>
  <c r="H906" i="18"/>
  <c r="I905" i="18"/>
  <c r="H905" i="18"/>
  <c r="I904" i="18"/>
  <c r="H904" i="18"/>
  <c r="I903" i="18"/>
  <c r="H903" i="18"/>
  <c r="I902" i="18"/>
  <c r="H902" i="18"/>
  <c r="I901" i="18"/>
  <c r="H901" i="18"/>
  <c r="I900" i="18"/>
  <c r="H900" i="18"/>
  <c r="I899" i="18"/>
  <c r="H899" i="18"/>
  <c r="I898" i="18"/>
  <c r="H898" i="18"/>
  <c r="I897" i="18"/>
  <c r="H897" i="18"/>
  <c r="I896" i="18"/>
  <c r="H896" i="18"/>
  <c r="I895" i="18"/>
  <c r="H895" i="18"/>
  <c r="I894" i="18"/>
  <c r="H894" i="18"/>
  <c r="I893" i="18"/>
  <c r="H893" i="18"/>
  <c r="I892" i="18"/>
  <c r="H892" i="18"/>
  <c r="I891" i="18"/>
  <c r="H891" i="18"/>
  <c r="I890" i="18"/>
  <c r="H890" i="18"/>
  <c r="I889" i="18"/>
  <c r="H889" i="18"/>
  <c r="I888" i="18"/>
  <c r="H888" i="18"/>
  <c r="I887" i="18"/>
  <c r="H887" i="18"/>
  <c r="I886" i="18"/>
  <c r="H886" i="18"/>
  <c r="I885" i="18"/>
  <c r="H885" i="18"/>
  <c r="I884" i="18"/>
  <c r="H884" i="18"/>
  <c r="I883" i="18"/>
  <c r="H883" i="18"/>
  <c r="I882" i="18"/>
  <c r="H882" i="18"/>
  <c r="I881" i="18"/>
  <c r="H881" i="18"/>
  <c r="I880" i="18"/>
  <c r="H880" i="18"/>
  <c r="I879" i="18"/>
  <c r="H879" i="18"/>
  <c r="I878" i="18"/>
  <c r="H878" i="18"/>
  <c r="I877" i="18"/>
  <c r="H877" i="18"/>
  <c r="I876" i="18"/>
  <c r="H876" i="18"/>
  <c r="I875" i="18"/>
  <c r="H875" i="18"/>
  <c r="I874" i="18"/>
  <c r="H874" i="18"/>
  <c r="I873" i="18"/>
  <c r="H873" i="18"/>
  <c r="I872" i="18"/>
  <c r="H872" i="18"/>
  <c r="I871" i="18"/>
  <c r="H871" i="18"/>
  <c r="I870" i="18"/>
  <c r="H870" i="18"/>
  <c r="I869" i="18"/>
  <c r="H869" i="18"/>
  <c r="I868" i="18"/>
  <c r="H868" i="18"/>
  <c r="I867" i="18"/>
  <c r="H867" i="18"/>
  <c r="I866" i="18"/>
  <c r="H866" i="18"/>
  <c r="I865" i="18"/>
  <c r="H865" i="18"/>
  <c r="I864" i="18"/>
  <c r="H864" i="18"/>
  <c r="I863" i="18"/>
  <c r="H863" i="18"/>
  <c r="I862" i="18"/>
  <c r="H862" i="18"/>
  <c r="I861" i="18"/>
  <c r="H861" i="18"/>
  <c r="I860" i="18"/>
  <c r="H860" i="18"/>
  <c r="I859" i="18"/>
  <c r="H859" i="18"/>
  <c r="I858" i="18"/>
  <c r="H858" i="18"/>
  <c r="I857" i="18"/>
  <c r="H857" i="18"/>
  <c r="I856" i="18"/>
  <c r="H856" i="18"/>
  <c r="I855" i="18"/>
  <c r="H855" i="18"/>
  <c r="I854" i="18"/>
  <c r="H854" i="18"/>
  <c r="I853" i="18"/>
  <c r="H853" i="18"/>
  <c r="I852" i="18"/>
  <c r="H852" i="18"/>
  <c r="I851" i="18"/>
  <c r="H851" i="18"/>
  <c r="I850" i="18"/>
  <c r="H850" i="18"/>
  <c r="I849" i="18"/>
  <c r="H849" i="18"/>
  <c r="I848" i="18"/>
  <c r="H848" i="18"/>
  <c r="I847" i="18"/>
  <c r="H847" i="18"/>
  <c r="I846" i="18"/>
  <c r="H846" i="18"/>
  <c r="I845" i="18"/>
  <c r="H845" i="18"/>
  <c r="I844" i="18"/>
  <c r="H844" i="18"/>
  <c r="I843" i="18"/>
  <c r="H843" i="18"/>
  <c r="I842" i="18"/>
  <c r="H842" i="18"/>
  <c r="I841" i="18"/>
  <c r="H841" i="18"/>
  <c r="I840" i="18"/>
  <c r="H840" i="18"/>
  <c r="I839" i="18"/>
  <c r="H839" i="18"/>
  <c r="I838" i="18"/>
  <c r="H838" i="18"/>
  <c r="I837" i="18"/>
  <c r="H837" i="18"/>
  <c r="I836" i="18"/>
  <c r="H836" i="18"/>
  <c r="I835" i="18"/>
  <c r="H835" i="18"/>
  <c r="I834" i="18"/>
  <c r="H834" i="18"/>
  <c r="I833" i="18"/>
  <c r="H833" i="18"/>
  <c r="I832" i="18"/>
  <c r="H832" i="18"/>
  <c r="I831" i="18"/>
  <c r="H831" i="18"/>
  <c r="I830" i="18"/>
  <c r="H830" i="18"/>
  <c r="I829" i="18"/>
  <c r="H829" i="18"/>
  <c r="I828" i="18"/>
  <c r="H828" i="18"/>
  <c r="I827" i="18"/>
  <c r="H827" i="18"/>
  <c r="I826" i="18"/>
  <c r="H826" i="18"/>
  <c r="I825" i="18"/>
  <c r="H825" i="18"/>
  <c r="I824" i="18"/>
  <c r="H824" i="18"/>
  <c r="I823" i="18"/>
  <c r="H823" i="18"/>
  <c r="I822" i="18"/>
  <c r="H822" i="18"/>
  <c r="I821" i="18"/>
  <c r="H821" i="18"/>
  <c r="I820" i="18"/>
  <c r="H820" i="18"/>
  <c r="I819" i="18"/>
  <c r="H819" i="18"/>
  <c r="I818" i="18"/>
  <c r="H818" i="18"/>
  <c r="I817" i="18"/>
  <c r="H817" i="18"/>
  <c r="I816" i="18"/>
  <c r="H816" i="18"/>
  <c r="I815" i="18"/>
  <c r="H815" i="18"/>
  <c r="I814" i="18"/>
  <c r="H814" i="18"/>
  <c r="I813" i="18"/>
  <c r="H813" i="18"/>
  <c r="I812" i="18"/>
  <c r="H812" i="18"/>
  <c r="I811" i="18"/>
  <c r="H811" i="18"/>
  <c r="I810" i="18"/>
  <c r="H810" i="18"/>
  <c r="I809" i="18"/>
  <c r="H809" i="18"/>
  <c r="I808" i="18"/>
  <c r="H808" i="18"/>
  <c r="I807" i="18"/>
  <c r="H807" i="18"/>
  <c r="I806" i="18"/>
  <c r="H806" i="18"/>
  <c r="I805" i="18"/>
  <c r="H805" i="18"/>
  <c r="I804" i="18"/>
  <c r="H804" i="18"/>
  <c r="I803" i="18"/>
  <c r="H803" i="18"/>
  <c r="I802" i="18"/>
  <c r="H802" i="18"/>
  <c r="I801" i="18"/>
  <c r="H801" i="18"/>
  <c r="I800" i="18"/>
  <c r="H800" i="18"/>
  <c r="I799" i="18"/>
  <c r="H799" i="18"/>
  <c r="I798" i="18"/>
  <c r="H798" i="18"/>
  <c r="I797" i="18"/>
  <c r="H797" i="18"/>
  <c r="I796" i="18"/>
  <c r="H796" i="18"/>
  <c r="I795" i="18"/>
  <c r="H795" i="18"/>
  <c r="I794" i="18"/>
  <c r="H794" i="18"/>
  <c r="I793" i="18"/>
  <c r="H793" i="18"/>
  <c r="I792" i="18"/>
  <c r="H792" i="18"/>
  <c r="I791" i="18"/>
  <c r="H791" i="18"/>
  <c r="I790" i="18"/>
  <c r="H790" i="18"/>
  <c r="I789" i="18"/>
  <c r="H789" i="18"/>
  <c r="I788" i="18"/>
  <c r="H788" i="18"/>
  <c r="I787" i="18"/>
  <c r="H787" i="18"/>
  <c r="I786" i="18"/>
  <c r="H786" i="18"/>
  <c r="I785" i="18"/>
  <c r="H785" i="18"/>
  <c r="I784" i="18"/>
  <c r="H784" i="18"/>
  <c r="I783" i="18"/>
  <c r="H783" i="18"/>
  <c r="I782" i="18"/>
  <c r="H782" i="18"/>
  <c r="I781" i="18"/>
  <c r="H781" i="18"/>
  <c r="I780" i="18"/>
  <c r="H780" i="18"/>
  <c r="I779" i="18"/>
  <c r="H779" i="18"/>
  <c r="I778" i="18"/>
  <c r="H778" i="18"/>
  <c r="I777" i="18"/>
  <c r="H777" i="18"/>
  <c r="I776" i="18"/>
  <c r="H776" i="18"/>
  <c r="I775" i="18"/>
  <c r="H775" i="18"/>
  <c r="I774" i="18"/>
  <c r="H774" i="18"/>
  <c r="I773" i="18"/>
  <c r="H773" i="18"/>
  <c r="I772" i="18"/>
  <c r="H772" i="18"/>
  <c r="I771" i="18"/>
  <c r="H771" i="18"/>
  <c r="I770" i="18"/>
  <c r="H770" i="18"/>
  <c r="I769" i="18"/>
  <c r="H769" i="18"/>
  <c r="I768" i="18"/>
  <c r="H768" i="18"/>
  <c r="I767" i="18"/>
  <c r="H767" i="18"/>
  <c r="I766" i="18"/>
  <c r="H766" i="18"/>
  <c r="I765" i="18"/>
  <c r="H765" i="18"/>
  <c r="I764" i="18"/>
  <c r="H764" i="18"/>
  <c r="I763" i="18"/>
  <c r="H763" i="18"/>
  <c r="I762" i="18"/>
  <c r="H762" i="18"/>
  <c r="I761" i="18"/>
  <c r="H761" i="18"/>
  <c r="I760" i="18"/>
  <c r="H760" i="18"/>
  <c r="I759" i="18"/>
  <c r="H759" i="18"/>
  <c r="I758" i="18"/>
  <c r="H758" i="18"/>
  <c r="I757" i="18"/>
  <c r="H757" i="18"/>
  <c r="I756" i="18"/>
  <c r="H756" i="18"/>
  <c r="I755" i="18"/>
  <c r="H755" i="18"/>
  <c r="I754" i="18"/>
  <c r="H754" i="18"/>
  <c r="I753" i="18"/>
  <c r="H753" i="18"/>
  <c r="I752" i="18"/>
  <c r="H752" i="18"/>
  <c r="I751" i="18"/>
  <c r="H751" i="18"/>
  <c r="I750" i="18"/>
  <c r="H750" i="18"/>
  <c r="I749" i="18"/>
  <c r="H749" i="18"/>
  <c r="I748" i="18"/>
  <c r="H748" i="18"/>
  <c r="I747" i="18"/>
  <c r="H747" i="18"/>
  <c r="I746" i="18"/>
  <c r="H746" i="18"/>
  <c r="I745" i="18"/>
  <c r="H745" i="18"/>
  <c r="I744" i="18"/>
  <c r="H744" i="18"/>
  <c r="I743" i="18"/>
  <c r="H743" i="18"/>
  <c r="I742" i="18"/>
  <c r="H742" i="18"/>
  <c r="I741" i="18"/>
  <c r="H741" i="18"/>
  <c r="I740" i="18"/>
  <c r="H740" i="18"/>
  <c r="I739" i="18"/>
  <c r="H739" i="18"/>
  <c r="I738" i="18"/>
  <c r="H738" i="18"/>
  <c r="I737" i="18"/>
  <c r="H737" i="18"/>
  <c r="I736" i="18"/>
  <c r="H736" i="18"/>
  <c r="I735" i="18"/>
  <c r="H735" i="18"/>
  <c r="I734" i="18"/>
  <c r="H734" i="18"/>
  <c r="I733" i="18"/>
  <c r="H733" i="18"/>
  <c r="I732" i="18"/>
  <c r="H732" i="18"/>
  <c r="I731" i="18"/>
  <c r="H731" i="18"/>
  <c r="I730" i="18"/>
  <c r="H730" i="18"/>
  <c r="I729" i="18"/>
  <c r="H729" i="18"/>
  <c r="I728" i="18"/>
  <c r="H728" i="18"/>
  <c r="I727" i="18"/>
  <c r="H727" i="18"/>
  <c r="I726" i="18"/>
  <c r="H726" i="18"/>
  <c r="I725" i="18"/>
  <c r="H725" i="18"/>
  <c r="I724" i="18"/>
  <c r="H724" i="18"/>
  <c r="I723" i="18"/>
  <c r="H723" i="18"/>
  <c r="I722" i="18"/>
  <c r="H722" i="18"/>
  <c r="I721" i="18"/>
  <c r="H721" i="18"/>
  <c r="I720" i="18"/>
  <c r="H720" i="18"/>
  <c r="I719" i="18"/>
  <c r="H719" i="18"/>
  <c r="I718" i="18"/>
  <c r="H718" i="18"/>
  <c r="I717" i="18"/>
  <c r="H717" i="18"/>
  <c r="I716" i="18"/>
  <c r="H716" i="18"/>
  <c r="I715" i="18"/>
  <c r="H715" i="18"/>
  <c r="I714" i="18"/>
  <c r="H714" i="18"/>
  <c r="I713" i="18"/>
  <c r="H713" i="18"/>
  <c r="I712" i="18"/>
  <c r="H712" i="18"/>
  <c r="I711" i="18"/>
  <c r="H711" i="18"/>
  <c r="I710" i="18"/>
  <c r="H710" i="18"/>
  <c r="I709" i="18"/>
  <c r="H709" i="18"/>
  <c r="I708" i="18"/>
  <c r="H708" i="18"/>
  <c r="I707" i="18"/>
  <c r="H707" i="18"/>
  <c r="I706" i="18"/>
  <c r="H706" i="18"/>
  <c r="I705" i="18"/>
  <c r="H705" i="18"/>
  <c r="I704" i="18"/>
  <c r="H704" i="18"/>
  <c r="I703" i="18"/>
  <c r="H703" i="18"/>
  <c r="I702" i="18"/>
  <c r="H702" i="18"/>
  <c r="I701" i="18"/>
  <c r="H701" i="18"/>
  <c r="I700" i="18"/>
  <c r="H700" i="18"/>
  <c r="I699" i="18"/>
  <c r="H699" i="18"/>
  <c r="I698" i="18"/>
  <c r="H698" i="18"/>
  <c r="I697" i="18"/>
  <c r="H697" i="18"/>
  <c r="I696" i="18"/>
  <c r="H696" i="18"/>
  <c r="I695" i="18"/>
  <c r="H695" i="18"/>
  <c r="I694" i="18"/>
  <c r="H694" i="18"/>
  <c r="I693" i="18"/>
  <c r="H693" i="18"/>
  <c r="I692" i="18"/>
  <c r="H692" i="18"/>
  <c r="I691" i="18"/>
  <c r="H691" i="18"/>
  <c r="I690" i="18"/>
  <c r="H690" i="18"/>
  <c r="I689" i="18"/>
  <c r="H689" i="18"/>
  <c r="I688" i="18"/>
  <c r="H688" i="18"/>
  <c r="I687" i="18"/>
  <c r="H687" i="18"/>
  <c r="I686" i="18"/>
  <c r="H686" i="18"/>
  <c r="I685" i="18"/>
  <c r="H685" i="18"/>
  <c r="I684" i="18"/>
  <c r="H684" i="18"/>
  <c r="I683" i="18"/>
  <c r="H683" i="18"/>
  <c r="I682" i="18"/>
  <c r="H682" i="18"/>
  <c r="I681" i="18"/>
  <c r="H681" i="18"/>
  <c r="I680" i="18"/>
  <c r="H680" i="18"/>
  <c r="I679" i="18"/>
  <c r="H679" i="18"/>
  <c r="I678" i="18"/>
  <c r="H678" i="18"/>
  <c r="I677" i="18"/>
  <c r="H677" i="18"/>
  <c r="I676" i="18"/>
  <c r="H676" i="18"/>
  <c r="I675" i="18"/>
  <c r="H675" i="18"/>
  <c r="I674" i="18"/>
  <c r="H674" i="18"/>
  <c r="I673" i="18"/>
  <c r="H673" i="18"/>
  <c r="I672" i="18"/>
  <c r="H672" i="18"/>
  <c r="I671" i="18"/>
  <c r="H671" i="18"/>
  <c r="I670" i="18"/>
  <c r="H670" i="18"/>
  <c r="I669" i="18"/>
  <c r="H669" i="18"/>
  <c r="I668" i="18"/>
  <c r="H668" i="18"/>
  <c r="I667" i="18"/>
  <c r="H667" i="18"/>
  <c r="I666" i="18"/>
  <c r="H666" i="18"/>
  <c r="I665" i="18"/>
  <c r="H665" i="18"/>
  <c r="I664" i="18"/>
  <c r="H664" i="18"/>
  <c r="I663" i="18"/>
  <c r="H663" i="18"/>
  <c r="I662" i="18"/>
  <c r="H662" i="18"/>
  <c r="I661" i="18"/>
  <c r="H661" i="18"/>
  <c r="I660" i="18"/>
  <c r="H660" i="18"/>
  <c r="I659" i="18"/>
  <c r="H659" i="18"/>
  <c r="I658" i="18"/>
  <c r="H658" i="18"/>
  <c r="I657" i="18"/>
  <c r="H657" i="18"/>
  <c r="I656" i="18"/>
  <c r="H656" i="18"/>
  <c r="I655" i="18"/>
  <c r="H655" i="18"/>
  <c r="I654" i="18"/>
  <c r="H654" i="18"/>
  <c r="I653" i="18"/>
  <c r="H653" i="18"/>
  <c r="I652" i="18"/>
  <c r="H652" i="18"/>
  <c r="I651" i="18"/>
  <c r="H651" i="18"/>
  <c r="I650" i="18"/>
  <c r="H650" i="18"/>
  <c r="I649" i="18"/>
  <c r="H649" i="18"/>
  <c r="I648" i="18"/>
  <c r="H648" i="18"/>
  <c r="I647" i="18"/>
  <c r="H647" i="18"/>
  <c r="I646" i="18"/>
  <c r="H646" i="18"/>
  <c r="I645" i="18"/>
  <c r="H645" i="18"/>
  <c r="I644" i="18"/>
  <c r="H644" i="18"/>
  <c r="I643" i="18"/>
  <c r="H643" i="18"/>
  <c r="I642" i="18"/>
  <c r="H642" i="18"/>
  <c r="I641" i="18"/>
  <c r="H641" i="18"/>
  <c r="I640" i="18"/>
  <c r="H640" i="18"/>
  <c r="I639" i="18"/>
  <c r="H639" i="18"/>
  <c r="I638" i="18"/>
  <c r="H638" i="18"/>
  <c r="I637" i="18"/>
  <c r="H637" i="18"/>
  <c r="I636" i="18"/>
  <c r="H636" i="18"/>
  <c r="I635" i="18"/>
  <c r="H635" i="18"/>
  <c r="I634" i="18"/>
  <c r="H634" i="18"/>
  <c r="I633" i="18"/>
  <c r="H633" i="18"/>
  <c r="I632" i="18"/>
  <c r="H632" i="18"/>
  <c r="I631" i="18"/>
  <c r="H631" i="18"/>
  <c r="I630" i="18"/>
  <c r="H630" i="18"/>
  <c r="I629" i="18"/>
  <c r="H629" i="18"/>
  <c r="I628" i="18"/>
  <c r="H628" i="18"/>
  <c r="I627" i="18"/>
  <c r="H627" i="18"/>
  <c r="I626" i="18"/>
  <c r="H626" i="18"/>
  <c r="I625" i="18"/>
  <c r="H625" i="18"/>
  <c r="I624" i="18"/>
  <c r="H624" i="18"/>
  <c r="I623" i="18"/>
  <c r="H623" i="18"/>
  <c r="I622" i="18"/>
  <c r="H622" i="18"/>
  <c r="I621" i="18"/>
  <c r="H621" i="18"/>
  <c r="I620" i="18"/>
  <c r="H620" i="18"/>
  <c r="I619" i="18"/>
  <c r="H619" i="18"/>
  <c r="I618" i="18"/>
  <c r="H618" i="18"/>
  <c r="I617" i="18"/>
  <c r="H617" i="18"/>
  <c r="I616" i="18"/>
  <c r="H616" i="18"/>
  <c r="J615" i="18"/>
  <c r="I615" i="18"/>
  <c r="H615" i="18"/>
  <c r="I614" i="18"/>
  <c r="H614" i="18"/>
  <c r="I613" i="18"/>
  <c r="H613" i="18"/>
  <c r="I612" i="18"/>
  <c r="H612" i="18"/>
  <c r="I611" i="18"/>
  <c r="H611" i="18"/>
  <c r="I610" i="18"/>
  <c r="H610" i="18"/>
  <c r="I609" i="18"/>
  <c r="H609" i="18"/>
  <c r="I608" i="18"/>
  <c r="H608" i="18"/>
  <c r="I607" i="18"/>
  <c r="H607" i="18"/>
  <c r="I606" i="18"/>
  <c r="H606" i="18"/>
  <c r="I605" i="18"/>
  <c r="H605" i="18"/>
  <c r="I604" i="18"/>
  <c r="H604" i="18"/>
  <c r="I603" i="18"/>
  <c r="H603" i="18"/>
  <c r="I602" i="18"/>
  <c r="H602" i="18"/>
  <c r="I601" i="18"/>
  <c r="H601" i="18"/>
  <c r="I600" i="18"/>
  <c r="H600" i="18"/>
  <c r="I599" i="18"/>
  <c r="H599" i="18"/>
  <c r="I598" i="18"/>
  <c r="H598" i="18"/>
  <c r="I597" i="18"/>
  <c r="H597" i="18"/>
  <c r="I596" i="18"/>
  <c r="H596" i="18"/>
  <c r="I595" i="18"/>
  <c r="H595" i="18"/>
  <c r="I594" i="18"/>
  <c r="H594" i="18"/>
  <c r="I593" i="18"/>
  <c r="H593" i="18"/>
  <c r="I592" i="18"/>
  <c r="H592" i="18"/>
  <c r="I591" i="18"/>
  <c r="H591" i="18"/>
  <c r="I590" i="18"/>
  <c r="H590" i="18"/>
  <c r="I589" i="18"/>
  <c r="H589" i="18"/>
  <c r="I588" i="18"/>
  <c r="H588" i="18"/>
  <c r="I587" i="18"/>
  <c r="H587" i="18"/>
  <c r="I586" i="18"/>
  <c r="H586" i="18"/>
  <c r="I585" i="18"/>
  <c r="H585" i="18"/>
  <c r="I584" i="18"/>
  <c r="H584" i="18"/>
  <c r="I583" i="18"/>
  <c r="H583" i="18"/>
  <c r="I582" i="18"/>
  <c r="H582" i="18"/>
  <c r="I581" i="18"/>
  <c r="H581" i="18"/>
  <c r="I580" i="18"/>
  <c r="H580" i="18"/>
  <c r="I579" i="18"/>
  <c r="H579" i="18"/>
  <c r="I578" i="18"/>
  <c r="H578" i="18"/>
  <c r="I577" i="18"/>
  <c r="H577" i="18"/>
  <c r="I576" i="18"/>
  <c r="H576" i="18"/>
  <c r="I575" i="18"/>
  <c r="H575" i="18"/>
  <c r="I574" i="18"/>
  <c r="H574" i="18"/>
  <c r="I573" i="18"/>
  <c r="H573" i="18"/>
  <c r="I572" i="18"/>
  <c r="H572" i="18"/>
  <c r="I571" i="18"/>
  <c r="H571" i="18"/>
  <c r="I570" i="18"/>
  <c r="H570" i="18"/>
  <c r="I569" i="18"/>
  <c r="H569" i="18"/>
  <c r="I568" i="18"/>
  <c r="H568" i="18"/>
  <c r="I567" i="18"/>
  <c r="H567" i="18"/>
  <c r="I566" i="18"/>
  <c r="H566" i="18"/>
  <c r="I565" i="18"/>
  <c r="H565" i="18"/>
  <c r="I564" i="18"/>
  <c r="H564" i="18"/>
  <c r="I563" i="18"/>
  <c r="H563" i="18"/>
  <c r="I562" i="18"/>
  <c r="H562" i="18"/>
  <c r="I561" i="18"/>
  <c r="H561" i="18"/>
  <c r="I560" i="18"/>
  <c r="H560" i="18"/>
  <c r="I559" i="18"/>
  <c r="H559" i="18"/>
  <c r="I558" i="18"/>
  <c r="H558" i="18"/>
  <c r="I557" i="18"/>
  <c r="H557" i="18"/>
  <c r="I556" i="18"/>
  <c r="H556" i="18"/>
  <c r="I555" i="18"/>
  <c r="H555" i="18"/>
  <c r="I554" i="18"/>
  <c r="H554" i="18"/>
  <c r="I553" i="18"/>
  <c r="H553" i="18"/>
  <c r="I552" i="18"/>
  <c r="H552" i="18"/>
  <c r="I551" i="18"/>
  <c r="H551" i="18"/>
  <c r="I550" i="18"/>
  <c r="H550" i="18"/>
  <c r="I549" i="18"/>
  <c r="H549" i="18"/>
  <c r="I548" i="18"/>
  <c r="H548" i="18"/>
  <c r="I547" i="18"/>
  <c r="H547" i="18"/>
  <c r="I546" i="18"/>
  <c r="H546" i="18"/>
  <c r="I545" i="18"/>
  <c r="H545" i="18"/>
  <c r="I544" i="18"/>
  <c r="H544" i="18"/>
  <c r="I543" i="18"/>
  <c r="H543" i="18"/>
  <c r="I542" i="18"/>
  <c r="H542" i="18"/>
  <c r="I541" i="18"/>
  <c r="H541" i="18"/>
  <c r="I540" i="18"/>
  <c r="H540" i="18"/>
  <c r="I539" i="18"/>
  <c r="H539" i="18"/>
  <c r="I538" i="18"/>
  <c r="H538" i="18"/>
  <c r="I537" i="18"/>
  <c r="H537" i="18"/>
  <c r="I536" i="18"/>
  <c r="H536" i="18"/>
  <c r="I535" i="18"/>
  <c r="H535" i="18"/>
  <c r="I534" i="18"/>
  <c r="H534" i="18"/>
  <c r="I533" i="18"/>
  <c r="H533" i="18"/>
  <c r="I532" i="18"/>
  <c r="H532" i="18"/>
  <c r="I531" i="18"/>
  <c r="H531" i="18"/>
  <c r="I530" i="18"/>
  <c r="H530" i="18"/>
  <c r="I529" i="18"/>
  <c r="H529" i="18"/>
  <c r="I528" i="18"/>
  <c r="H528" i="18"/>
  <c r="I527" i="18"/>
  <c r="H527" i="18"/>
  <c r="I526" i="18"/>
  <c r="H526" i="18"/>
  <c r="I525" i="18"/>
  <c r="H525" i="18"/>
  <c r="I524" i="18"/>
  <c r="H524" i="18"/>
  <c r="I523" i="18"/>
  <c r="H523" i="18"/>
  <c r="I522" i="18"/>
  <c r="H522" i="18"/>
  <c r="I521" i="18"/>
  <c r="H521" i="18"/>
  <c r="I520" i="18"/>
  <c r="H520" i="18"/>
  <c r="I519" i="18"/>
  <c r="H519" i="18"/>
  <c r="I518" i="18"/>
  <c r="H518" i="18"/>
  <c r="I517" i="18"/>
  <c r="H517" i="18"/>
  <c r="I516" i="18"/>
  <c r="H516" i="18"/>
  <c r="I515" i="18"/>
  <c r="H515" i="18"/>
  <c r="I514" i="18"/>
  <c r="H514" i="18"/>
  <c r="I513" i="18"/>
  <c r="H513" i="18"/>
  <c r="I512" i="18"/>
  <c r="H512" i="18"/>
  <c r="I511" i="18"/>
  <c r="H511" i="18"/>
  <c r="I510" i="18"/>
  <c r="H510" i="18"/>
  <c r="I509" i="18"/>
  <c r="H509" i="18"/>
  <c r="I508" i="18"/>
  <c r="H508" i="18"/>
  <c r="I507" i="18"/>
  <c r="H507" i="18"/>
  <c r="I506" i="18"/>
  <c r="H506" i="18"/>
  <c r="I505" i="18"/>
  <c r="H505" i="18"/>
  <c r="I504" i="18"/>
  <c r="H504" i="18"/>
  <c r="I503" i="18"/>
  <c r="H503" i="18"/>
  <c r="I502" i="18"/>
  <c r="H502" i="18"/>
  <c r="I501" i="18"/>
  <c r="H501" i="18"/>
  <c r="I500" i="18"/>
  <c r="H500" i="18"/>
  <c r="I499" i="18"/>
  <c r="H499" i="18"/>
  <c r="I498" i="18"/>
  <c r="H498" i="18"/>
  <c r="I497" i="18"/>
  <c r="H497" i="18"/>
  <c r="I496" i="18"/>
  <c r="H496" i="18"/>
  <c r="I495" i="18"/>
  <c r="H495" i="18"/>
  <c r="I494" i="18"/>
  <c r="H494" i="18"/>
  <c r="I493" i="18"/>
  <c r="H493" i="18"/>
  <c r="I492" i="18"/>
  <c r="H492" i="18"/>
  <c r="I491" i="18"/>
  <c r="H491" i="18"/>
  <c r="I490" i="18"/>
  <c r="H490" i="18"/>
  <c r="I489" i="18"/>
  <c r="H489" i="18"/>
  <c r="I488" i="18"/>
  <c r="H488" i="18"/>
  <c r="I487" i="18"/>
  <c r="H487" i="18"/>
  <c r="I486" i="18"/>
  <c r="H486" i="18"/>
  <c r="I485" i="18"/>
  <c r="H485" i="18"/>
  <c r="I484" i="18"/>
  <c r="H484" i="18"/>
  <c r="I483" i="18"/>
  <c r="H483" i="18"/>
  <c r="I482" i="18"/>
  <c r="H482" i="18"/>
  <c r="I481" i="18"/>
  <c r="H481" i="18"/>
  <c r="I480" i="18"/>
  <c r="H480" i="18"/>
  <c r="I479" i="18"/>
  <c r="H479" i="18"/>
  <c r="I478" i="18"/>
  <c r="H478" i="18"/>
  <c r="I477" i="18"/>
  <c r="H477" i="18"/>
  <c r="I476" i="18"/>
  <c r="H476" i="18"/>
  <c r="I475" i="18"/>
  <c r="H475" i="18"/>
  <c r="I474" i="18"/>
  <c r="H474" i="18"/>
  <c r="I473" i="18"/>
  <c r="H473" i="18"/>
  <c r="I472" i="18"/>
  <c r="H472" i="18"/>
  <c r="I471" i="18"/>
  <c r="H471" i="18"/>
  <c r="I470" i="18"/>
  <c r="H470" i="18"/>
  <c r="I469" i="18"/>
  <c r="H469" i="18"/>
  <c r="I468" i="18"/>
  <c r="H468" i="18"/>
  <c r="I467" i="18"/>
  <c r="H467" i="18"/>
  <c r="I466" i="18"/>
  <c r="H466" i="18"/>
  <c r="I465" i="18"/>
  <c r="H465" i="18"/>
  <c r="I464" i="18"/>
  <c r="H464" i="18"/>
  <c r="I463" i="18"/>
  <c r="H463" i="18"/>
  <c r="I462" i="18"/>
  <c r="H462" i="18"/>
  <c r="I461" i="18"/>
  <c r="H461" i="18"/>
  <c r="I460" i="18"/>
  <c r="H460" i="18"/>
  <c r="I459" i="18"/>
  <c r="H459" i="18"/>
  <c r="I458" i="18"/>
  <c r="H458" i="18"/>
  <c r="I457" i="18"/>
  <c r="H457" i="18"/>
  <c r="I456" i="18"/>
  <c r="H456" i="18"/>
  <c r="I455" i="18"/>
  <c r="H455" i="18"/>
  <c r="I454" i="18"/>
  <c r="H454" i="18"/>
  <c r="I453" i="18"/>
  <c r="H453" i="18"/>
  <c r="I452" i="18"/>
  <c r="H452" i="18"/>
  <c r="I451" i="18"/>
  <c r="H451" i="18"/>
  <c r="I450" i="18"/>
  <c r="H450" i="18"/>
  <c r="I449" i="18"/>
  <c r="H449" i="18"/>
  <c r="I448" i="18"/>
  <c r="H448" i="18"/>
  <c r="I447" i="18"/>
  <c r="H447" i="18"/>
  <c r="I446" i="18"/>
  <c r="H446" i="18"/>
  <c r="I445" i="18"/>
  <c r="H445" i="18"/>
  <c r="I444" i="18"/>
  <c r="H444" i="18"/>
  <c r="I443" i="18"/>
  <c r="H443" i="18"/>
  <c r="I442" i="18"/>
  <c r="H442" i="18"/>
  <c r="I441" i="18"/>
  <c r="H441" i="18"/>
  <c r="I440" i="18"/>
  <c r="H440" i="18"/>
  <c r="I439" i="18"/>
  <c r="H439" i="18"/>
  <c r="I438" i="18"/>
  <c r="H438" i="18"/>
  <c r="I437" i="18"/>
  <c r="H437" i="18"/>
  <c r="I436" i="18"/>
  <c r="H436" i="18"/>
  <c r="I435" i="18"/>
  <c r="H435" i="18"/>
  <c r="I434" i="18"/>
  <c r="H434" i="18"/>
  <c r="I433" i="18"/>
  <c r="H433" i="18"/>
  <c r="I432" i="18"/>
  <c r="H432" i="18"/>
  <c r="I431" i="18"/>
  <c r="H431" i="18"/>
  <c r="I430" i="18"/>
  <c r="H430" i="18"/>
  <c r="I429" i="18"/>
  <c r="H429" i="18"/>
  <c r="I428" i="18"/>
  <c r="H428" i="18"/>
  <c r="I427" i="18"/>
  <c r="H427" i="18"/>
  <c r="I426" i="18"/>
  <c r="H426" i="18"/>
  <c r="I425" i="18"/>
  <c r="H425" i="18"/>
  <c r="I424" i="18"/>
  <c r="H424" i="18"/>
  <c r="I423" i="18"/>
  <c r="H423" i="18"/>
  <c r="I422" i="18"/>
  <c r="H422" i="18"/>
  <c r="I421" i="18"/>
  <c r="H421" i="18"/>
  <c r="I420" i="18"/>
  <c r="H420" i="18"/>
  <c r="I419" i="18"/>
  <c r="H419" i="18"/>
  <c r="I418" i="18"/>
  <c r="H418" i="18"/>
  <c r="I417" i="18"/>
  <c r="H417" i="18"/>
  <c r="I416" i="18"/>
  <c r="H416" i="18"/>
  <c r="I415" i="18"/>
  <c r="H415" i="18"/>
  <c r="I414" i="18"/>
  <c r="H414" i="18"/>
  <c r="I413" i="18"/>
  <c r="H413" i="18"/>
  <c r="I412" i="18"/>
  <c r="H412" i="18"/>
  <c r="I411" i="18"/>
  <c r="H411" i="18"/>
  <c r="I410" i="18"/>
  <c r="H410" i="18"/>
  <c r="I409" i="18"/>
  <c r="H409" i="18"/>
  <c r="I408" i="18"/>
  <c r="H408" i="18"/>
  <c r="I407" i="18"/>
  <c r="H407" i="18"/>
  <c r="I406" i="18"/>
  <c r="H406" i="18"/>
  <c r="I405" i="18"/>
  <c r="H405" i="18"/>
  <c r="I404" i="18"/>
  <c r="H404" i="18"/>
  <c r="I403" i="18"/>
  <c r="H403" i="18"/>
  <c r="I402" i="18"/>
  <c r="H402" i="18"/>
  <c r="I401" i="18"/>
  <c r="H401" i="18"/>
  <c r="I400" i="18"/>
  <c r="H400" i="18"/>
  <c r="I399" i="18"/>
  <c r="H399" i="18"/>
  <c r="I398" i="18"/>
  <c r="H398" i="18"/>
  <c r="I397" i="18"/>
  <c r="H397" i="18"/>
  <c r="I396" i="18"/>
  <c r="H396" i="18"/>
  <c r="I395" i="18"/>
  <c r="H395" i="18"/>
  <c r="I394" i="18"/>
  <c r="H394" i="18"/>
  <c r="I393" i="18"/>
  <c r="H393" i="18"/>
  <c r="I392" i="18"/>
  <c r="H392" i="18"/>
  <c r="I391" i="18"/>
  <c r="H391" i="18"/>
  <c r="I390" i="18"/>
  <c r="H390" i="18"/>
  <c r="I389" i="18"/>
  <c r="H389" i="18"/>
  <c r="I388" i="18"/>
  <c r="H388" i="18"/>
  <c r="I387" i="18"/>
  <c r="H387" i="18"/>
  <c r="I386" i="18"/>
  <c r="H386" i="18"/>
  <c r="I385" i="18"/>
  <c r="H385" i="18"/>
  <c r="I384" i="18"/>
  <c r="H384" i="18"/>
  <c r="I383" i="18"/>
  <c r="H383" i="18"/>
  <c r="I382" i="18"/>
  <c r="H382" i="18"/>
  <c r="I381" i="18"/>
  <c r="H381" i="18"/>
  <c r="I380" i="18"/>
  <c r="H380" i="18"/>
  <c r="I379" i="18"/>
  <c r="H379" i="18"/>
  <c r="I378" i="18"/>
  <c r="H378" i="18"/>
  <c r="I377" i="18"/>
  <c r="H377" i="18"/>
  <c r="I376" i="18"/>
  <c r="H376" i="18"/>
  <c r="I375" i="18"/>
  <c r="H375" i="18"/>
  <c r="I374" i="18"/>
  <c r="H374" i="18"/>
  <c r="I373" i="18"/>
  <c r="H373" i="18"/>
  <c r="I372" i="18"/>
  <c r="H372" i="18"/>
  <c r="I371" i="18"/>
  <c r="H371" i="18"/>
  <c r="I370" i="18"/>
  <c r="H370" i="18"/>
  <c r="I369" i="18"/>
  <c r="H369" i="18"/>
  <c r="I368" i="18"/>
  <c r="H368" i="18"/>
  <c r="I367" i="18"/>
  <c r="H367" i="18"/>
  <c r="J366" i="18"/>
  <c r="I366" i="18"/>
  <c r="H366" i="18"/>
  <c r="I365" i="18"/>
  <c r="H365" i="18"/>
  <c r="I364" i="18"/>
  <c r="H364" i="18"/>
  <c r="I363" i="18"/>
  <c r="H363" i="18"/>
  <c r="I362" i="18"/>
  <c r="H362" i="18"/>
  <c r="I361" i="18"/>
  <c r="H361" i="18"/>
  <c r="I360" i="18"/>
  <c r="H360" i="18"/>
  <c r="I359" i="18"/>
  <c r="H359" i="18"/>
  <c r="I358" i="18"/>
  <c r="H358" i="18"/>
  <c r="I357" i="18"/>
  <c r="H357" i="18"/>
  <c r="I356" i="18"/>
  <c r="H356" i="18"/>
  <c r="I355" i="18"/>
  <c r="H355" i="18"/>
  <c r="I354" i="18"/>
  <c r="H354" i="18"/>
  <c r="I353" i="18"/>
  <c r="H353" i="18"/>
  <c r="I352" i="18"/>
  <c r="H352" i="18"/>
  <c r="I351" i="18"/>
  <c r="H351" i="18"/>
  <c r="I350" i="18"/>
  <c r="H350" i="18"/>
  <c r="I349" i="18"/>
  <c r="H349" i="18"/>
  <c r="I348" i="18"/>
  <c r="H348" i="18"/>
  <c r="I347" i="18"/>
  <c r="H347" i="18"/>
  <c r="I346" i="18"/>
  <c r="H346" i="18"/>
  <c r="I345" i="18"/>
  <c r="H345" i="18"/>
  <c r="I344" i="18"/>
  <c r="H344" i="18"/>
  <c r="I343" i="18"/>
  <c r="H343" i="18"/>
  <c r="I342" i="18"/>
  <c r="H342" i="18"/>
  <c r="I341" i="18"/>
  <c r="H341" i="18"/>
  <c r="I340" i="18"/>
  <c r="H340" i="18"/>
  <c r="I339" i="18"/>
  <c r="H339" i="18"/>
  <c r="I338" i="18"/>
  <c r="H338" i="18"/>
  <c r="I337" i="18"/>
  <c r="H337" i="18"/>
  <c r="I336" i="18"/>
  <c r="H336" i="18"/>
  <c r="I335" i="18"/>
  <c r="H335" i="18"/>
  <c r="I334" i="18"/>
  <c r="H334" i="18"/>
  <c r="I333" i="18"/>
  <c r="H333" i="18"/>
  <c r="I332" i="18"/>
  <c r="H332" i="18"/>
  <c r="I331" i="18"/>
  <c r="H331" i="18"/>
  <c r="I330" i="18"/>
  <c r="H330" i="18"/>
  <c r="I329" i="18"/>
  <c r="H329" i="18"/>
  <c r="I328" i="18"/>
  <c r="H328" i="18"/>
  <c r="I327" i="18"/>
  <c r="H327" i="18"/>
  <c r="I326" i="18"/>
  <c r="H326" i="18"/>
  <c r="I325" i="18"/>
  <c r="H325" i="18"/>
  <c r="I324" i="18"/>
  <c r="H324" i="18"/>
  <c r="I323" i="18"/>
  <c r="H323" i="18"/>
  <c r="I322" i="18"/>
  <c r="H322" i="18"/>
  <c r="I321" i="18"/>
  <c r="H321" i="18"/>
  <c r="I320" i="18"/>
  <c r="H320" i="18"/>
  <c r="I319" i="18"/>
  <c r="H319" i="18"/>
  <c r="I318" i="18"/>
  <c r="H318" i="18"/>
  <c r="I317" i="18"/>
  <c r="H317" i="18"/>
  <c r="I316" i="18"/>
  <c r="H316" i="18"/>
  <c r="I315" i="18"/>
  <c r="H315" i="18"/>
  <c r="I314" i="18"/>
  <c r="H314" i="18"/>
  <c r="I313" i="18"/>
  <c r="H313" i="18"/>
  <c r="I312" i="18"/>
  <c r="H312" i="18"/>
  <c r="I311" i="18"/>
  <c r="H311" i="18"/>
  <c r="I310" i="18"/>
  <c r="H310" i="18"/>
  <c r="I309" i="18"/>
  <c r="H309" i="18"/>
  <c r="I308" i="18"/>
  <c r="H308" i="18"/>
  <c r="I307" i="18"/>
  <c r="H307" i="18"/>
  <c r="I306" i="18"/>
  <c r="H306" i="18"/>
  <c r="I305" i="18"/>
  <c r="H305" i="18"/>
  <c r="I304" i="18"/>
  <c r="H304" i="18"/>
  <c r="I303" i="18"/>
  <c r="H303" i="18"/>
  <c r="J302" i="18"/>
  <c r="I302" i="18"/>
  <c r="H302" i="18"/>
  <c r="I301" i="18"/>
  <c r="H301" i="18"/>
  <c r="I300" i="18"/>
  <c r="H300" i="18"/>
  <c r="I299" i="18"/>
  <c r="H299" i="18"/>
  <c r="I298" i="18"/>
  <c r="H298" i="18"/>
  <c r="I297" i="18"/>
  <c r="H297" i="18"/>
  <c r="I296" i="18"/>
  <c r="H296" i="18"/>
  <c r="I295" i="18"/>
  <c r="H295" i="18"/>
  <c r="I294" i="18"/>
  <c r="H294" i="18"/>
  <c r="I293" i="18"/>
  <c r="H293" i="18"/>
  <c r="I292" i="18"/>
  <c r="H292" i="18"/>
  <c r="I291" i="18"/>
  <c r="H291" i="18"/>
  <c r="I290" i="18"/>
  <c r="H290" i="18"/>
  <c r="I289" i="18"/>
  <c r="H289" i="18"/>
  <c r="I288" i="18"/>
  <c r="H288" i="18"/>
  <c r="I287" i="18"/>
  <c r="H287" i="18"/>
  <c r="I286" i="18"/>
  <c r="H286" i="18"/>
  <c r="I285" i="18"/>
  <c r="H285" i="18"/>
  <c r="I284" i="18"/>
  <c r="H284" i="18"/>
  <c r="I283" i="18"/>
  <c r="H283" i="18"/>
  <c r="I282" i="18"/>
  <c r="H282" i="18"/>
  <c r="I281" i="18"/>
  <c r="H281" i="18"/>
  <c r="I280" i="18"/>
  <c r="H280" i="18"/>
  <c r="I279" i="18"/>
  <c r="H279" i="18"/>
  <c r="I278" i="18"/>
  <c r="H278" i="18"/>
  <c r="I277" i="18"/>
  <c r="H277" i="18"/>
  <c r="I276" i="18"/>
  <c r="H276" i="18"/>
  <c r="I275" i="18"/>
  <c r="H275" i="18"/>
  <c r="I274" i="18"/>
  <c r="H274" i="18"/>
  <c r="I273" i="18"/>
  <c r="H273" i="18"/>
  <c r="I272" i="18"/>
  <c r="H272" i="18"/>
  <c r="I271" i="18"/>
  <c r="H271" i="18"/>
  <c r="I270" i="18"/>
  <c r="H270" i="18"/>
  <c r="I269" i="18"/>
  <c r="H269" i="18"/>
  <c r="I268" i="18"/>
  <c r="H268" i="18"/>
  <c r="I267" i="18"/>
  <c r="H267" i="18"/>
  <c r="I266" i="18"/>
  <c r="H266" i="18"/>
  <c r="I265" i="18"/>
  <c r="H265" i="18"/>
  <c r="I264" i="18"/>
  <c r="H264" i="18"/>
  <c r="I263" i="18"/>
  <c r="H263" i="18"/>
  <c r="I262" i="18"/>
  <c r="H262" i="18"/>
  <c r="I261" i="18"/>
  <c r="H261" i="18"/>
  <c r="I260" i="18"/>
  <c r="H260" i="18"/>
  <c r="I259" i="18"/>
  <c r="H259" i="18"/>
  <c r="I258" i="18"/>
  <c r="H258" i="18"/>
  <c r="I257" i="18"/>
  <c r="H257" i="18"/>
  <c r="I256" i="18"/>
  <c r="H256" i="18"/>
  <c r="I255" i="18"/>
  <c r="H255" i="18"/>
  <c r="I254" i="18"/>
  <c r="H254" i="18"/>
  <c r="I253" i="18"/>
  <c r="H253" i="18"/>
  <c r="I252" i="18"/>
  <c r="H252" i="18"/>
  <c r="I251" i="18"/>
  <c r="H251" i="18"/>
  <c r="I250" i="18"/>
  <c r="H250" i="18"/>
  <c r="I249" i="18"/>
  <c r="H249" i="18"/>
  <c r="I248" i="18"/>
  <c r="H248" i="18"/>
  <c r="I247" i="18"/>
  <c r="H247" i="18"/>
  <c r="I246" i="18"/>
  <c r="H246" i="18"/>
  <c r="I245" i="18"/>
  <c r="H245" i="18"/>
  <c r="I244" i="18"/>
  <c r="H244" i="18"/>
  <c r="I243" i="18"/>
  <c r="H243" i="18"/>
  <c r="I242" i="18"/>
  <c r="H242" i="18"/>
  <c r="I241" i="18"/>
  <c r="H241" i="18"/>
  <c r="I240" i="18"/>
  <c r="H240" i="18"/>
  <c r="I239" i="18"/>
  <c r="H239" i="18"/>
  <c r="J238" i="18"/>
  <c r="I238" i="18"/>
  <c r="H238" i="18"/>
  <c r="I237" i="18"/>
  <c r="H237" i="18"/>
  <c r="I236" i="18"/>
  <c r="H236" i="18"/>
  <c r="I235" i="18"/>
  <c r="H235" i="18"/>
  <c r="I234" i="18"/>
  <c r="H234" i="18"/>
  <c r="I233" i="18"/>
  <c r="H233" i="18"/>
  <c r="I232" i="18"/>
  <c r="H232" i="18"/>
  <c r="I231" i="18"/>
  <c r="H231" i="18"/>
  <c r="I230" i="18"/>
  <c r="H230" i="18"/>
  <c r="I229" i="18"/>
  <c r="H229" i="18"/>
  <c r="I228" i="18"/>
  <c r="H228" i="18"/>
  <c r="I227" i="18"/>
  <c r="H227" i="18"/>
  <c r="I226" i="18"/>
  <c r="H226" i="18"/>
  <c r="I225" i="18"/>
  <c r="H225" i="18"/>
  <c r="I224" i="18"/>
  <c r="H224" i="18"/>
  <c r="I223" i="18"/>
  <c r="H223" i="18"/>
  <c r="I222" i="18"/>
  <c r="H222" i="18"/>
  <c r="I221" i="18"/>
  <c r="H221" i="18"/>
  <c r="I220" i="18"/>
  <c r="H220" i="18"/>
  <c r="I219" i="18"/>
  <c r="H219" i="18"/>
  <c r="I218" i="18"/>
  <c r="H218" i="18"/>
  <c r="I217" i="18"/>
  <c r="H217" i="18"/>
  <c r="I216" i="18"/>
  <c r="H216" i="18"/>
  <c r="I215" i="18"/>
  <c r="H215" i="18"/>
  <c r="I214" i="18"/>
  <c r="H214" i="18"/>
  <c r="I213" i="18"/>
  <c r="H213" i="18"/>
  <c r="I212" i="18"/>
  <c r="H212" i="18"/>
  <c r="I211" i="18"/>
  <c r="H211" i="18"/>
  <c r="I210" i="18"/>
  <c r="H210" i="18"/>
  <c r="I209" i="18"/>
  <c r="H209" i="18"/>
  <c r="I208" i="18"/>
  <c r="H208" i="18"/>
  <c r="I207" i="18"/>
  <c r="H207" i="18"/>
  <c r="I206" i="18"/>
  <c r="H206" i="18"/>
  <c r="I205" i="18"/>
  <c r="H205" i="18"/>
  <c r="I204" i="18"/>
  <c r="H204" i="18"/>
  <c r="I203" i="18"/>
  <c r="H203" i="18"/>
  <c r="I202" i="18"/>
  <c r="H202" i="18"/>
  <c r="I201" i="18"/>
  <c r="H201" i="18"/>
  <c r="I200" i="18"/>
  <c r="H200" i="18"/>
  <c r="I199" i="18"/>
  <c r="H199" i="18"/>
  <c r="I198" i="18"/>
  <c r="H198" i="18"/>
  <c r="I197" i="18"/>
  <c r="H197" i="18"/>
  <c r="I196" i="18"/>
  <c r="H196" i="18"/>
  <c r="I195" i="18"/>
  <c r="H195" i="18"/>
  <c r="I194" i="18"/>
  <c r="H194" i="18"/>
  <c r="I193" i="18"/>
  <c r="H193" i="18"/>
  <c r="I192" i="18"/>
  <c r="H192" i="18"/>
  <c r="I191" i="18"/>
  <c r="H191" i="18"/>
  <c r="I190" i="18"/>
  <c r="H190" i="18"/>
  <c r="I189" i="18"/>
  <c r="H189" i="18"/>
  <c r="I188" i="18"/>
  <c r="H188" i="18"/>
  <c r="I187" i="18"/>
  <c r="H187" i="18"/>
  <c r="I186" i="18"/>
  <c r="H186" i="18"/>
  <c r="I185" i="18"/>
  <c r="H185" i="18"/>
  <c r="I184" i="18"/>
  <c r="H184" i="18"/>
  <c r="I183" i="18"/>
  <c r="H183" i="18"/>
  <c r="I182" i="18"/>
  <c r="H182" i="18"/>
  <c r="I181" i="18"/>
  <c r="H181" i="18"/>
  <c r="I180" i="18"/>
  <c r="H180" i="18"/>
  <c r="I179" i="18"/>
  <c r="H179" i="18"/>
  <c r="I178" i="18"/>
  <c r="H178" i="18"/>
  <c r="I177" i="18"/>
  <c r="H177" i="18"/>
  <c r="I176" i="18"/>
  <c r="H176" i="18"/>
  <c r="I175" i="18"/>
  <c r="H175" i="18"/>
  <c r="J174" i="18"/>
  <c r="I174" i="18"/>
  <c r="H174" i="18"/>
  <c r="I173" i="18"/>
  <c r="H173" i="18"/>
  <c r="I172" i="18"/>
  <c r="H172" i="18"/>
  <c r="I171" i="18"/>
  <c r="H171" i="18"/>
  <c r="I170" i="18"/>
  <c r="H170" i="18"/>
  <c r="I169" i="18"/>
  <c r="H169" i="18"/>
  <c r="I168" i="18"/>
  <c r="H168" i="18"/>
  <c r="I167" i="18"/>
  <c r="H167" i="18"/>
  <c r="I166" i="18"/>
  <c r="H166" i="18"/>
  <c r="I165" i="18"/>
  <c r="H165" i="18"/>
  <c r="I164" i="18"/>
  <c r="H164" i="18"/>
  <c r="I163" i="18"/>
  <c r="H163" i="18"/>
  <c r="I162" i="18"/>
  <c r="H162" i="18"/>
  <c r="I161" i="18"/>
  <c r="H161" i="18"/>
  <c r="I160" i="18"/>
  <c r="H160" i="18"/>
  <c r="I159" i="18"/>
  <c r="H159" i="18"/>
  <c r="I158" i="18"/>
  <c r="H158" i="18"/>
  <c r="I157" i="18"/>
  <c r="H157" i="18"/>
  <c r="I156" i="18"/>
  <c r="H156" i="18"/>
  <c r="I155" i="18"/>
  <c r="H155" i="18"/>
  <c r="I154" i="18"/>
  <c r="H154" i="18"/>
  <c r="I153" i="18"/>
  <c r="H153" i="18"/>
  <c r="I152" i="18"/>
  <c r="H152" i="18"/>
  <c r="I151" i="18"/>
  <c r="H151" i="18"/>
  <c r="I150" i="18"/>
  <c r="H150" i="18"/>
  <c r="I149" i="18"/>
  <c r="H149" i="18"/>
  <c r="I148" i="18"/>
  <c r="H148" i="18"/>
  <c r="I147" i="18"/>
  <c r="H147" i="18"/>
  <c r="I146" i="18"/>
  <c r="H146" i="18"/>
  <c r="I145" i="18"/>
  <c r="H145" i="18"/>
  <c r="I144" i="18"/>
  <c r="H144" i="18"/>
  <c r="I143" i="18"/>
  <c r="H143" i="18"/>
  <c r="I142" i="18"/>
  <c r="H142" i="18"/>
  <c r="I141" i="18"/>
  <c r="H141" i="18"/>
  <c r="I140" i="18"/>
  <c r="H140" i="18"/>
  <c r="I139" i="18"/>
  <c r="H139" i="18"/>
  <c r="I138" i="18"/>
  <c r="H138" i="18"/>
  <c r="I137" i="18"/>
  <c r="H137" i="18"/>
  <c r="I136" i="18"/>
  <c r="H136" i="18"/>
  <c r="I135" i="18"/>
  <c r="H135" i="18"/>
  <c r="I134" i="18"/>
  <c r="H134" i="18"/>
  <c r="I133" i="18"/>
  <c r="H133" i="18"/>
  <c r="I132" i="18"/>
  <c r="H132" i="18"/>
  <c r="I131" i="18"/>
  <c r="H131" i="18"/>
  <c r="I130" i="18"/>
  <c r="H130" i="18"/>
  <c r="I129" i="18"/>
  <c r="H129" i="18"/>
  <c r="I128" i="18"/>
  <c r="H128" i="18"/>
  <c r="I127" i="18"/>
  <c r="H127" i="18"/>
  <c r="I126" i="18"/>
  <c r="H126" i="18"/>
  <c r="I125" i="18"/>
  <c r="H125" i="18"/>
  <c r="I124" i="18"/>
  <c r="H124" i="18"/>
  <c r="I123" i="18"/>
  <c r="H123" i="18"/>
  <c r="I122" i="18"/>
  <c r="H122" i="18"/>
  <c r="I121" i="18"/>
  <c r="H121" i="18"/>
  <c r="I120" i="18"/>
  <c r="H120" i="18"/>
  <c r="I119" i="18"/>
  <c r="H119" i="18"/>
  <c r="I118" i="18"/>
  <c r="H118" i="18"/>
  <c r="I117" i="18"/>
  <c r="H117" i="18"/>
  <c r="I116" i="18"/>
  <c r="H116" i="18"/>
  <c r="I115" i="18"/>
  <c r="H115" i="18"/>
  <c r="I114" i="18"/>
  <c r="H114" i="18"/>
  <c r="I113" i="18"/>
  <c r="H113" i="18"/>
  <c r="I112" i="18"/>
  <c r="H112" i="18"/>
  <c r="I111" i="18"/>
  <c r="H111" i="18"/>
  <c r="I110" i="18"/>
  <c r="H110" i="18"/>
  <c r="I109" i="18"/>
  <c r="H109" i="18"/>
  <c r="I108" i="18"/>
  <c r="H108" i="18"/>
  <c r="I107" i="18"/>
  <c r="H107" i="18"/>
  <c r="I106" i="18"/>
  <c r="H106" i="18"/>
  <c r="I105" i="18"/>
  <c r="H105" i="18"/>
  <c r="I104" i="18"/>
  <c r="H104" i="18"/>
  <c r="I103" i="18"/>
  <c r="H103" i="18"/>
  <c r="I102" i="18"/>
  <c r="H102" i="18"/>
  <c r="I101" i="18"/>
  <c r="H101" i="18"/>
  <c r="I100" i="18"/>
  <c r="H100" i="18"/>
  <c r="I99" i="18"/>
  <c r="H99" i="18"/>
  <c r="I98" i="18"/>
  <c r="H98" i="18"/>
  <c r="I97" i="18"/>
  <c r="H97" i="18"/>
  <c r="I96" i="18"/>
  <c r="H96" i="18"/>
  <c r="I95" i="18"/>
  <c r="H95" i="18"/>
  <c r="I94" i="18"/>
  <c r="H94" i="18"/>
  <c r="I93" i="18"/>
  <c r="H93" i="18"/>
  <c r="I92" i="18"/>
  <c r="H92" i="18"/>
  <c r="I91" i="18"/>
  <c r="H91" i="18"/>
  <c r="I90" i="18"/>
  <c r="H90" i="18"/>
  <c r="I89" i="18"/>
  <c r="H89" i="18"/>
  <c r="I88" i="18"/>
  <c r="H88" i="18"/>
  <c r="I87" i="18"/>
  <c r="H87" i="18"/>
  <c r="I86" i="18"/>
  <c r="H86" i="18"/>
  <c r="I85" i="18"/>
  <c r="H85" i="18"/>
  <c r="I84" i="18"/>
  <c r="H84" i="18"/>
  <c r="I83" i="18"/>
  <c r="H83" i="18"/>
  <c r="I82" i="18"/>
  <c r="H82" i="18"/>
  <c r="I81" i="18"/>
  <c r="H81" i="18"/>
  <c r="I80" i="18"/>
  <c r="H80" i="18"/>
  <c r="I79" i="18"/>
  <c r="H79" i="18"/>
  <c r="I78" i="18"/>
  <c r="H78" i="18"/>
  <c r="I77" i="18"/>
  <c r="H77" i="18"/>
  <c r="I76" i="18"/>
  <c r="H76" i="18"/>
  <c r="I75" i="18"/>
  <c r="H75" i="18"/>
  <c r="I74" i="18"/>
  <c r="H74" i="18"/>
  <c r="I73" i="18"/>
  <c r="H73" i="18"/>
  <c r="I72" i="18"/>
  <c r="H72" i="18"/>
  <c r="J71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I63" i="18"/>
  <c r="H63" i="18"/>
  <c r="I62" i="18"/>
  <c r="H62" i="18"/>
  <c r="I61" i="18"/>
  <c r="H61" i="18"/>
  <c r="I60" i="18"/>
  <c r="H60" i="18"/>
  <c r="I59" i="18"/>
  <c r="H59" i="18"/>
  <c r="I58" i="18"/>
  <c r="H58" i="18"/>
  <c r="I57" i="18"/>
  <c r="H57" i="18"/>
  <c r="I56" i="18"/>
  <c r="H56" i="18"/>
  <c r="J55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I45" i="18"/>
  <c r="H45" i="18"/>
  <c r="I44" i="18"/>
  <c r="H44" i="18"/>
  <c r="I43" i="18"/>
  <c r="H43" i="18"/>
  <c r="I42" i="18"/>
  <c r="H42" i="18"/>
  <c r="I41" i="18"/>
  <c r="H41" i="18"/>
  <c r="I40" i="18"/>
  <c r="H40" i="18"/>
  <c r="J39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I32" i="18"/>
  <c r="H32" i="18"/>
  <c r="I31" i="18"/>
  <c r="H31" i="18"/>
  <c r="I30" i="18"/>
  <c r="H30" i="18"/>
  <c r="I29" i="18"/>
  <c r="H29" i="18"/>
  <c r="I28" i="18"/>
  <c r="H28" i="18"/>
  <c r="I27" i="18"/>
  <c r="H27" i="18"/>
  <c r="I26" i="18"/>
  <c r="H26" i="18"/>
  <c r="I25" i="18"/>
  <c r="H25" i="18"/>
  <c r="I24" i="18"/>
  <c r="H24" i="18"/>
  <c r="J23" i="18"/>
  <c r="I23" i="18"/>
  <c r="H23" i="18"/>
  <c r="I22" i="18"/>
  <c r="H22" i="18"/>
  <c r="I21" i="18"/>
  <c r="H21" i="18"/>
  <c r="I20" i="18"/>
  <c r="H20" i="18"/>
  <c r="I19" i="18"/>
  <c r="H19" i="18"/>
  <c r="I18" i="18"/>
  <c r="H18" i="18"/>
  <c r="I17" i="18"/>
  <c r="H17" i="18"/>
  <c r="I16" i="18"/>
  <c r="H16" i="18"/>
  <c r="I15" i="18"/>
  <c r="H15" i="18"/>
  <c r="I14" i="18"/>
  <c r="H14" i="18"/>
  <c r="I13" i="18"/>
  <c r="H13" i="18"/>
  <c r="G11" i="18"/>
  <c r="J477" i="18" s="1"/>
  <c r="G10" i="18"/>
  <c r="C34" i="10"/>
  <c r="C33" i="10"/>
  <c r="C32" i="10"/>
  <c r="C31" i="10"/>
  <c r="C30" i="10"/>
  <c r="C29" i="10"/>
  <c r="C28" i="10"/>
  <c r="D27" i="10"/>
  <c r="C27" i="10"/>
  <c r="C26" i="10"/>
  <c r="E25" i="10"/>
  <c r="C25" i="10"/>
  <c r="C24" i="10"/>
  <c r="C23" i="10"/>
  <c r="C22" i="10"/>
  <c r="C21" i="10"/>
  <c r="C20" i="10"/>
  <c r="C19" i="10"/>
  <c r="C18" i="10"/>
  <c r="E17" i="10"/>
  <c r="C17" i="10"/>
  <c r="C16" i="10"/>
  <c r="C15" i="10"/>
  <c r="C14" i="10"/>
  <c r="C13" i="10"/>
  <c r="C12" i="10"/>
  <c r="D11" i="10"/>
  <c r="C11" i="10"/>
  <c r="C10" i="10"/>
  <c r="E9" i="10"/>
  <c r="C9" i="10"/>
  <c r="J35" i="8"/>
  <c r="F35" i="8"/>
  <c r="K34" i="8"/>
  <c r="L34" i="8" s="1"/>
  <c r="E34" i="10" s="1"/>
  <c r="H34" i="8"/>
  <c r="D34" i="10" s="1"/>
  <c r="G34" i="8"/>
  <c r="L33" i="8"/>
  <c r="E33" i="10" s="1"/>
  <c r="K33" i="8"/>
  <c r="H33" i="8"/>
  <c r="D33" i="10" s="1"/>
  <c r="G33" i="8"/>
  <c r="L32" i="8"/>
  <c r="E32" i="10" s="1"/>
  <c r="K32" i="8"/>
  <c r="H32" i="8"/>
  <c r="D32" i="10" s="1"/>
  <c r="G32" i="8"/>
  <c r="L31" i="8"/>
  <c r="E31" i="10" s="1"/>
  <c r="K31" i="8"/>
  <c r="G31" i="8"/>
  <c r="H31" i="8" s="1"/>
  <c r="D31" i="10" s="1"/>
  <c r="L30" i="8"/>
  <c r="E30" i="10" s="1"/>
  <c r="K30" i="8"/>
  <c r="G30" i="8"/>
  <c r="H30" i="8" s="1"/>
  <c r="D30" i="10" s="1"/>
  <c r="K29" i="8"/>
  <c r="L29" i="8" s="1"/>
  <c r="E29" i="10" s="1"/>
  <c r="G29" i="8"/>
  <c r="H29" i="8" s="1"/>
  <c r="D29" i="10" s="1"/>
  <c r="K28" i="8"/>
  <c r="L28" i="8" s="1"/>
  <c r="E28" i="10" s="1"/>
  <c r="G28" i="8"/>
  <c r="H28" i="8" s="1"/>
  <c r="D28" i="10" s="1"/>
  <c r="K27" i="8"/>
  <c r="L27" i="8" s="1"/>
  <c r="E27" i="10" s="1"/>
  <c r="H27" i="8"/>
  <c r="G27" i="8"/>
  <c r="K26" i="8"/>
  <c r="L26" i="8" s="1"/>
  <c r="E26" i="10" s="1"/>
  <c r="H26" i="8"/>
  <c r="D26" i="10" s="1"/>
  <c r="G26" i="8"/>
  <c r="L25" i="8"/>
  <c r="K25" i="8"/>
  <c r="H25" i="8"/>
  <c r="D25" i="10" s="1"/>
  <c r="G25" i="8"/>
  <c r="L24" i="8"/>
  <c r="E24" i="10" s="1"/>
  <c r="K24" i="8"/>
  <c r="H24" i="8"/>
  <c r="D24" i="10" s="1"/>
  <c r="G24" i="8"/>
  <c r="L23" i="8"/>
  <c r="E23" i="10" s="1"/>
  <c r="K23" i="8"/>
  <c r="G23" i="8"/>
  <c r="H23" i="8" s="1"/>
  <c r="D23" i="10" s="1"/>
  <c r="L22" i="8"/>
  <c r="E22" i="10" s="1"/>
  <c r="K22" i="8"/>
  <c r="G22" i="8"/>
  <c r="H22" i="8" s="1"/>
  <c r="D22" i="10" s="1"/>
  <c r="K21" i="8"/>
  <c r="L21" i="8" s="1"/>
  <c r="E21" i="10" s="1"/>
  <c r="G21" i="8"/>
  <c r="H21" i="8" s="1"/>
  <c r="D21" i="10" s="1"/>
  <c r="K20" i="8"/>
  <c r="L20" i="8" s="1"/>
  <c r="E20" i="10" s="1"/>
  <c r="G20" i="8"/>
  <c r="H20" i="8" s="1"/>
  <c r="D20" i="10" s="1"/>
  <c r="K19" i="8"/>
  <c r="L19" i="8" s="1"/>
  <c r="E19" i="10" s="1"/>
  <c r="H19" i="8"/>
  <c r="D19" i="10" s="1"/>
  <c r="G19" i="8"/>
  <c r="K18" i="8"/>
  <c r="L18" i="8" s="1"/>
  <c r="E18" i="10" s="1"/>
  <c r="H18" i="8"/>
  <c r="D18" i="10" s="1"/>
  <c r="G18" i="8"/>
  <c r="L17" i="8"/>
  <c r="K17" i="8"/>
  <c r="H17" i="8"/>
  <c r="D17" i="10" s="1"/>
  <c r="G17" i="8"/>
  <c r="L16" i="8"/>
  <c r="E16" i="10" s="1"/>
  <c r="K16" i="8"/>
  <c r="H16" i="8"/>
  <c r="D16" i="10" s="1"/>
  <c r="G16" i="8"/>
  <c r="L15" i="8"/>
  <c r="E15" i="10" s="1"/>
  <c r="K15" i="8"/>
  <c r="G15" i="8"/>
  <c r="H15" i="8" s="1"/>
  <c r="D15" i="10" s="1"/>
  <c r="L14" i="8"/>
  <c r="E14" i="10" s="1"/>
  <c r="K14" i="8"/>
  <c r="G14" i="8"/>
  <c r="H14" i="8" s="1"/>
  <c r="D14" i="10" s="1"/>
  <c r="K13" i="8"/>
  <c r="L13" i="8" s="1"/>
  <c r="E13" i="10" s="1"/>
  <c r="G13" i="8"/>
  <c r="H13" i="8" s="1"/>
  <c r="D13" i="10" s="1"/>
  <c r="K12" i="8"/>
  <c r="L12" i="8" s="1"/>
  <c r="E12" i="10" s="1"/>
  <c r="G12" i="8"/>
  <c r="H12" i="8" s="1"/>
  <c r="D12" i="10" s="1"/>
  <c r="K11" i="8"/>
  <c r="H11" i="8"/>
  <c r="G11" i="8"/>
  <c r="K10" i="8"/>
  <c r="L10" i="8" s="1"/>
  <c r="E10" i="10" s="1"/>
  <c r="H10" i="8"/>
  <c r="D10" i="10" s="1"/>
  <c r="G10" i="8"/>
  <c r="L9" i="8"/>
  <c r="K9" i="8"/>
  <c r="H9" i="8"/>
  <c r="D9" i="10" s="1"/>
  <c r="G9" i="8"/>
  <c r="K7" i="8"/>
  <c r="G7" i="8"/>
  <c r="K70" i="2"/>
  <c r="C70" i="2"/>
  <c r="L69" i="2"/>
  <c r="M69" i="2" s="1"/>
  <c r="D69" i="2"/>
  <c r="E69" i="2" s="1"/>
  <c r="M68" i="2"/>
  <c r="L68" i="2"/>
  <c r="E68" i="2"/>
  <c r="D68" i="2"/>
  <c r="L67" i="2"/>
  <c r="M67" i="2" s="1"/>
  <c r="D67" i="2"/>
  <c r="E67" i="2" s="1"/>
  <c r="M66" i="2"/>
  <c r="L66" i="2"/>
  <c r="E66" i="2"/>
  <c r="D66" i="2"/>
  <c r="L65" i="2"/>
  <c r="M65" i="2" s="1"/>
  <c r="D65" i="2"/>
  <c r="E65" i="2" s="1"/>
  <c r="M64" i="2"/>
  <c r="L64" i="2"/>
  <c r="E64" i="2"/>
  <c r="D64" i="2"/>
  <c r="L63" i="2"/>
  <c r="M63" i="2" s="1"/>
  <c r="D63" i="2"/>
  <c r="E63" i="2" s="1"/>
  <c r="M62" i="2"/>
  <c r="L62" i="2"/>
  <c r="E62" i="2"/>
  <c r="D62" i="2"/>
  <c r="L61" i="2"/>
  <c r="M61" i="2" s="1"/>
  <c r="D61" i="2"/>
  <c r="E61" i="2" s="1"/>
  <c r="M60" i="2"/>
  <c r="L60" i="2"/>
  <c r="E60" i="2"/>
  <c r="D60" i="2"/>
  <c r="L59" i="2"/>
  <c r="M59" i="2" s="1"/>
  <c r="D59" i="2"/>
  <c r="E59" i="2" s="1"/>
  <c r="M58" i="2"/>
  <c r="L58" i="2"/>
  <c r="E58" i="2"/>
  <c r="D58" i="2"/>
  <c r="L57" i="2"/>
  <c r="M57" i="2" s="1"/>
  <c r="D57" i="2"/>
  <c r="E57" i="2" s="1"/>
  <c r="M56" i="2"/>
  <c r="L56" i="2"/>
  <c r="E56" i="2"/>
  <c r="D56" i="2"/>
  <c r="L55" i="2"/>
  <c r="M55" i="2" s="1"/>
  <c r="D55" i="2"/>
  <c r="E55" i="2" s="1"/>
  <c r="M54" i="2"/>
  <c r="L54" i="2"/>
  <c r="E54" i="2"/>
  <c r="D54" i="2"/>
  <c r="L53" i="2"/>
  <c r="M53" i="2" s="1"/>
  <c r="D53" i="2"/>
  <c r="E53" i="2" s="1"/>
  <c r="M52" i="2"/>
  <c r="L52" i="2"/>
  <c r="D52" i="2"/>
  <c r="E52" i="2" s="1"/>
  <c r="L51" i="2"/>
  <c r="M51" i="2" s="1"/>
  <c r="D51" i="2"/>
  <c r="E51" i="2" s="1"/>
  <c r="M50" i="2"/>
  <c r="L50" i="2"/>
  <c r="E50" i="2"/>
  <c r="D50" i="2"/>
  <c r="L49" i="2"/>
  <c r="M49" i="2" s="1"/>
  <c r="D49" i="2"/>
  <c r="E49" i="2" s="1"/>
  <c r="M48" i="2"/>
  <c r="L48" i="2"/>
  <c r="D48" i="2"/>
  <c r="E48" i="2" s="1"/>
  <c r="L47" i="2"/>
  <c r="M47" i="2" s="1"/>
  <c r="D47" i="2"/>
  <c r="E47" i="2" s="1"/>
  <c r="M46" i="2"/>
  <c r="L46" i="2"/>
  <c r="E46" i="2"/>
  <c r="D46" i="2"/>
  <c r="L45" i="2"/>
  <c r="M45" i="2" s="1"/>
  <c r="D45" i="2"/>
  <c r="E45" i="2" s="1"/>
  <c r="M44" i="2"/>
  <c r="L44" i="2"/>
  <c r="L70" i="2" s="1"/>
  <c r="E44" i="2"/>
  <c r="D44" i="2"/>
  <c r="D70" i="2" s="1"/>
  <c r="E70" i="2" s="1"/>
  <c r="L42" i="2"/>
  <c r="D42" i="2"/>
  <c r="N35" i="2"/>
  <c r="M35" i="2"/>
  <c r="K35" i="2"/>
  <c r="F35" i="2"/>
  <c r="D35" i="2"/>
  <c r="C35" i="2"/>
  <c r="E35" i="2" s="1"/>
  <c r="F32" i="2" s="1"/>
  <c r="G32" i="2" s="1"/>
  <c r="N34" i="2"/>
  <c r="O34" i="2" s="1"/>
  <c r="M34" i="2"/>
  <c r="E34" i="2"/>
  <c r="O33" i="2"/>
  <c r="N33" i="2"/>
  <c r="M33" i="2"/>
  <c r="E33" i="2"/>
  <c r="N32" i="2"/>
  <c r="O32" i="2" s="1"/>
  <c r="M32" i="2"/>
  <c r="E32" i="2"/>
  <c r="N31" i="2"/>
  <c r="O31" i="2" s="1"/>
  <c r="M31" i="2"/>
  <c r="E31" i="2"/>
  <c r="F31" i="2" s="1"/>
  <c r="G31" i="2" s="1"/>
  <c r="N30" i="2"/>
  <c r="O30" i="2" s="1"/>
  <c r="M30" i="2"/>
  <c r="E30" i="2"/>
  <c r="O29" i="2"/>
  <c r="N29" i="2"/>
  <c r="M29" i="2"/>
  <c r="E29" i="2"/>
  <c r="F29" i="2" s="1"/>
  <c r="G29" i="2" s="1"/>
  <c r="N28" i="2"/>
  <c r="O28" i="2" s="1"/>
  <c r="M28" i="2"/>
  <c r="E28" i="2"/>
  <c r="N27" i="2"/>
  <c r="O27" i="2" s="1"/>
  <c r="M27" i="2"/>
  <c r="E27" i="2"/>
  <c r="F27" i="2" s="1"/>
  <c r="G27" i="2" s="1"/>
  <c r="N26" i="2"/>
  <c r="O26" i="2" s="1"/>
  <c r="M26" i="2"/>
  <c r="E26" i="2"/>
  <c r="O25" i="2"/>
  <c r="N25" i="2"/>
  <c r="M25" i="2"/>
  <c r="E25" i="2"/>
  <c r="F25" i="2" s="1"/>
  <c r="G25" i="2" s="1"/>
  <c r="N24" i="2"/>
  <c r="O24" i="2" s="1"/>
  <c r="M24" i="2"/>
  <c r="E24" i="2"/>
  <c r="N23" i="2"/>
  <c r="O23" i="2" s="1"/>
  <c r="M23" i="2"/>
  <c r="E23" i="2"/>
  <c r="F23" i="2" s="1"/>
  <c r="G23" i="2" s="1"/>
  <c r="N22" i="2"/>
  <c r="O22" i="2" s="1"/>
  <c r="M22" i="2"/>
  <c r="E22" i="2"/>
  <c r="O21" i="2"/>
  <c r="N21" i="2"/>
  <c r="M21" i="2"/>
  <c r="E21" i="2"/>
  <c r="F21" i="2" s="1"/>
  <c r="G21" i="2" s="1"/>
  <c r="N20" i="2"/>
  <c r="O20" i="2" s="1"/>
  <c r="M20" i="2"/>
  <c r="E20" i="2"/>
  <c r="N19" i="2"/>
  <c r="O19" i="2" s="1"/>
  <c r="M19" i="2"/>
  <c r="E19" i="2"/>
  <c r="F19" i="2" s="1"/>
  <c r="G19" i="2" s="1"/>
  <c r="N18" i="2"/>
  <c r="O18" i="2" s="1"/>
  <c r="M18" i="2"/>
  <c r="E18" i="2"/>
  <c r="O17" i="2"/>
  <c r="N17" i="2"/>
  <c r="M17" i="2"/>
  <c r="E17" i="2"/>
  <c r="F17" i="2" s="1"/>
  <c r="G17" i="2" s="1"/>
  <c r="N16" i="2"/>
  <c r="O16" i="2" s="1"/>
  <c r="M16" i="2"/>
  <c r="E16" i="2"/>
  <c r="N15" i="2"/>
  <c r="O15" i="2" s="1"/>
  <c r="M15" i="2"/>
  <c r="E15" i="2"/>
  <c r="F15" i="2" s="1"/>
  <c r="G15" i="2" s="1"/>
  <c r="N14" i="2"/>
  <c r="O14" i="2" s="1"/>
  <c r="M14" i="2"/>
  <c r="E14" i="2"/>
  <c r="O13" i="2"/>
  <c r="N13" i="2"/>
  <c r="M13" i="2"/>
  <c r="E13" i="2"/>
  <c r="F13" i="2" s="1"/>
  <c r="G13" i="2" s="1"/>
  <c r="N12" i="2"/>
  <c r="O12" i="2" s="1"/>
  <c r="M12" i="2"/>
  <c r="E12" i="2"/>
  <c r="N11" i="2"/>
  <c r="O11" i="2" s="1"/>
  <c r="M11" i="2"/>
  <c r="E11" i="2"/>
  <c r="F11" i="2" s="1"/>
  <c r="G11" i="2" s="1"/>
  <c r="N10" i="2"/>
  <c r="O10" i="2" s="1"/>
  <c r="M10" i="2"/>
  <c r="E10" i="2"/>
  <c r="O9" i="2"/>
  <c r="N9" i="2"/>
  <c r="M9" i="2"/>
  <c r="E9" i="2"/>
  <c r="F9" i="2" s="1"/>
  <c r="G9" i="2" s="1"/>
  <c r="I14" i="7"/>
  <c r="H18" i="7" s="1"/>
  <c r="J13" i="7"/>
  <c r="J11" i="7"/>
  <c r="I10" i="7"/>
  <c r="I12" i="7" s="1"/>
  <c r="G10" i="7"/>
  <c r="J10" i="7" s="1"/>
  <c r="J12" i="7" s="1"/>
  <c r="J14" i="7" s="1"/>
  <c r="J9" i="7"/>
  <c r="B110" i="15"/>
  <c r="B92" i="15"/>
  <c r="B180" i="15"/>
  <c r="B90" i="15"/>
  <c r="B68" i="15"/>
  <c r="B100" i="15"/>
  <c r="B184" i="15"/>
  <c r="B144" i="15"/>
  <c r="B153" i="15"/>
  <c r="B11" i="15"/>
  <c r="B15" i="15"/>
  <c r="B85" i="15"/>
  <c r="B124" i="15"/>
  <c r="B171" i="15"/>
  <c r="B140" i="15"/>
  <c r="B16" i="15"/>
  <c r="B137" i="15"/>
  <c r="B159" i="15"/>
  <c r="B123" i="15"/>
  <c r="B28" i="15"/>
  <c r="B52" i="15"/>
  <c r="B154" i="15"/>
  <c r="B32" i="15"/>
  <c r="B102" i="15"/>
  <c r="B64" i="15"/>
  <c r="B104" i="15"/>
  <c r="B48" i="15"/>
  <c r="B176" i="15"/>
  <c r="B165" i="15"/>
  <c r="B126" i="15"/>
  <c r="B43" i="15"/>
  <c r="B122" i="15"/>
  <c r="B47" i="15"/>
  <c r="B58" i="15"/>
  <c r="B120" i="15"/>
  <c r="B145" i="15"/>
  <c r="B127" i="15"/>
  <c r="B183" i="15"/>
  <c r="B101" i="15"/>
  <c r="B55" i="15"/>
  <c r="B128" i="15"/>
  <c r="B155" i="15"/>
  <c r="B17" i="15"/>
  <c r="B62" i="15"/>
  <c r="B114" i="15"/>
  <c r="B158" i="15"/>
  <c r="B147" i="15"/>
  <c r="B141" i="15"/>
  <c r="B35" i="15"/>
  <c r="B18" i="15"/>
  <c r="B9" i="15"/>
  <c r="B109" i="15"/>
  <c r="B33" i="15"/>
  <c r="B113" i="15"/>
  <c r="B150" i="15"/>
  <c r="B168" i="15"/>
  <c r="B81" i="15"/>
  <c r="B161" i="15"/>
  <c r="B74" i="15"/>
  <c r="B151" i="15"/>
  <c r="B119" i="15"/>
  <c r="B152" i="15"/>
  <c r="B108" i="15"/>
  <c r="B50" i="15"/>
  <c r="B83" i="15"/>
  <c r="B25" i="15"/>
  <c r="B177" i="15"/>
  <c r="B70" i="15"/>
  <c r="B131" i="15"/>
  <c r="B26" i="15"/>
  <c r="B129" i="15"/>
  <c r="B72" i="15"/>
  <c r="B67" i="15"/>
  <c r="B12" i="15"/>
  <c r="B10" i="15"/>
  <c r="B115" i="15"/>
  <c r="B121" i="15"/>
  <c r="B13" i="15"/>
  <c r="B182" i="15"/>
  <c r="B60" i="15"/>
  <c r="B111" i="15"/>
  <c r="B149" i="15"/>
  <c r="B91" i="15"/>
  <c r="B125" i="15"/>
  <c r="B88" i="15"/>
  <c r="B160" i="15"/>
  <c r="B173" i="15"/>
  <c r="B167" i="15"/>
  <c r="B86" i="15"/>
  <c r="B142" i="15"/>
  <c r="B135" i="15"/>
  <c r="B156" i="15"/>
  <c r="B106" i="15"/>
  <c r="B172" i="15"/>
  <c r="B39" i="15"/>
  <c r="B38" i="15"/>
  <c r="B24" i="15"/>
  <c r="B40" i="15"/>
  <c r="B30" i="15"/>
  <c r="B14" i="15"/>
  <c r="B29" i="15"/>
  <c r="B169" i="15"/>
  <c r="B164" i="15"/>
  <c r="B175" i="15"/>
  <c r="B63" i="15"/>
  <c r="B185" i="15"/>
  <c r="B116" i="15"/>
  <c r="B51" i="15"/>
  <c r="B76" i="15"/>
  <c r="B46" i="15"/>
  <c r="B93" i="15"/>
  <c r="B77" i="15"/>
  <c r="B79" i="15"/>
  <c r="B59" i="15"/>
  <c r="B138" i="15"/>
  <c r="B37" i="15"/>
  <c r="B103" i="15"/>
  <c r="B136" i="15"/>
  <c r="B133" i="15"/>
  <c r="B166" i="15"/>
  <c r="B69" i="15"/>
  <c r="B21" i="15"/>
  <c r="B31" i="15"/>
  <c r="B94" i="15"/>
  <c r="B45" i="15"/>
  <c r="B132" i="15"/>
  <c r="B73" i="15"/>
  <c r="B27" i="15"/>
  <c r="B49" i="15"/>
  <c r="B53" i="15"/>
  <c r="B130" i="15"/>
  <c r="B105" i="15"/>
  <c r="B146" i="15"/>
  <c r="B98" i="15"/>
  <c r="B170" i="15"/>
  <c r="B23" i="15"/>
  <c r="B71" i="15"/>
  <c r="B42" i="15"/>
  <c r="B134" i="15"/>
  <c r="B36" i="15"/>
  <c r="B78" i="15"/>
  <c r="B178" i="15"/>
  <c r="B56" i="15"/>
  <c r="B143" i="15"/>
  <c r="B162" i="15"/>
  <c r="B117" i="15"/>
  <c r="B87" i="15"/>
  <c r="B179" i="15"/>
  <c r="B97" i="15"/>
  <c r="B34" i="15"/>
  <c r="B19" i="15"/>
  <c r="B95" i="15"/>
  <c r="B75" i="15"/>
  <c r="B148" i="15"/>
  <c r="B57" i="15"/>
  <c r="B61" i="15"/>
  <c r="B99" i="15"/>
  <c r="B22" i="15"/>
  <c r="B20" i="15"/>
  <c r="B181" i="15"/>
  <c r="B44" i="15"/>
  <c r="B89" i="15"/>
  <c r="B96" i="15"/>
  <c r="B65" i="15"/>
  <c r="B107" i="15"/>
  <c r="B41" i="15"/>
  <c r="B80" i="15"/>
  <c r="B54" i="15"/>
  <c r="B163" i="15"/>
  <c r="B112" i="15"/>
  <c r="J3" i="8" l="1"/>
  <c r="B29" i="12"/>
  <c r="B29" i="10"/>
  <c r="B29" i="1"/>
  <c r="J64" i="2"/>
  <c r="J29" i="2"/>
  <c r="B29" i="8"/>
  <c r="B29" i="6"/>
  <c r="B64" i="2"/>
  <c r="B29" i="2"/>
  <c r="B6" i="12"/>
  <c r="B5" i="18"/>
  <c r="B40" i="2"/>
  <c r="J5" i="2"/>
  <c r="B5" i="8"/>
  <c r="J40" i="2"/>
  <c r="B4" i="10"/>
  <c r="B5" i="2"/>
  <c r="H12" i="18"/>
  <c r="C8" i="10"/>
  <c r="D8" i="8"/>
  <c r="E8" i="2"/>
  <c r="L8" i="8"/>
  <c r="H8" i="8"/>
  <c r="E8" i="10"/>
  <c r="E43" i="2"/>
  <c r="D8" i="10"/>
  <c r="I16" i="7"/>
  <c r="H7" i="10"/>
  <c r="E7" i="10"/>
  <c r="K7" i="10"/>
  <c r="H38" i="2"/>
  <c r="B37" i="10"/>
  <c r="H6" i="2"/>
  <c r="B6" i="18"/>
  <c r="C22" i="14"/>
  <c r="F5" i="2"/>
  <c r="F40" i="2"/>
  <c r="E8" i="18"/>
  <c r="B13" i="12"/>
  <c r="B13" i="10"/>
  <c r="B13" i="1"/>
  <c r="J48" i="2"/>
  <c r="J13" i="2"/>
  <c r="B13" i="8"/>
  <c r="B13" i="6"/>
  <c r="B48" i="2"/>
  <c r="B13" i="2"/>
  <c r="D7" i="1"/>
  <c r="B21" i="12"/>
  <c r="B21" i="10"/>
  <c r="B21" i="1"/>
  <c r="J56" i="2"/>
  <c r="J21" i="2"/>
  <c r="B21" i="8"/>
  <c r="B21" i="6"/>
  <c r="B56" i="2"/>
  <c r="B21" i="2"/>
  <c r="E8" i="6"/>
  <c r="F7" i="12"/>
  <c r="C23" i="14"/>
  <c r="B14" i="12"/>
  <c r="B14" i="8"/>
  <c r="B14" i="6"/>
  <c r="J14" i="2"/>
  <c r="B49" i="2"/>
  <c r="B14" i="1"/>
  <c r="J49" i="2"/>
  <c r="B14" i="2"/>
  <c r="B14" i="10"/>
  <c r="B22" i="12"/>
  <c r="B22" i="8"/>
  <c r="B22" i="6"/>
  <c r="J22" i="2"/>
  <c r="B22" i="10"/>
  <c r="B57" i="2"/>
  <c r="B22" i="1"/>
  <c r="J57" i="2"/>
  <c r="B22" i="2"/>
  <c r="B30" i="12"/>
  <c r="B30" i="8"/>
  <c r="B30" i="6"/>
  <c r="J30" i="2"/>
  <c r="B30" i="10"/>
  <c r="B65" i="2"/>
  <c r="B30" i="1"/>
  <c r="J65" i="2"/>
  <c r="B30" i="2"/>
  <c r="B9" i="18"/>
  <c r="J7" i="2"/>
  <c r="J42" i="2"/>
  <c r="B7" i="8"/>
  <c r="B7" i="2"/>
  <c r="B42" i="2"/>
  <c r="K8" i="2"/>
  <c r="K43" i="2"/>
  <c r="F12" i="18"/>
  <c r="E7" i="1"/>
  <c r="D8" i="1"/>
  <c r="B7" i="7"/>
  <c r="B16" i="7"/>
  <c r="J37" i="2"/>
  <c r="K6" i="2"/>
  <c r="H5" i="2"/>
  <c r="H40" i="2"/>
  <c r="B6" i="6"/>
  <c r="F8" i="6"/>
  <c r="H6" i="8"/>
  <c r="D6" i="8"/>
  <c r="L6" i="8"/>
  <c r="L7" i="10"/>
  <c r="B11" i="18"/>
  <c r="B38" i="10"/>
  <c r="B10" i="18"/>
  <c r="F8" i="18"/>
  <c r="G7" i="12"/>
  <c r="C24" i="14"/>
  <c r="B15" i="12"/>
  <c r="J50" i="2"/>
  <c r="B15" i="10"/>
  <c r="B15" i="6"/>
  <c r="B15" i="8"/>
  <c r="B15" i="2"/>
  <c r="J15" i="2"/>
  <c r="B15" i="1"/>
  <c r="B50" i="2"/>
  <c r="B23" i="12"/>
  <c r="J58" i="2"/>
  <c r="B23" i="6"/>
  <c r="B23" i="8"/>
  <c r="B23" i="2"/>
  <c r="J23" i="2"/>
  <c r="B23" i="1"/>
  <c r="B58" i="2"/>
  <c r="B23" i="10"/>
  <c r="B31" i="12"/>
  <c r="B31" i="10"/>
  <c r="J66" i="2"/>
  <c r="B31" i="6"/>
  <c r="B31" i="8"/>
  <c r="B31" i="2"/>
  <c r="J31" i="2"/>
  <c r="B31" i="1"/>
  <c r="B66" i="2"/>
  <c r="B8" i="12"/>
  <c r="B12" i="18"/>
  <c r="B8" i="10"/>
  <c r="B8" i="8"/>
  <c r="J43" i="2"/>
  <c r="B43" i="2"/>
  <c r="B8" i="2"/>
  <c r="J8" i="2"/>
  <c r="M8" i="2"/>
  <c r="L8" i="2"/>
  <c r="E8" i="1"/>
  <c r="D8" i="7"/>
  <c r="B10" i="7"/>
  <c r="B17" i="7"/>
  <c r="P38" i="2"/>
  <c r="L6" i="2"/>
  <c r="N40" i="2"/>
  <c r="N5" i="2"/>
  <c r="C7" i="6"/>
  <c r="G7" i="6"/>
  <c r="G6" i="8"/>
  <c r="K6" i="8"/>
  <c r="B5" i="10"/>
  <c r="M7" i="10"/>
  <c r="B39" i="10"/>
  <c r="H8" i="18"/>
  <c r="K8" i="18"/>
  <c r="H7" i="12"/>
  <c r="C25" i="14"/>
  <c r="B16" i="12"/>
  <c r="B16" i="2"/>
  <c r="B16" i="1"/>
  <c r="J16" i="2"/>
  <c r="B51" i="2"/>
  <c r="B16" i="6"/>
  <c r="J51" i="2"/>
  <c r="B16" i="10"/>
  <c r="B16" i="8"/>
  <c r="B24" i="12"/>
  <c r="B24" i="2"/>
  <c r="B24" i="1"/>
  <c r="J24" i="2"/>
  <c r="B59" i="2"/>
  <c r="B24" i="6"/>
  <c r="B24" i="10"/>
  <c r="J59" i="2"/>
  <c r="B24" i="8"/>
  <c r="B32" i="12"/>
  <c r="B32" i="2"/>
  <c r="B32" i="1"/>
  <c r="J32" i="2"/>
  <c r="B67" i="2"/>
  <c r="B32" i="6"/>
  <c r="J67" i="2"/>
  <c r="B32" i="8"/>
  <c r="B32" i="10"/>
  <c r="B3" i="8"/>
  <c r="F7" i="1"/>
  <c r="B36" i="1"/>
  <c r="H8" i="7"/>
  <c r="D16" i="7"/>
  <c r="B1" i="2"/>
  <c r="C6" i="2"/>
  <c r="P6" i="2"/>
  <c r="P5" i="2"/>
  <c r="P40" i="2"/>
  <c r="D7" i="6"/>
  <c r="D1" i="8"/>
  <c r="F6" i="8"/>
  <c r="C6" i="10"/>
  <c r="N7" i="10"/>
  <c r="B2" i="18"/>
  <c r="I8" i="18"/>
  <c r="L8" i="18"/>
  <c r="F6" i="12"/>
  <c r="E1" i="14"/>
  <c r="C17" i="14"/>
  <c r="B9" i="12"/>
  <c r="B9" i="8"/>
  <c r="J44" i="2"/>
  <c r="J9" i="2"/>
  <c r="B9" i="1"/>
  <c r="B9" i="10"/>
  <c r="B9" i="6"/>
  <c r="B44" i="2"/>
  <c r="B9" i="2"/>
  <c r="B17" i="12"/>
  <c r="B17" i="10"/>
  <c r="B17" i="8"/>
  <c r="J52" i="2"/>
  <c r="J17" i="2"/>
  <c r="B17" i="1"/>
  <c r="B17" i="6"/>
  <c r="B52" i="2"/>
  <c r="B17" i="2"/>
  <c r="B25" i="12"/>
  <c r="B25" i="10"/>
  <c r="B25" i="8"/>
  <c r="J60" i="2"/>
  <c r="J25" i="2"/>
  <c r="B25" i="1"/>
  <c r="B25" i="6"/>
  <c r="B60" i="2"/>
  <c r="B25" i="2"/>
  <c r="B33" i="12"/>
  <c r="B33" i="10"/>
  <c r="B33" i="8"/>
  <c r="J68" i="2"/>
  <c r="J33" i="2"/>
  <c r="B33" i="1"/>
  <c r="B33" i="6"/>
  <c r="B68" i="2"/>
  <c r="B33" i="2"/>
  <c r="H8" i="12"/>
  <c r="P43" i="2"/>
  <c r="P8" i="2"/>
  <c r="O8" i="10"/>
  <c r="H43" i="2"/>
  <c r="H8" i="2"/>
  <c r="C41" i="14"/>
  <c r="B1" i="7"/>
  <c r="J8" i="7"/>
  <c r="E16" i="7"/>
  <c r="H3" i="2"/>
  <c r="D6" i="2"/>
  <c r="D41" i="2"/>
  <c r="L41" i="2"/>
  <c r="C41" i="2"/>
  <c r="E7" i="6"/>
  <c r="D3" i="8"/>
  <c r="J6" i="8"/>
  <c r="F6" i="10"/>
  <c r="O7" i="10"/>
  <c r="B8" i="18"/>
  <c r="G7" i="18"/>
  <c r="G6" i="12"/>
  <c r="E2" i="14"/>
  <c r="C19" i="14"/>
  <c r="B10" i="12"/>
  <c r="B10" i="6"/>
  <c r="J10" i="2"/>
  <c r="B45" i="2"/>
  <c r="B10" i="8"/>
  <c r="J45" i="2"/>
  <c r="B10" i="2"/>
  <c r="B10" i="1"/>
  <c r="B10" i="10"/>
  <c r="B18" i="12"/>
  <c r="B18" i="6"/>
  <c r="J18" i="2"/>
  <c r="B53" i="2"/>
  <c r="B18" i="8"/>
  <c r="B18" i="10"/>
  <c r="J53" i="2"/>
  <c r="B18" i="2"/>
  <c r="B18" i="1"/>
  <c r="B26" i="12"/>
  <c r="B26" i="6"/>
  <c r="J26" i="2"/>
  <c r="B61" i="2"/>
  <c r="B26" i="8"/>
  <c r="J61" i="2"/>
  <c r="B26" i="2"/>
  <c r="B26" i="10"/>
  <c r="B26" i="1"/>
  <c r="B34" i="12"/>
  <c r="B34" i="6"/>
  <c r="J34" i="2"/>
  <c r="B69" i="2"/>
  <c r="B34" i="8"/>
  <c r="B34" i="10"/>
  <c r="J69" i="2"/>
  <c r="B34" i="2"/>
  <c r="B34" i="1"/>
  <c r="C42" i="14"/>
  <c r="B6" i="1"/>
  <c r="B9" i="7"/>
  <c r="B13" i="7"/>
  <c r="F16" i="7"/>
  <c r="J1" i="2"/>
  <c r="E41" i="2"/>
  <c r="M6" i="2"/>
  <c r="M41" i="2"/>
  <c r="E6" i="2"/>
  <c r="H41" i="2"/>
  <c r="F7" i="6"/>
  <c r="F1" i="8"/>
  <c r="I6" i="10"/>
  <c r="M4" i="10"/>
  <c r="C8" i="18"/>
  <c r="J7" i="18"/>
  <c r="D7" i="12"/>
  <c r="H6" i="12"/>
  <c r="B13" i="14"/>
  <c r="C20" i="14"/>
  <c r="B11" i="12"/>
  <c r="J46" i="2"/>
  <c r="B11" i="6"/>
  <c r="B11" i="1"/>
  <c r="B11" i="10"/>
  <c r="B11" i="2"/>
  <c r="J11" i="2"/>
  <c r="B46" i="2"/>
  <c r="B11" i="8"/>
  <c r="B19" i="12"/>
  <c r="J54" i="2"/>
  <c r="B19" i="10"/>
  <c r="B19" i="6"/>
  <c r="B19" i="1"/>
  <c r="B19" i="2"/>
  <c r="J19" i="2"/>
  <c r="B54" i="2"/>
  <c r="B19" i="8"/>
  <c r="B27" i="12"/>
  <c r="J62" i="2"/>
  <c r="B27" i="6"/>
  <c r="B27" i="1"/>
  <c r="B27" i="2"/>
  <c r="B27" i="10"/>
  <c r="J27" i="2"/>
  <c r="B62" i="2"/>
  <c r="B27" i="8"/>
  <c r="B35" i="12"/>
  <c r="B35" i="10"/>
  <c r="J70" i="2"/>
  <c r="B35" i="6"/>
  <c r="B35" i="1"/>
  <c r="J35" i="2"/>
  <c r="B35" i="2"/>
  <c r="B35" i="8"/>
  <c r="B70" i="2"/>
  <c r="D8" i="12"/>
  <c r="C8" i="12"/>
  <c r="G12" i="18"/>
  <c r="E12" i="18"/>
  <c r="D43" i="2"/>
  <c r="C43" i="2"/>
  <c r="D8" i="2"/>
  <c r="L43" i="2"/>
  <c r="C8" i="2"/>
  <c r="K8" i="8"/>
  <c r="J8" i="8"/>
  <c r="G8" i="8"/>
  <c r="F8" i="8"/>
  <c r="C43" i="14"/>
  <c r="C7" i="1"/>
  <c r="G16" i="7"/>
  <c r="P3" i="2"/>
  <c r="N6" i="2"/>
  <c r="N41" i="2"/>
  <c r="F6" i="2"/>
  <c r="F41" i="2"/>
  <c r="K41" i="2"/>
  <c r="C8" i="6"/>
  <c r="F3" i="8"/>
  <c r="I7" i="10"/>
  <c r="F7" i="10"/>
  <c r="C7" i="10"/>
  <c r="N4" i="10"/>
  <c r="D8" i="18"/>
  <c r="M7" i="18"/>
  <c r="C7" i="12"/>
  <c r="B37" i="12"/>
  <c r="B14" i="14"/>
  <c r="C21" i="14"/>
  <c r="B12" i="12"/>
  <c r="B12" i="2"/>
  <c r="B12" i="8"/>
  <c r="B12" i="6"/>
  <c r="B47" i="2"/>
  <c r="J12" i="2"/>
  <c r="J47" i="2"/>
  <c r="B12" i="1"/>
  <c r="B12" i="10"/>
  <c r="B20" i="12"/>
  <c r="B20" i="10"/>
  <c r="B20" i="2"/>
  <c r="B20" i="8"/>
  <c r="J20" i="2"/>
  <c r="B55" i="2"/>
  <c r="B20" i="6"/>
  <c r="J55" i="2"/>
  <c r="B20" i="1"/>
  <c r="B28" i="12"/>
  <c r="B28" i="2"/>
  <c r="B28" i="10"/>
  <c r="B28" i="8"/>
  <c r="J28" i="2"/>
  <c r="B63" i="2"/>
  <c r="B28" i="6"/>
  <c r="J63" i="2"/>
  <c r="B28" i="1"/>
  <c r="B5" i="12"/>
  <c r="J4" i="2"/>
  <c r="B4" i="18"/>
  <c r="J39" i="2"/>
  <c r="B4" i="2"/>
  <c r="B39" i="2"/>
  <c r="B4" i="8"/>
  <c r="B3" i="10"/>
  <c r="N43" i="2"/>
  <c r="N8" i="2"/>
  <c r="F43" i="2"/>
  <c r="F8" i="2"/>
  <c r="B2" i="1"/>
  <c r="C8" i="1"/>
  <c r="B11" i="7"/>
  <c r="H16" i="7"/>
  <c r="B37" i="2"/>
  <c r="O41" i="2"/>
  <c r="G6" i="2"/>
  <c r="G41" i="2"/>
  <c r="O6" i="2"/>
  <c r="P41" i="2"/>
  <c r="D8" i="6"/>
  <c r="J1" i="8"/>
  <c r="G7" i="10"/>
  <c r="D7" i="10"/>
  <c r="J7" i="10"/>
  <c r="O4" i="10"/>
  <c r="J8" i="18"/>
  <c r="G8" i="18"/>
  <c r="N7" i="18"/>
  <c r="E7" i="12"/>
  <c r="B38" i="12"/>
  <c r="F54" i="2"/>
  <c r="G54" i="2" s="1"/>
  <c r="F44" i="2"/>
  <c r="G44" i="2" s="1"/>
  <c r="F66" i="2"/>
  <c r="G66" i="2" s="1"/>
  <c r="F60" i="2"/>
  <c r="G60" i="2" s="1"/>
  <c r="F58" i="2"/>
  <c r="G58" i="2" s="1"/>
  <c r="F68" i="2"/>
  <c r="G68" i="2" s="1"/>
  <c r="F64" i="2"/>
  <c r="G64" i="2" s="1"/>
  <c r="F50" i="2"/>
  <c r="G50" i="2" s="1"/>
  <c r="F70" i="2"/>
  <c r="F62" i="2"/>
  <c r="G62" i="2" s="1"/>
  <c r="F56" i="2"/>
  <c r="G56" i="2" s="1"/>
  <c r="F46" i="2"/>
  <c r="G46" i="2" s="1"/>
  <c r="G28" i="10"/>
  <c r="J28" i="10" s="1"/>
  <c r="N60" i="2"/>
  <c r="O60" i="2" s="1"/>
  <c r="G18" i="10"/>
  <c r="J18" i="10" s="1"/>
  <c r="K130" i="18"/>
  <c r="L1593" i="18"/>
  <c r="F53" i="2"/>
  <c r="G53" i="2" s="1"/>
  <c r="F55" i="2"/>
  <c r="G55" i="2" s="1"/>
  <c r="F57" i="2"/>
  <c r="G57" i="2" s="1"/>
  <c r="F59" i="2"/>
  <c r="G59" i="2" s="1"/>
  <c r="F61" i="2"/>
  <c r="G61" i="2" s="1"/>
  <c r="F63" i="2"/>
  <c r="G63" i="2" s="1"/>
  <c r="F65" i="2"/>
  <c r="G65" i="2" s="1"/>
  <c r="F67" i="2"/>
  <c r="G67" i="2" s="1"/>
  <c r="F69" i="2"/>
  <c r="G69" i="2" s="1"/>
  <c r="G24" i="10"/>
  <c r="J24" i="10" s="1"/>
  <c r="K53" i="18"/>
  <c r="F33" i="2"/>
  <c r="G33" i="2" s="1"/>
  <c r="N44" i="2"/>
  <c r="O44" i="2" s="1"/>
  <c r="F49" i="2"/>
  <c r="G49" i="2" s="1"/>
  <c r="F51" i="2"/>
  <c r="G51" i="2" s="1"/>
  <c r="K208" i="18"/>
  <c r="F48" i="2"/>
  <c r="G48" i="2" s="1"/>
  <c r="F26" i="10"/>
  <c r="I26" i="10" s="1"/>
  <c r="F45" i="2"/>
  <c r="G45" i="2" s="1"/>
  <c r="F47" i="2"/>
  <c r="G47" i="2" s="1"/>
  <c r="N55" i="2"/>
  <c r="O55" i="2" s="1"/>
  <c r="N65" i="2"/>
  <c r="O65" i="2" s="1"/>
  <c r="D37" i="10"/>
  <c r="D38" i="10"/>
  <c r="K13" i="18"/>
  <c r="M366" i="18"/>
  <c r="N366" i="18" s="1"/>
  <c r="I18" i="7"/>
  <c r="N49" i="2"/>
  <c r="O49" i="2" s="1"/>
  <c r="K35" i="8"/>
  <c r="L35" i="8" s="1"/>
  <c r="F28" i="10"/>
  <c r="I28" i="10" s="1"/>
  <c r="L351" i="18"/>
  <c r="O35" i="2"/>
  <c r="N47" i="2"/>
  <c r="O47" i="2" s="1"/>
  <c r="G25" i="10"/>
  <c r="J25" i="10" s="1"/>
  <c r="L147" i="18"/>
  <c r="F10" i="2"/>
  <c r="G10" i="2" s="1"/>
  <c r="F12" i="2"/>
  <c r="G12" i="2" s="1"/>
  <c r="F14" i="2"/>
  <c r="G14" i="2" s="1"/>
  <c r="F16" i="2"/>
  <c r="G16" i="2" s="1"/>
  <c r="F18" i="2"/>
  <c r="G18" i="2" s="1"/>
  <c r="F20" i="2"/>
  <c r="G20" i="2" s="1"/>
  <c r="F22" i="2"/>
  <c r="G22" i="2" s="1"/>
  <c r="F24" i="2"/>
  <c r="G24" i="2" s="1"/>
  <c r="F26" i="2"/>
  <c r="G26" i="2" s="1"/>
  <c r="F28" i="2"/>
  <c r="G28" i="2" s="1"/>
  <c r="F30" i="2"/>
  <c r="G30" i="2" s="1"/>
  <c r="F34" i="2"/>
  <c r="G34" i="2" s="1"/>
  <c r="F52" i="2"/>
  <c r="G52" i="2" s="1"/>
  <c r="M70" i="2"/>
  <c r="N70" i="2" s="1"/>
  <c r="F32" i="10"/>
  <c r="I32" i="10" s="1"/>
  <c r="H11" i="18"/>
  <c r="H10" i="18"/>
  <c r="K272" i="18" s="1"/>
  <c r="L229" i="18"/>
  <c r="K318" i="18"/>
  <c r="K333" i="18"/>
  <c r="G12" i="7"/>
  <c r="G14" i="7" s="1"/>
  <c r="K20" i="18"/>
  <c r="K36" i="18"/>
  <c r="L50" i="18"/>
  <c r="K90" i="18"/>
  <c r="L101" i="18"/>
  <c r="J108" i="18"/>
  <c r="J118" i="18"/>
  <c r="J140" i="18"/>
  <c r="J150" i="18"/>
  <c r="L153" i="18"/>
  <c r="K196" i="18"/>
  <c r="L205" i="18"/>
  <c r="J214" i="18"/>
  <c r="K248" i="18"/>
  <c r="K260" i="18"/>
  <c r="L263" i="18"/>
  <c r="J278" i="18"/>
  <c r="K294" i="18"/>
  <c r="K309" i="18"/>
  <c r="K312" i="18"/>
  <c r="L333" i="18"/>
  <c r="J342" i="18"/>
  <c r="L345" i="18"/>
  <c r="K358" i="18"/>
  <c r="L445" i="18"/>
  <c r="J822" i="18"/>
  <c r="G35" i="8"/>
  <c r="H35" i="8" s="1"/>
  <c r="I10" i="18"/>
  <c r="L287" i="18" s="1"/>
  <c r="I11" i="18"/>
  <c r="L45" i="18" s="1"/>
  <c r="J18" i="18"/>
  <c r="L27" i="18"/>
  <c r="J34" i="18"/>
  <c r="L43" i="18"/>
  <c r="J50" i="18"/>
  <c r="L59" i="18"/>
  <c r="J66" i="18"/>
  <c r="L77" i="18"/>
  <c r="J82" i="18"/>
  <c r="K88" i="18"/>
  <c r="J92" i="18"/>
  <c r="J94" i="18"/>
  <c r="L113" i="18"/>
  <c r="K138" i="18"/>
  <c r="L145" i="18"/>
  <c r="K157" i="18"/>
  <c r="L166" i="18"/>
  <c r="K178" i="18"/>
  <c r="J190" i="18"/>
  <c r="L193" i="18"/>
  <c r="L211" i="18"/>
  <c r="K224" i="18"/>
  <c r="K236" i="18"/>
  <c r="K242" i="18"/>
  <c r="L245" i="18"/>
  <c r="J254" i="18"/>
  <c r="K270" i="18"/>
  <c r="K285" i="18"/>
  <c r="L294" i="18"/>
  <c r="K300" i="18"/>
  <c r="L303" i="18"/>
  <c r="L309" i="18"/>
  <c r="J318" i="18"/>
  <c r="L321" i="18"/>
  <c r="L339" i="18"/>
  <c r="K349" i="18"/>
  <c r="K352" i="18"/>
  <c r="K364" i="18"/>
  <c r="K370" i="18"/>
  <c r="L379" i="18"/>
  <c r="J385" i="18"/>
  <c r="K409" i="18"/>
  <c r="J430" i="18"/>
  <c r="K438" i="18"/>
  <c r="L510" i="18"/>
  <c r="K546" i="18"/>
  <c r="K570" i="18"/>
  <c r="K640" i="18"/>
  <c r="J687" i="18"/>
  <c r="J583" i="18"/>
  <c r="J20" i="18"/>
  <c r="J22" i="18"/>
  <c r="J36" i="18"/>
  <c r="J38" i="18"/>
  <c r="J52" i="18"/>
  <c r="J54" i="18"/>
  <c r="J68" i="18"/>
  <c r="J70" i="18"/>
  <c r="J84" i="18"/>
  <c r="J86" i="18"/>
  <c r="J90" i="18"/>
  <c r="K104" i="18"/>
  <c r="L109" i="18"/>
  <c r="J116" i="18"/>
  <c r="K124" i="18"/>
  <c r="J126" i="18"/>
  <c r="K136" i="18"/>
  <c r="J148" i="18"/>
  <c r="K154" i="18"/>
  <c r="L157" i="18"/>
  <c r="J166" i="18"/>
  <c r="L169" i="18"/>
  <c r="K197" i="18"/>
  <c r="L206" i="18"/>
  <c r="K212" i="18"/>
  <c r="K218" i="18"/>
  <c r="J230" i="18"/>
  <c r="K246" i="18"/>
  <c r="K261" i="18"/>
  <c r="K264" i="18"/>
  <c r="L270" i="18"/>
  <c r="L279" i="18"/>
  <c r="L285" i="18"/>
  <c r="J294" i="18"/>
  <c r="L297" i="18"/>
  <c r="K310" i="18"/>
  <c r="L315" i="18"/>
  <c r="K328" i="18"/>
  <c r="K340" i="18"/>
  <c r="K346" i="18"/>
  <c r="L349" i="18"/>
  <c r="J358" i="18"/>
  <c r="K374" i="18"/>
  <c r="L389" i="18"/>
  <c r="L402" i="18"/>
  <c r="L409" i="18"/>
  <c r="L442" i="18"/>
  <c r="K491" i="18"/>
  <c r="L11" i="8"/>
  <c r="E11" i="10" s="1"/>
  <c r="C37" i="10"/>
  <c r="F17" i="10" s="1"/>
  <c r="I17" i="10" s="1"/>
  <c r="C38" i="10"/>
  <c r="F11" i="10" s="1"/>
  <c r="I11" i="10" s="1"/>
  <c r="F27" i="10"/>
  <c r="I27" i="10" s="1"/>
  <c r="J15" i="18"/>
  <c r="K26" i="18"/>
  <c r="J31" i="18"/>
  <c r="K33" i="18"/>
  <c r="J47" i="18"/>
  <c r="K49" i="18"/>
  <c r="K58" i="18"/>
  <c r="J63" i="18"/>
  <c r="K65" i="18"/>
  <c r="J79" i="18"/>
  <c r="K114" i="18"/>
  <c r="L121" i="18"/>
  <c r="L131" i="18"/>
  <c r="L163" i="18"/>
  <c r="K176" i="18"/>
  <c r="K188" i="18"/>
  <c r="K194" i="18"/>
  <c r="L197" i="18"/>
  <c r="J206" i="18"/>
  <c r="L209" i="18"/>
  <c r="K237" i="18"/>
  <c r="L246" i="18"/>
  <c r="K252" i="18"/>
  <c r="L255" i="18"/>
  <c r="L261" i="18"/>
  <c r="J270" i="18"/>
  <c r="L273" i="18"/>
  <c r="L291" i="18"/>
  <c r="K301" i="18"/>
  <c r="K304" i="18"/>
  <c r="K316" i="18"/>
  <c r="K322" i="18"/>
  <c r="J334" i="18"/>
  <c r="L337" i="18"/>
  <c r="K350" i="18"/>
  <c r="K365" i="18"/>
  <c r="L374" i="18"/>
  <c r="K390" i="18"/>
  <c r="K396" i="18"/>
  <c r="L399" i="18"/>
  <c r="K420" i="18"/>
  <c r="K435" i="18"/>
  <c r="K480" i="18"/>
  <c r="K563" i="18"/>
  <c r="K665" i="18"/>
  <c r="K28" i="18"/>
  <c r="K44" i="18"/>
  <c r="L58" i="18"/>
  <c r="K60" i="18"/>
  <c r="K76" i="18"/>
  <c r="K100" i="18"/>
  <c r="J102" i="18"/>
  <c r="K112" i="18"/>
  <c r="L117" i="18"/>
  <c r="J124" i="18"/>
  <c r="J134" i="18"/>
  <c r="L149" i="18"/>
  <c r="L158" i="18"/>
  <c r="K164" i="18"/>
  <c r="K170" i="18"/>
  <c r="J182" i="18"/>
  <c r="L203" i="18"/>
  <c r="K216" i="18"/>
  <c r="L222" i="18"/>
  <c r="K228" i="18"/>
  <c r="K234" i="18"/>
  <c r="J246" i="18"/>
  <c r="K262" i="18"/>
  <c r="L267" i="18"/>
  <c r="K277" i="18"/>
  <c r="L286" i="18"/>
  <c r="L295" i="18"/>
  <c r="L301" i="18"/>
  <c r="J310" i="18"/>
  <c r="L313" i="18"/>
  <c r="L331" i="18"/>
  <c r="K344" i="18"/>
  <c r="K356" i="18"/>
  <c r="L359" i="18"/>
  <c r="K362" i="18"/>
  <c r="J374" i="18"/>
  <c r="K400" i="18"/>
  <c r="K414" i="18"/>
  <c r="K417" i="18"/>
  <c r="K488" i="18"/>
  <c r="F19" i="10"/>
  <c r="I19" i="10" s="1"/>
  <c r="L21" i="18"/>
  <c r="J26" i="18"/>
  <c r="L35" i="18"/>
  <c r="L37" i="18"/>
  <c r="J42" i="18"/>
  <c r="L53" i="18"/>
  <c r="J58" i="18"/>
  <c r="L67" i="18"/>
  <c r="J74" i="18"/>
  <c r="L83" i="18"/>
  <c r="L85" i="18"/>
  <c r="L97" i="18"/>
  <c r="K122" i="18"/>
  <c r="L139" i="18"/>
  <c r="J158" i="18"/>
  <c r="L161" i="18"/>
  <c r="K189" i="18"/>
  <c r="L198" i="18"/>
  <c r="K210" i="18"/>
  <c r="L213" i="18"/>
  <c r="J222" i="18"/>
  <c r="K238" i="18"/>
  <c r="M238" i="18" s="1"/>
  <c r="N238" i="18" s="1"/>
  <c r="K253" i="18"/>
  <c r="L262" i="18"/>
  <c r="K268" i="18"/>
  <c r="L271" i="18"/>
  <c r="L277" i="18"/>
  <c r="J286" i="18"/>
  <c r="L289" i="18"/>
  <c r="L307" i="18"/>
  <c r="K317" i="18"/>
  <c r="K320" i="18"/>
  <c r="K332" i="18"/>
  <c r="K338" i="18"/>
  <c r="J350" i="18"/>
  <c r="L353" i="18"/>
  <c r="K366" i="18"/>
  <c r="K384" i="18"/>
  <c r="J390" i="18"/>
  <c r="K411" i="18"/>
  <c r="K425" i="18"/>
  <c r="K440" i="18"/>
  <c r="F31" i="10"/>
  <c r="I31" i="10" s="1"/>
  <c r="J14" i="18"/>
  <c r="J28" i="18"/>
  <c r="J30" i="18"/>
  <c r="J44" i="18"/>
  <c r="J46" i="18"/>
  <c r="J60" i="18"/>
  <c r="J62" i="18"/>
  <c r="J76" i="18"/>
  <c r="J78" i="18"/>
  <c r="J100" i="18"/>
  <c r="K108" i="18"/>
  <c r="J110" i="18"/>
  <c r="L125" i="18"/>
  <c r="J132" i="18"/>
  <c r="K140" i="18"/>
  <c r="J142" i="18"/>
  <c r="L155" i="18"/>
  <c r="K165" i="18"/>
  <c r="K168" i="18"/>
  <c r="K180" i="18"/>
  <c r="L189" i="18"/>
  <c r="J198" i="18"/>
  <c r="L201" i="18"/>
  <c r="L219" i="18"/>
  <c r="K229" i="18"/>
  <c r="L238" i="18"/>
  <c r="L247" i="18"/>
  <c r="L253" i="18"/>
  <c r="J262" i="18"/>
  <c r="M262" i="18" s="1"/>
  <c r="N262" i="18" s="1"/>
  <c r="L265" i="18"/>
  <c r="L283" i="18"/>
  <c r="K296" i="18"/>
  <c r="K308" i="18"/>
  <c r="L311" i="18"/>
  <c r="K314" i="18"/>
  <c r="J326" i="18"/>
  <c r="K342" i="18"/>
  <c r="K357" i="18"/>
  <c r="K360" i="18"/>
  <c r="L366" i="18"/>
  <c r="L375" i="18"/>
  <c r="L397" i="18"/>
  <c r="J414" i="18"/>
  <c r="K513" i="18"/>
  <c r="L576" i="18"/>
  <c r="K718" i="18"/>
  <c r="J13" i="18"/>
  <c r="J21" i="18"/>
  <c r="J29" i="18"/>
  <c r="J37" i="18"/>
  <c r="J45" i="18"/>
  <c r="J53" i="18"/>
  <c r="J61" i="18"/>
  <c r="J69" i="18"/>
  <c r="J77" i="18"/>
  <c r="J85" i="18"/>
  <c r="J93" i="18"/>
  <c r="J101" i="18"/>
  <c r="J109" i="18"/>
  <c r="J117" i="18"/>
  <c r="J125" i="18"/>
  <c r="J133" i="18"/>
  <c r="J141" i="18"/>
  <c r="J149" i="18"/>
  <c r="J157" i="18"/>
  <c r="J165" i="18"/>
  <c r="J173" i="18"/>
  <c r="J181" i="18"/>
  <c r="J189" i="18"/>
  <c r="J197" i="18"/>
  <c r="J205" i="18"/>
  <c r="J213" i="18"/>
  <c r="J221" i="18"/>
  <c r="J229" i="18"/>
  <c r="M229" i="18" s="1"/>
  <c r="N229" i="18" s="1"/>
  <c r="J237" i="18"/>
  <c r="J245" i="18"/>
  <c r="J253" i="18"/>
  <c r="J261" i="18"/>
  <c r="M261" i="18" s="1"/>
  <c r="N261" i="18" s="1"/>
  <c r="J269" i="18"/>
  <c r="J277" i="18"/>
  <c r="M277" i="18" s="1"/>
  <c r="N277" i="18" s="1"/>
  <c r="J285" i="18"/>
  <c r="J293" i="18"/>
  <c r="J301" i="18"/>
  <c r="J309" i="18"/>
  <c r="M309" i="18" s="1"/>
  <c r="N309" i="18" s="1"/>
  <c r="J317" i="18"/>
  <c r="J325" i="18"/>
  <c r="J333" i="18"/>
  <c r="J341" i="18"/>
  <c r="J349" i="18"/>
  <c r="J357" i="18"/>
  <c r="J365" i="18"/>
  <c r="J373" i="18"/>
  <c r="J379" i="18"/>
  <c r="J389" i="18"/>
  <c r="J394" i="18"/>
  <c r="J397" i="18"/>
  <c r="J403" i="18"/>
  <c r="K408" i="18"/>
  <c r="L417" i="18"/>
  <c r="K419" i="18"/>
  <c r="L425" i="18"/>
  <c r="L435" i="18"/>
  <c r="J453" i="18"/>
  <c r="K461" i="18"/>
  <c r="K469" i="18"/>
  <c r="K472" i="18"/>
  <c r="K475" i="18"/>
  <c r="L488" i="18"/>
  <c r="L496" i="18"/>
  <c r="L516" i="18"/>
  <c r="K530" i="18"/>
  <c r="L536" i="18"/>
  <c r="J599" i="18"/>
  <c r="L626" i="18"/>
  <c r="K688" i="18"/>
  <c r="J815" i="18"/>
  <c r="J156" i="18"/>
  <c r="J164" i="18"/>
  <c r="J172" i="18"/>
  <c r="J180" i="18"/>
  <c r="J188" i="18"/>
  <c r="J196" i="18"/>
  <c r="J204" i="18"/>
  <c r="J212" i="18"/>
  <c r="J220" i="18"/>
  <c r="J228" i="18"/>
  <c r="J236" i="18"/>
  <c r="J244" i="18"/>
  <c r="J252" i="18"/>
  <c r="J260" i="18"/>
  <c r="J268" i="18"/>
  <c r="J276" i="18"/>
  <c r="J284" i="18"/>
  <c r="J292" i="18"/>
  <c r="J300" i="18"/>
  <c r="J308" i="18"/>
  <c r="J316" i="18"/>
  <c r="J324" i="18"/>
  <c r="J332" i="18"/>
  <c r="J340" i="18"/>
  <c r="J348" i="18"/>
  <c r="J356" i="18"/>
  <c r="J364" i="18"/>
  <c r="J372" i="18"/>
  <c r="J384" i="18"/>
  <c r="J388" i="18"/>
  <c r="L393" i="18"/>
  <c r="J400" i="18"/>
  <c r="J405" i="18"/>
  <c r="J411" i="18"/>
  <c r="K416" i="18"/>
  <c r="J428" i="18"/>
  <c r="K436" i="18"/>
  <c r="J438" i="18"/>
  <c r="K443" i="18"/>
  <c r="K451" i="18"/>
  <c r="K459" i="18"/>
  <c r="J491" i="18"/>
  <c r="J499" i="18"/>
  <c r="K505" i="18"/>
  <c r="J513" i="18"/>
  <c r="K527" i="18"/>
  <c r="J533" i="18"/>
  <c r="L603" i="18"/>
  <c r="L637" i="18"/>
  <c r="L662" i="18"/>
  <c r="L673" i="18"/>
  <c r="L699" i="18"/>
  <c r="J2148" i="18"/>
  <c r="J2140" i="18"/>
  <c r="J2132" i="18"/>
  <c r="J2124" i="18"/>
  <c r="J2116" i="18"/>
  <c r="J2108" i="18"/>
  <c r="J2100" i="18"/>
  <c r="J2141" i="18"/>
  <c r="J2133" i="18"/>
  <c r="J2142" i="18"/>
  <c r="J2134" i="18"/>
  <c r="J2145" i="18"/>
  <c r="J2137" i="18"/>
  <c r="J2129" i="18"/>
  <c r="J2121" i="18"/>
  <c r="J2113" i="18"/>
  <c r="J2105" i="18"/>
  <c r="J2097" i="18"/>
  <c r="J2089" i="18"/>
  <c r="J2146" i="18"/>
  <c r="J2138" i="18"/>
  <c r="J2130" i="18"/>
  <c r="J2122" i="18"/>
  <c r="J2114" i="18"/>
  <c r="J2106" i="18"/>
  <c r="J2098" i="18"/>
  <c r="J2090" i="18"/>
  <c r="J2147" i="18"/>
  <c r="J2143" i="18"/>
  <c r="J2120" i="18"/>
  <c r="J2115" i="18"/>
  <c r="J2109" i="18"/>
  <c r="J2103" i="18"/>
  <c r="J2088" i="18"/>
  <c r="J2082" i="18"/>
  <c r="J2074" i="18"/>
  <c r="J2066" i="18"/>
  <c r="J2058" i="18"/>
  <c r="J2050" i="18"/>
  <c r="J2042" i="18"/>
  <c r="J2034" i="18"/>
  <c r="J2026" i="18"/>
  <c r="J2018" i="18"/>
  <c r="J2112" i="18"/>
  <c r="J2107" i="18"/>
  <c r="J2101" i="18"/>
  <c r="J2095" i="18"/>
  <c r="J2092" i="18"/>
  <c r="J2083" i="18"/>
  <c r="J2075" i="18"/>
  <c r="J2067" i="18"/>
  <c r="J2059" i="18"/>
  <c r="J2051" i="18"/>
  <c r="J2043" i="18"/>
  <c r="J2035" i="18"/>
  <c r="J2027" i="18"/>
  <c r="J2019" i="18"/>
  <c r="J2128" i="18"/>
  <c r="J2126" i="18"/>
  <c r="J2104" i="18"/>
  <c r="J2099" i="18"/>
  <c r="J2084" i="18"/>
  <c r="J2076" i="18"/>
  <c r="J2068" i="18"/>
  <c r="J2060" i="18"/>
  <c r="J2052" i="18"/>
  <c r="J2044" i="18"/>
  <c r="J2036" i="18"/>
  <c r="J2028" i="18"/>
  <c r="J2020" i="18"/>
  <c r="J2012" i="18"/>
  <c r="J2136" i="18"/>
  <c r="J2118" i="18"/>
  <c r="J2096" i="18"/>
  <c r="J2085" i="18"/>
  <c r="J2077" i="18"/>
  <c r="J2069" i="18"/>
  <c r="J2061" i="18"/>
  <c r="J2053" i="18"/>
  <c r="J2045" i="18"/>
  <c r="J2037" i="18"/>
  <c r="J2029" i="18"/>
  <c r="J2144" i="18"/>
  <c r="J2110" i="18"/>
  <c r="J2093" i="18"/>
  <c r="J2078" i="18"/>
  <c r="J2070" i="18"/>
  <c r="J2062" i="18"/>
  <c r="J2054" i="18"/>
  <c r="J2046" i="18"/>
  <c r="J2038" i="18"/>
  <c r="J2030" i="18"/>
  <c r="J2022" i="18"/>
  <c r="J2014" i="18"/>
  <c r="J2102" i="18"/>
  <c r="J2086" i="18"/>
  <c r="J2079" i="18"/>
  <c r="J2071" i="18"/>
  <c r="J2063" i="18"/>
  <c r="J2055" i="18"/>
  <c r="J2047" i="18"/>
  <c r="J2039" i="18"/>
  <c r="J2031" i="18"/>
  <c r="J2023" i="18"/>
  <c r="J2072" i="18"/>
  <c r="J2040" i="18"/>
  <c r="J2010" i="18"/>
  <c r="J2002" i="18"/>
  <c r="J1994" i="18"/>
  <c r="J1986" i="18"/>
  <c r="J1978" i="18"/>
  <c r="J1970" i="18"/>
  <c r="J1962" i="18"/>
  <c r="J1954" i="18"/>
  <c r="J1946" i="18"/>
  <c r="J1938" i="18"/>
  <c r="J1930" i="18"/>
  <c r="J2135" i="18"/>
  <c r="J2125" i="18"/>
  <c r="J2117" i="18"/>
  <c r="J2094" i="18"/>
  <c r="J2091" i="18"/>
  <c r="J2057" i="18"/>
  <c r="J2025" i="18"/>
  <c r="J2011" i="18"/>
  <c r="J2003" i="18"/>
  <c r="J1995" i="18"/>
  <c r="J1987" i="18"/>
  <c r="J1979" i="18"/>
  <c r="J1971" i="18"/>
  <c r="J1963" i="18"/>
  <c r="J1955" i="18"/>
  <c r="J1947" i="18"/>
  <c r="J1939" i="18"/>
  <c r="J2131" i="18"/>
  <c r="J2064" i="18"/>
  <c r="J2032" i="18"/>
  <c r="J2004" i="18"/>
  <c r="J1996" i="18"/>
  <c r="J1988" i="18"/>
  <c r="J1980" i="18"/>
  <c r="J1972" i="18"/>
  <c r="J1964" i="18"/>
  <c r="J1956" i="18"/>
  <c r="J1948" i="18"/>
  <c r="J1940" i="18"/>
  <c r="J1932" i="18"/>
  <c r="J2119" i="18"/>
  <c r="J2111" i="18"/>
  <c r="J2081" i="18"/>
  <c r="J2049" i="18"/>
  <c r="J2016" i="18"/>
  <c r="J2005" i="18"/>
  <c r="J1997" i="18"/>
  <c r="J1989" i="18"/>
  <c r="J1981" i="18"/>
  <c r="J1973" i="18"/>
  <c r="J1965" i="18"/>
  <c r="J2127" i="18"/>
  <c r="J2056" i="18"/>
  <c r="J2024" i="18"/>
  <c r="J2021" i="18"/>
  <c r="J2006" i="18"/>
  <c r="J1998" i="18"/>
  <c r="J1990" i="18"/>
  <c r="J1982" i="18"/>
  <c r="J1974" i="18"/>
  <c r="J1966" i="18"/>
  <c r="J2139" i="18"/>
  <c r="J2073" i="18"/>
  <c r="J2041" i="18"/>
  <c r="J2007" i="18"/>
  <c r="J1999" i="18"/>
  <c r="J1991" i="18"/>
  <c r="J1983" i="18"/>
  <c r="J1975" i="18"/>
  <c r="J1967" i="18"/>
  <c r="J1959" i="18"/>
  <c r="J1951" i="18"/>
  <c r="J1943" i="18"/>
  <c r="J2048" i="18"/>
  <c r="J1984" i="18"/>
  <c r="J1928" i="18"/>
  <c r="J1920" i="18"/>
  <c r="J1912" i="18"/>
  <c r="J1904" i="18"/>
  <c r="J1896" i="18"/>
  <c r="J1888" i="18"/>
  <c r="J1880" i="18"/>
  <c r="J1872" i="18"/>
  <c r="J1864" i="18"/>
  <c r="J2123" i="18"/>
  <c r="J2065" i="18"/>
  <c r="J2013" i="18"/>
  <c r="J2001" i="18"/>
  <c r="J1969" i="18"/>
  <c r="J1945" i="18"/>
  <c r="J1933" i="18"/>
  <c r="J1929" i="18"/>
  <c r="J1921" i="18"/>
  <c r="J1913" i="18"/>
  <c r="J1905" i="18"/>
  <c r="J1897" i="18"/>
  <c r="J1889" i="18"/>
  <c r="J1881" i="18"/>
  <c r="J1873" i="18"/>
  <c r="J1865" i="18"/>
  <c r="J2008" i="18"/>
  <c r="J1976" i="18"/>
  <c r="J1957" i="18"/>
  <c r="J1952" i="18"/>
  <c r="J1950" i="18"/>
  <c r="J1941" i="18"/>
  <c r="J1936" i="18"/>
  <c r="J1922" i="18"/>
  <c r="J1914" i="18"/>
  <c r="J1906" i="18"/>
  <c r="J1898" i="18"/>
  <c r="J1890" i="18"/>
  <c r="J1882" i="18"/>
  <c r="J1874" i="18"/>
  <c r="J1866" i="18"/>
  <c r="J2087" i="18"/>
  <c r="J2033" i="18"/>
  <c r="J1993" i="18"/>
  <c r="J1961" i="18"/>
  <c r="J1923" i="18"/>
  <c r="J1915" i="18"/>
  <c r="J1907" i="18"/>
  <c r="J1899" i="18"/>
  <c r="J1891" i="18"/>
  <c r="J1883" i="18"/>
  <c r="J1875" i="18"/>
  <c r="J2015" i="18"/>
  <c r="J2000" i="18"/>
  <c r="J1968" i="18"/>
  <c r="J1934" i="18"/>
  <c r="J1931" i="18"/>
  <c r="J1924" i="18"/>
  <c r="J1916" i="18"/>
  <c r="J1908" i="18"/>
  <c r="J1900" i="18"/>
  <c r="J1892" i="18"/>
  <c r="J1884" i="18"/>
  <c r="J1985" i="18"/>
  <c r="J1953" i="18"/>
  <c r="J1937" i="18"/>
  <c r="J1925" i="18"/>
  <c r="J1917" i="18"/>
  <c r="J1909" i="18"/>
  <c r="J1901" i="18"/>
  <c r="J1893" i="18"/>
  <c r="J1885" i="18"/>
  <c r="J1877" i="18"/>
  <c r="J1977" i="18"/>
  <c r="J1903" i="18"/>
  <c r="J1876" i="18"/>
  <c r="J1853" i="18"/>
  <c r="J1845" i="18"/>
  <c r="J1837" i="18"/>
  <c r="J1829" i="18"/>
  <c r="J1821" i="18"/>
  <c r="J1813" i="18"/>
  <c r="J1805" i="18"/>
  <c r="J1797" i="18"/>
  <c r="J1789" i="18"/>
  <c r="J2080" i="18"/>
  <c r="J1944" i="18"/>
  <c r="J1935" i="18"/>
  <c r="J1910" i="18"/>
  <c r="J1869" i="18"/>
  <c r="J1867" i="18"/>
  <c r="J1860" i="18"/>
  <c r="J1854" i="18"/>
  <c r="J1846" i="18"/>
  <c r="J1838" i="18"/>
  <c r="J1830" i="18"/>
  <c r="J1822" i="18"/>
  <c r="J1814" i="18"/>
  <c r="J1806" i="18"/>
  <c r="J1798" i="18"/>
  <c r="J1790" i="18"/>
  <c r="J2017" i="18"/>
  <c r="J1927" i="18"/>
  <c r="J1895" i="18"/>
  <c r="J1878" i="18"/>
  <c r="J1855" i="18"/>
  <c r="J1847" i="18"/>
  <c r="J1839" i="18"/>
  <c r="J1831" i="18"/>
  <c r="J1823" i="18"/>
  <c r="J1815" i="18"/>
  <c r="J1807" i="18"/>
  <c r="J1799" i="18"/>
  <c r="J1791" i="18"/>
  <c r="J1783" i="18"/>
  <c r="J1949" i="18"/>
  <c r="J1902" i="18"/>
  <c r="J1861" i="18"/>
  <c r="J1856" i="18"/>
  <c r="J1848" i="18"/>
  <c r="J1840" i="18"/>
  <c r="J1832" i="18"/>
  <c r="J1824" i="18"/>
  <c r="J1816" i="18"/>
  <c r="J1808" i="18"/>
  <c r="J1800" i="18"/>
  <c r="J1958" i="18"/>
  <c r="J1919" i="18"/>
  <c r="J1887" i="18"/>
  <c r="J1870" i="18"/>
  <c r="J1857" i="18"/>
  <c r="J1849" i="18"/>
  <c r="J1841" i="18"/>
  <c r="J1833" i="18"/>
  <c r="J1825" i="18"/>
  <c r="J1817" i="18"/>
  <c r="J1809" i="18"/>
  <c r="J1992" i="18"/>
  <c r="J1926" i="18"/>
  <c r="J1894" i="18"/>
  <c r="J1868" i="18"/>
  <c r="J1862" i="18"/>
  <c r="J1858" i="18"/>
  <c r="J1850" i="18"/>
  <c r="J1842" i="18"/>
  <c r="J1834" i="18"/>
  <c r="J1826" i="18"/>
  <c r="J1818" i="18"/>
  <c r="J2009" i="18"/>
  <c r="J1942" i="18"/>
  <c r="J1911" i="18"/>
  <c r="J1879" i="18"/>
  <c r="J1871" i="18"/>
  <c r="J1851" i="18"/>
  <c r="J1843" i="18"/>
  <c r="J1835" i="18"/>
  <c r="J1827" i="18"/>
  <c r="J1819" i="18"/>
  <c r="J1811" i="18"/>
  <c r="J1803" i="18"/>
  <c r="J1828" i="18"/>
  <c r="J1801" i="18"/>
  <c r="J1776" i="18"/>
  <c r="J1768" i="18"/>
  <c r="J1760" i="18"/>
  <c r="J1752" i="18"/>
  <c r="J1744" i="18"/>
  <c r="J1736" i="18"/>
  <c r="J1728" i="18"/>
  <c r="J1720" i="18"/>
  <c r="J1712" i="18"/>
  <c r="J1704" i="18"/>
  <c r="J1696" i="18"/>
  <c r="J1886" i="18"/>
  <c r="J1852" i="18"/>
  <c r="J1810" i="18"/>
  <c r="J1794" i="18"/>
  <c r="J1792" i="18"/>
  <c r="J1777" i="18"/>
  <c r="J1769" i="18"/>
  <c r="J1761" i="18"/>
  <c r="J1753" i="18"/>
  <c r="J1745" i="18"/>
  <c r="J1737" i="18"/>
  <c r="J1729" i="18"/>
  <c r="J1721" i="18"/>
  <c r="J1713" i="18"/>
  <c r="J1705" i="18"/>
  <c r="J1697" i="18"/>
  <c r="J1786" i="18"/>
  <c r="J1784" i="18"/>
  <c r="J1778" i="18"/>
  <c r="J1770" i="18"/>
  <c r="J1762" i="18"/>
  <c r="J1754" i="18"/>
  <c r="J1746" i="18"/>
  <c r="J1738" i="18"/>
  <c r="J1730" i="18"/>
  <c r="J1722" i="18"/>
  <c r="J1714" i="18"/>
  <c r="J1706" i="18"/>
  <c r="J1698" i="18"/>
  <c r="J1836" i="18"/>
  <c r="J1812" i="18"/>
  <c r="J1779" i="18"/>
  <c r="J1771" i="18"/>
  <c r="J1763" i="18"/>
  <c r="J1755" i="18"/>
  <c r="J1747" i="18"/>
  <c r="J1739" i="18"/>
  <c r="J1731" i="18"/>
  <c r="J1723" i="18"/>
  <c r="J1715" i="18"/>
  <c r="J1707" i="18"/>
  <c r="J1699" i="18"/>
  <c r="J1960" i="18"/>
  <c r="J1918" i="18"/>
  <c r="J1863" i="18"/>
  <c r="J1795" i="18"/>
  <c r="J1780" i="18"/>
  <c r="J1772" i="18"/>
  <c r="J1764" i="18"/>
  <c r="J1756" i="18"/>
  <c r="J1748" i="18"/>
  <c r="J1740" i="18"/>
  <c r="J1732" i="18"/>
  <c r="J1724" i="18"/>
  <c r="J1716" i="18"/>
  <c r="J1708" i="18"/>
  <c r="J1700" i="18"/>
  <c r="J1820" i="18"/>
  <c r="J1804" i="18"/>
  <c r="J1802" i="18"/>
  <c r="J1793" i="18"/>
  <c r="J1787" i="18"/>
  <c r="J1781" i="18"/>
  <c r="J1773" i="18"/>
  <c r="J1765" i="18"/>
  <c r="J1757" i="18"/>
  <c r="J1749" i="18"/>
  <c r="J1741" i="18"/>
  <c r="J1733" i="18"/>
  <c r="J1725" i="18"/>
  <c r="J1717" i="18"/>
  <c r="J1709" i="18"/>
  <c r="J1701" i="18"/>
  <c r="J1859" i="18"/>
  <c r="J1844" i="18"/>
  <c r="J1796" i="18"/>
  <c r="J1785" i="18"/>
  <c r="J1782" i="18"/>
  <c r="J1774" i="18"/>
  <c r="J1766" i="18"/>
  <c r="J1758" i="18"/>
  <c r="J1750" i="18"/>
  <c r="J1742" i="18"/>
  <c r="J1734" i="18"/>
  <c r="J1726" i="18"/>
  <c r="J1718" i="18"/>
  <c r="J1710" i="18"/>
  <c r="J1702" i="18"/>
  <c r="J1743" i="18"/>
  <c r="J1695" i="18"/>
  <c r="J1687" i="18"/>
  <c r="J1679" i="18"/>
  <c r="J1671" i="18"/>
  <c r="J1663" i="18"/>
  <c r="J1655" i="18"/>
  <c r="J1647" i="18"/>
  <c r="J1639" i="18"/>
  <c r="J1631" i="18"/>
  <c r="J1623" i="18"/>
  <c r="J1615" i="18"/>
  <c r="J1607" i="18"/>
  <c r="J1767" i="18"/>
  <c r="J1703" i="18"/>
  <c r="J1688" i="18"/>
  <c r="J1680" i="18"/>
  <c r="J1672" i="18"/>
  <c r="J1664" i="18"/>
  <c r="J1656" i="18"/>
  <c r="J1648" i="18"/>
  <c r="J1640" i="18"/>
  <c r="J1632" i="18"/>
  <c r="J1624" i="18"/>
  <c r="J1616" i="18"/>
  <c r="J1608" i="18"/>
  <c r="J1727" i="18"/>
  <c r="J1689" i="18"/>
  <c r="J1681" i="18"/>
  <c r="J1673" i="18"/>
  <c r="J1665" i="18"/>
  <c r="J1657" i="18"/>
  <c r="J1649" i="18"/>
  <c r="J1641" i="18"/>
  <c r="J1633" i="18"/>
  <c r="J1625" i="18"/>
  <c r="J1617" i="18"/>
  <c r="J1609" i="18"/>
  <c r="J1751" i="18"/>
  <c r="J1690" i="18"/>
  <c r="J1682" i="18"/>
  <c r="J1674" i="18"/>
  <c r="J1666" i="18"/>
  <c r="J1658" i="18"/>
  <c r="J1650" i="18"/>
  <c r="J1642" i="18"/>
  <c r="J1634" i="18"/>
  <c r="J1626" i="18"/>
  <c r="J1618" i="18"/>
  <c r="J1610" i="18"/>
  <c r="J1788" i="18"/>
  <c r="J1775" i="18"/>
  <c r="J1711" i="18"/>
  <c r="J1691" i="18"/>
  <c r="J1683" i="18"/>
  <c r="J1675" i="18"/>
  <c r="J1667" i="18"/>
  <c r="J1659" i="18"/>
  <c r="J1651" i="18"/>
  <c r="J1643" i="18"/>
  <c r="J1635" i="18"/>
  <c r="J1627" i="18"/>
  <c r="J1735" i="18"/>
  <c r="J1692" i="18"/>
  <c r="J1684" i="18"/>
  <c r="J1676" i="18"/>
  <c r="J1668" i="18"/>
  <c r="J1660" i="18"/>
  <c r="J1652" i="18"/>
  <c r="J1644" i="18"/>
  <c r="J1636" i="18"/>
  <c r="J1628" i="18"/>
  <c r="J1620" i="18"/>
  <c r="J1612" i="18"/>
  <c r="J1604" i="18"/>
  <c r="J1759" i="18"/>
  <c r="J1693" i="18"/>
  <c r="J1685" i="18"/>
  <c r="J1662" i="18"/>
  <c r="J1630" i="18"/>
  <c r="J1606" i="18"/>
  <c r="J1603" i="18"/>
  <c r="J1595" i="18"/>
  <c r="J1587" i="18"/>
  <c r="J1579" i="18"/>
  <c r="J1669" i="18"/>
  <c r="J1637" i="18"/>
  <c r="J1614" i="18"/>
  <c r="J1596" i="18"/>
  <c r="J1588" i="18"/>
  <c r="J1580" i="18"/>
  <c r="J1572" i="18"/>
  <c r="J1564" i="18"/>
  <c r="J1556" i="18"/>
  <c r="J1548" i="18"/>
  <c r="J1540" i="18"/>
  <c r="J1532" i="18"/>
  <c r="J1524" i="18"/>
  <c r="J1516" i="18"/>
  <c r="J1508" i="18"/>
  <c r="J1719" i="18"/>
  <c r="J1654" i="18"/>
  <c r="J1622" i="18"/>
  <c r="J1597" i="18"/>
  <c r="J1589" i="18"/>
  <c r="J1581" i="18"/>
  <c r="J1573" i="18"/>
  <c r="J1565" i="18"/>
  <c r="J1557" i="18"/>
  <c r="J1549" i="18"/>
  <c r="J1541" i="18"/>
  <c r="J1533" i="18"/>
  <c r="J1525" i="18"/>
  <c r="J1517" i="18"/>
  <c r="J1509" i="18"/>
  <c r="J1686" i="18"/>
  <c r="J1661" i="18"/>
  <c r="J1629" i="18"/>
  <c r="J1611" i="18"/>
  <c r="J1598" i="18"/>
  <c r="J1590" i="18"/>
  <c r="J1582" i="18"/>
  <c r="J1574" i="18"/>
  <c r="J1566" i="18"/>
  <c r="J1558" i="18"/>
  <c r="J1550" i="18"/>
  <c r="J1542" i="18"/>
  <c r="J1534" i="18"/>
  <c r="J1526" i="18"/>
  <c r="J1518" i="18"/>
  <c r="J1510" i="18"/>
  <c r="J1678" i="18"/>
  <c r="J1646" i="18"/>
  <c r="J1619" i="18"/>
  <c r="J1605" i="18"/>
  <c r="J1599" i="18"/>
  <c r="J1591" i="18"/>
  <c r="J1583" i="18"/>
  <c r="J1575" i="18"/>
  <c r="J1567" i="18"/>
  <c r="J1559" i="18"/>
  <c r="J1551" i="18"/>
  <c r="J1543" i="18"/>
  <c r="J1535" i="18"/>
  <c r="J1527" i="18"/>
  <c r="J1519" i="18"/>
  <c r="J1511" i="18"/>
  <c r="J1653" i="18"/>
  <c r="J1613" i="18"/>
  <c r="J1600" i="18"/>
  <c r="J1592" i="18"/>
  <c r="J1694" i="18"/>
  <c r="J1670" i="18"/>
  <c r="J1638" i="18"/>
  <c r="J1621" i="18"/>
  <c r="J1601" i="18"/>
  <c r="J1593" i="18"/>
  <c r="J1585" i="18"/>
  <c r="J1577" i="18"/>
  <c r="J1569" i="18"/>
  <c r="J1561" i="18"/>
  <c r="J1553" i="18"/>
  <c r="J1545" i="18"/>
  <c r="J1537" i="18"/>
  <c r="J1529" i="18"/>
  <c r="J1521" i="18"/>
  <c r="J1513" i="18"/>
  <c r="J1677" i="18"/>
  <c r="J1645" i="18"/>
  <c r="J1602" i="18"/>
  <c r="J1594" i="18"/>
  <c r="J1586" i="18"/>
  <c r="J1578" i="18"/>
  <c r="J1570" i="18"/>
  <c r="J1562" i="18"/>
  <c r="J1554" i="18"/>
  <c r="J1546" i="18"/>
  <c r="J1538" i="18"/>
  <c r="J1530" i="18"/>
  <c r="J1522" i="18"/>
  <c r="J1552" i="18"/>
  <c r="J1520" i="18"/>
  <c r="J1502" i="18"/>
  <c r="J1494" i="18"/>
  <c r="J1486" i="18"/>
  <c r="J1478" i="18"/>
  <c r="J1470" i="18"/>
  <c r="J1462" i="18"/>
  <c r="J1454" i="18"/>
  <c r="J1446" i="18"/>
  <c r="J1438" i="18"/>
  <c r="J1430" i="18"/>
  <c r="J1422" i="18"/>
  <c r="J1414" i="18"/>
  <c r="J1406" i="18"/>
  <c r="J1398" i="18"/>
  <c r="J1390" i="18"/>
  <c r="J1382" i="18"/>
  <c r="J1374" i="18"/>
  <c r="J1366" i="18"/>
  <c r="J1358" i="18"/>
  <c r="J1350" i="18"/>
  <c r="J1342" i="18"/>
  <c r="J1334" i="18"/>
  <c r="J1326" i="18"/>
  <c r="J1318" i="18"/>
  <c r="J1310" i="18"/>
  <c r="J1302" i="18"/>
  <c r="J1294" i="18"/>
  <c r="J1286" i="18"/>
  <c r="J1547" i="18"/>
  <c r="J1514" i="18"/>
  <c r="J1503" i="18"/>
  <c r="J1495" i="18"/>
  <c r="J1487" i="18"/>
  <c r="J1479" i="18"/>
  <c r="J1471" i="18"/>
  <c r="J1463" i="18"/>
  <c r="J1455" i="18"/>
  <c r="J1447" i="18"/>
  <c r="J1439" i="18"/>
  <c r="J1431" i="18"/>
  <c r="J1423" i="18"/>
  <c r="J1415" i="18"/>
  <c r="J1407" i="18"/>
  <c r="J1399" i="18"/>
  <c r="J1391" i="18"/>
  <c r="J1383" i="18"/>
  <c r="J1375" i="18"/>
  <c r="J1367" i="18"/>
  <c r="J1359" i="18"/>
  <c r="J1351" i="18"/>
  <c r="J1343" i="18"/>
  <c r="J1335" i="18"/>
  <c r="J1327" i="18"/>
  <c r="J1319" i="18"/>
  <c r="J1311" i="18"/>
  <c r="J1303" i="18"/>
  <c r="J1295" i="18"/>
  <c r="J1287" i="18"/>
  <c r="J1576" i="18"/>
  <c r="J1544" i="18"/>
  <c r="J1504" i="18"/>
  <c r="J1496" i="18"/>
  <c r="J1488" i="18"/>
  <c r="J1480" i="18"/>
  <c r="J1472" i="18"/>
  <c r="J1464" i="18"/>
  <c r="J1456" i="18"/>
  <c r="J1448" i="18"/>
  <c r="J1440" i="18"/>
  <c r="J1432" i="18"/>
  <c r="J1424" i="18"/>
  <c r="J1416" i="18"/>
  <c r="J1408" i="18"/>
  <c r="J1400" i="18"/>
  <c r="J1392" i="18"/>
  <c r="J1384" i="18"/>
  <c r="J1376" i="18"/>
  <c r="J1368" i="18"/>
  <c r="J1360" i="18"/>
  <c r="J1352" i="18"/>
  <c r="J1344" i="18"/>
  <c r="J1336" i="18"/>
  <c r="J1328" i="18"/>
  <c r="J1320" i="18"/>
  <c r="J1312" i="18"/>
  <c r="J1304" i="18"/>
  <c r="J1296" i="18"/>
  <c r="J1288" i="18"/>
  <c r="J1571" i="18"/>
  <c r="J1539" i="18"/>
  <c r="J1505" i="18"/>
  <c r="J1497" i="18"/>
  <c r="J1489" i="18"/>
  <c r="J1481" i="18"/>
  <c r="J1473" i="18"/>
  <c r="J1465" i="18"/>
  <c r="J1457" i="18"/>
  <c r="J1449" i="18"/>
  <c r="J1441" i="18"/>
  <c r="J1433" i="18"/>
  <c r="J1425" i="18"/>
  <c r="J1417" i="18"/>
  <c r="J1409" i="18"/>
  <c r="J1401" i="18"/>
  <c r="J1393" i="18"/>
  <c r="J1385" i="18"/>
  <c r="J1377" i="18"/>
  <c r="J1369" i="18"/>
  <c r="J1361" i="18"/>
  <c r="J1353" i="18"/>
  <c r="J1345" i="18"/>
  <c r="J1337" i="18"/>
  <c r="J1329" i="18"/>
  <c r="J1321" i="18"/>
  <c r="J1313" i="18"/>
  <c r="J1305" i="18"/>
  <c r="J1297" i="18"/>
  <c r="J1289" i="18"/>
  <c r="J1281" i="18"/>
  <c r="J1568" i="18"/>
  <c r="J1536" i="18"/>
  <c r="J1506" i="18"/>
  <c r="J1498" i="18"/>
  <c r="J1490" i="18"/>
  <c r="J1482" i="18"/>
  <c r="J1474" i="18"/>
  <c r="J1466" i="18"/>
  <c r="J1458" i="18"/>
  <c r="J1450" i="18"/>
  <c r="J1442" i="18"/>
  <c r="J1434" i="18"/>
  <c r="J1426" i="18"/>
  <c r="J1418" i="18"/>
  <c r="J1410" i="18"/>
  <c r="J1402" i="18"/>
  <c r="J1394" i="18"/>
  <c r="J1386" i="18"/>
  <c r="J1378" i="18"/>
  <c r="J1370" i="18"/>
  <c r="J1362" i="18"/>
  <c r="J1354" i="18"/>
  <c r="J1346" i="18"/>
  <c r="J1338" i="18"/>
  <c r="J1330" i="18"/>
  <c r="J1322" i="18"/>
  <c r="J1314" i="18"/>
  <c r="J1306" i="18"/>
  <c r="J1298" i="18"/>
  <c r="J1290" i="18"/>
  <c r="J1282" i="18"/>
  <c r="J1584" i="18"/>
  <c r="J1563" i="18"/>
  <c r="J1531" i="18"/>
  <c r="J1515" i="18"/>
  <c r="J1507" i="18"/>
  <c r="J1499" i="18"/>
  <c r="J1491" i="18"/>
  <c r="J1483" i="18"/>
  <c r="J1475" i="18"/>
  <c r="J1467" i="18"/>
  <c r="J1459" i="18"/>
  <c r="J1451" i="18"/>
  <c r="J1443" i="18"/>
  <c r="J1435" i="18"/>
  <c r="J1427" i="18"/>
  <c r="J1419" i="18"/>
  <c r="J1411" i="18"/>
  <c r="J1403" i="18"/>
  <c r="J1395" i="18"/>
  <c r="J1387" i="18"/>
  <c r="J1379" i="18"/>
  <c r="J1371" i="18"/>
  <c r="J1363" i="18"/>
  <c r="J1355" i="18"/>
  <c r="J1347" i="18"/>
  <c r="J1339" i="18"/>
  <c r="J1331" i="18"/>
  <c r="J1323" i="18"/>
  <c r="J1315" i="18"/>
  <c r="J1307" i="18"/>
  <c r="J1299" i="18"/>
  <c r="J1291" i="18"/>
  <c r="J1283" i="18"/>
  <c r="J1560" i="18"/>
  <c r="J1528" i="18"/>
  <c r="J1500" i="18"/>
  <c r="J1492" i="18"/>
  <c r="J1484" i="18"/>
  <c r="J1476" i="18"/>
  <c r="J1468" i="18"/>
  <c r="J1460" i="18"/>
  <c r="J1452" i="18"/>
  <c r="J1444" i="18"/>
  <c r="J1436" i="18"/>
  <c r="J1428" i="18"/>
  <c r="J1420" i="18"/>
  <c r="J1412" i="18"/>
  <c r="J1404" i="18"/>
  <c r="J1396" i="18"/>
  <c r="J1388" i="18"/>
  <c r="J1380" i="18"/>
  <c r="J1372" i="18"/>
  <c r="J1364" i="18"/>
  <c r="J1356" i="18"/>
  <c r="J1348" i="18"/>
  <c r="J1340" i="18"/>
  <c r="J1332" i="18"/>
  <c r="J1324" i="18"/>
  <c r="J1316" i="18"/>
  <c r="J1308" i="18"/>
  <c r="J1300" i="18"/>
  <c r="J1292" i="18"/>
  <c r="J1284" i="18"/>
  <c r="J1555" i="18"/>
  <c r="J1453" i="18"/>
  <c r="J1389" i="18"/>
  <c r="J1325" i="18"/>
  <c r="J1273" i="18"/>
  <c r="J1265" i="18"/>
  <c r="J1257" i="18"/>
  <c r="J1249" i="18"/>
  <c r="J1241" i="18"/>
  <c r="J1233" i="18"/>
  <c r="J1225" i="18"/>
  <c r="J1217" i="18"/>
  <c r="J1209" i="18"/>
  <c r="J1201" i="18"/>
  <c r="J1193" i="18"/>
  <c r="J1185" i="18"/>
  <c r="J1477" i="18"/>
  <c r="J1413" i="18"/>
  <c r="J1349" i="18"/>
  <c r="J1285" i="18"/>
  <c r="J1274" i="18"/>
  <c r="J1266" i="18"/>
  <c r="J1258" i="18"/>
  <c r="J1250" i="18"/>
  <c r="J1242" i="18"/>
  <c r="J1234" i="18"/>
  <c r="J1226" i="18"/>
  <c r="J1218" i="18"/>
  <c r="J1210" i="18"/>
  <c r="J1202" i="18"/>
  <c r="J1194" i="18"/>
  <c r="J1186" i="18"/>
  <c r="J1178" i="18"/>
  <c r="J1170" i="18"/>
  <c r="J1162" i="18"/>
  <c r="J1154" i="18"/>
  <c r="J1146" i="18"/>
  <c r="J1138" i="18"/>
  <c r="J1130" i="18"/>
  <c r="J1122" i="18"/>
  <c r="J1114" i="18"/>
  <c r="J1501" i="18"/>
  <c r="J1437" i="18"/>
  <c r="J1373" i="18"/>
  <c r="J1309" i="18"/>
  <c r="J1275" i="18"/>
  <c r="J1267" i="18"/>
  <c r="J1259" i="18"/>
  <c r="J1251" i="18"/>
  <c r="J1243" i="18"/>
  <c r="J1235" i="18"/>
  <c r="J1227" i="18"/>
  <c r="J1219" i="18"/>
  <c r="J1211" i="18"/>
  <c r="J1203" i="18"/>
  <c r="J1195" i="18"/>
  <c r="J1187" i="18"/>
  <c r="J1179" i="18"/>
  <c r="J1171" i="18"/>
  <c r="J1163" i="18"/>
  <c r="J1155" i="18"/>
  <c r="J1147" i="18"/>
  <c r="J1139" i="18"/>
  <c r="J1131" i="18"/>
  <c r="J1123" i="18"/>
  <c r="J1115" i="18"/>
  <c r="J1461" i="18"/>
  <c r="J1397" i="18"/>
  <c r="J1333" i="18"/>
  <c r="J1276" i="18"/>
  <c r="J1268" i="18"/>
  <c r="J1260" i="18"/>
  <c r="J1252" i="18"/>
  <c r="J1244" i="18"/>
  <c r="J1236" i="18"/>
  <c r="J1228" i="18"/>
  <c r="J1220" i="18"/>
  <c r="J1212" i="18"/>
  <c r="J1204" i="18"/>
  <c r="J1196" i="18"/>
  <c r="J1188" i="18"/>
  <c r="J1180" i="18"/>
  <c r="J1485" i="18"/>
  <c r="J1421" i="18"/>
  <c r="J1357" i="18"/>
  <c r="J1293" i="18"/>
  <c r="J1277" i="18"/>
  <c r="J1269" i="18"/>
  <c r="J1261" i="18"/>
  <c r="J1253" i="18"/>
  <c r="J1245" i="18"/>
  <c r="J1237" i="18"/>
  <c r="J1229" i="18"/>
  <c r="J1221" i="18"/>
  <c r="J1213" i="18"/>
  <c r="J1205" i="18"/>
  <c r="J1197" i="18"/>
  <c r="J1189" i="18"/>
  <c r="J1181" i="18"/>
  <c r="J1173" i="18"/>
  <c r="J1165" i="18"/>
  <c r="J1157" i="18"/>
  <c r="J1149" i="18"/>
  <c r="J1141" i="18"/>
  <c r="J1133" i="18"/>
  <c r="J1125" i="18"/>
  <c r="J1117" i="18"/>
  <c r="J1512" i="18"/>
  <c r="J1469" i="18"/>
  <c r="J1405" i="18"/>
  <c r="J1341" i="18"/>
  <c r="J1279" i="18"/>
  <c r="J1271" i="18"/>
  <c r="J1263" i="18"/>
  <c r="J1255" i="18"/>
  <c r="J1247" i="18"/>
  <c r="J1239" i="18"/>
  <c r="J1231" i="18"/>
  <c r="J1223" i="18"/>
  <c r="J1215" i="18"/>
  <c r="J1207" i="18"/>
  <c r="J1199" i="18"/>
  <c r="J1191" i="18"/>
  <c r="J1183" i="18"/>
  <c r="J1175" i="18"/>
  <c r="J1167" i="18"/>
  <c r="J1159" i="18"/>
  <c r="J1151" i="18"/>
  <c r="J1143" i="18"/>
  <c r="J1135" i="18"/>
  <c r="J1127" i="18"/>
  <c r="J1119" i="18"/>
  <c r="J1280" i="18"/>
  <c r="J1270" i="18"/>
  <c r="J1248" i="18"/>
  <c r="J1238" i="18"/>
  <c r="J1216" i="18"/>
  <c r="J1206" i="18"/>
  <c r="J1184" i="18"/>
  <c r="J1168" i="18"/>
  <c r="J1166" i="18"/>
  <c r="J1152" i="18"/>
  <c r="J1150" i="18"/>
  <c r="J1136" i="18"/>
  <c r="J1134" i="18"/>
  <c r="J1120" i="18"/>
  <c r="J1118" i="18"/>
  <c r="J1108" i="18"/>
  <c r="J1100" i="18"/>
  <c r="J1092" i="18"/>
  <c r="J1084" i="18"/>
  <c r="J1076" i="18"/>
  <c r="J1068" i="18"/>
  <c r="J1060" i="18"/>
  <c r="J1052" i="18"/>
  <c r="J1044" i="18"/>
  <c r="J1036" i="18"/>
  <c r="J1028" i="18"/>
  <c r="J1020" i="18"/>
  <c r="J1012" i="18"/>
  <c r="J1004" i="18"/>
  <c r="J996" i="18"/>
  <c r="J988" i="18"/>
  <c r="J980" i="18"/>
  <c r="J1365" i="18"/>
  <c r="J1317" i="18"/>
  <c r="J1164" i="18"/>
  <c r="J1148" i="18"/>
  <c r="J1132" i="18"/>
  <c r="J1116" i="18"/>
  <c r="J1109" i="18"/>
  <c r="J1101" i="18"/>
  <c r="J1093" i="18"/>
  <c r="J1085" i="18"/>
  <c r="J1077" i="18"/>
  <c r="J1069" i="18"/>
  <c r="J1061" i="18"/>
  <c r="J1053" i="18"/>
  <c r="J1045" i="18"/>
  <c r="J1037" i="18"/>
  <c r="J1029" i="18"/>
  <c r="J1021" i="18"/>
  <c r="J1013" i="18"/>
  <c r="J1005" i="18"/>
  <c r="J997" i="18"/>
  <c r="J989" i="18"/>
  <c r="J981" i="18"/>
  <c r="J973" i="18"/>
  <c r="J1272" i="18"/>
  <c r="J1262" i="18"/>
  <c r="J1240" i="18"/>
  <c r="J1230" i="18"/>
  <c r="J1208" i="18"/>
  <c r="J1198" i="18"/>
  <c r="J1110" i="18"/>
  <c r="J1102" i="18"/>
  <c r="J1094" i="18"/>
  <c r="J1086" i="18"/>
  <c r="J1078" i="18"/>
  <c r="J1070" i="18"/>
  <c r="J1062" i="18"/>
  <c r="J1054" i="18"/>
  <c r="J1046" i="18"/>
  <c r="J1038" i="18"/>
  <c r="J1030" i="18"/>
  <c r="J1022" i="18"/>
  <c r="J1014" i="18"/>
  <c r="J1006" i="18"/>
  <c r="J998" i="18"/>
  <c r="J990" i="18"/>
  <c r="J982" i="18"/>
  <c r="J1301" i="18"/>
  <c r="J1169" i="18"/>
  <c r="J1153" i="18"/>
  <c r="J1137" i="18"/>
  <c r="J1121" i="18"/>
  <c r="J1111" i="18"/>
  <c r="J1103" i="18"/>
  <c r="J1095" i="18"/>
  <c r="J1087" i="18"/>
  <c r="J1079" i="18"/>
  <c r="J1071" i="18"/>
  <c r="J1063" i="18"/>
  <c r="J1055" i="18"/>
  <c r="J1047" i="18"/>
  <c r="J1039" i="18"/>
  <c r="M1039" i="18" s="1"/>
  <c r="N1039" i="18" s="1"/>
  <c r="J1031" i="18"/>
  <c r="J1023" i="18"/>
  <c r="J1015" i="18"/>
  <c r="J1007" i="18"/>
  <c r="J999" i="18"/>
  <c r="J991" i="18"/>
  <c r="J983" i="18"/>
  <c r="J975" i="18"/>
  <c r="M975" i="18" s="1"/>
  <c r="N975" i="18" s="1"/>
  <c r="J1264" i="18"/>
  <c r="J1254" i="18"/>
  <c r="J1232" i="18"/>
  <c r="J1222" i="18"/>
  <c r="J1200" i="18"/>
  <c r="J1190" i="18"/>
  <c r="J1176" i="18"/>
  <c r="J1174" i="18"/>
  <c r="J1160" i="18"/>
  <c r="J1158" i="18"/>
  <c r="J1144" i="18"/>
  <c r="J1142" i="18"/>
  <c r="J1128" i="18"/>
  <c r="J1126" i="18"/>
  <c r="J1112" i="18"/>
  <c r="J1104" i="18"/>
  <c r="M1104" i="18" s="1"/>
  <c r="N1104" i="18" s="1"/>
  <c r="J1096" i="18"/>
  <c r="J1088" i="18"/>
  <c r="J1080" i="18"/>
  <c r="J1072" i="18"/>
  <c r="J1064" i="18"/>
  <c r="J1056" i="18"/>
  <c r="J1048" i="18"/>
  <c r="J1040" i="18"/>
  <c r="M1040" i="18" s="1"/>
  <c r="N1040" i="18" s="1"/>
  <c r="J1523" i="18"/>
  <c r="J1493" i="18"/>
  <c r="J1445" i="18"/>
  <c r="J1172" i="18"/>
  <c r="J1156" i="18"/>
  <c r="J1140" i="18"/>
  <c r="J1124" i="18"/>
  <c r="J1105" i="18"/>
  <c r="J1097" i="18"/>
  <c r="J1089" i="18"/>
  <c r="J1081" i="18"/>
  <c r="J1073" i="18"/>
  <c r="J1065" i="18"/>
  <c r="J1057" i="18"/>
  <c r="J1049" i="18"/>
  <c r="J1041" i="18"/>
  <c r="M1041" i="18" s="1"/>
  <c r="N1041" i="18" s="1"/>
  <c r="J1033" i="18"/>
  <c r="J1025" i="18"/>
  <c r="J1017" i="18"/>
  <c r="J1009" i="18"/>
  <c r="J1001" i="18"/>
  <c r="J993" i="18"/>
  <c r="J985" i="18"/>
  <c r="J977" i="18"/>
  <c r="M977" i="18" s="1"/>
  <c r="N977" i="18" s="1"/>
  <c r="J1278" i="18"/>
  <c r="J1256" i="18"/>
  <c r="J1246" i="18"/>
  <c r="J1224" i="18"/>
  <c r="J1214" i="18"/>
  <c r="J1192" i="18"/>
  <c r="J1182" i="18"/>
  <c r="J1106" i="18"/>
  <c r="J1098" i="18"/>
  <c r="J1090" i="18"/>
  <c r="J1082" i="18"/>
  <c r="J1074" i="18"/>
  <c r="J1066" i="18"/>
  <c r="J1058" i="18"/>
  <c r="J1050" i="18"/>
  <c r="J1042" i="18"/>
  <c r="J1034" i="18"/>
  <c r="J1026" i="18"/>
  <c r="J1018" i="18"/>
  <c r="J1010" i="18"/>
  <c r="J1002" i="18"/>
  <c r="J994" i="18"/>
  <c r="J986" i="18"/>
  <c r="J978" i="18"/>
  <c r="J1161" i="18"/>
  <c r="J1099" i="18"/>
  <c r="J1011" i="18"/>
  <c r="J979" i="18"/>
  <c r="J968" i="18"/>
  <c r="J960" i="18"/>
  <c r="J952" i="18"/>
  <c r="J1381" i="18"/>
  <c r="M1381" i="18" s="1"/>
  <c r="N1381" i="18" s="1"/>
  <c r="J1059" i="18"/>
  <c r="J1008" i="18"/>
  <c r="J969" i="18"/>
  <c r="J961" i="18"/>
  <c r="J953" i="18"/>
  <c r="J945" i="18"/>
  <c r="J937" i="18"/>
  <c r="J929" i="18"/>
  <c r="J921" i="18"/>
  <c r="J913" i="18"/>
  <c r="J905" i="18"/>
  <c r="J897" i="18"/>
  <c r="J889" i="18"/>
  <c r="J881" i="18"/>
  <c r="J873" i="18"/>
  <c r="J865" i="18"/>
  <c r="J857" i="18"/>
  <c r="J849" i="18"/>
  <c r="J841" i="18"/>
  <c r="J833" i="18"/>
  <c r="J825" i="18"/>
  <c r="J817" i="18"/>
  <c r="J809" i="18"/>
  <c r="J801" i="18"/>
  <c r="J793" i="18"/>
  <c r="J785" i="18"/>
  <c r="J1177" i="18"/>
  <c r="J1113" i="18"/>
  <c r="J1083" i="18"/>
  <c r="J1035" i="18"/>
  <c r="J1003" i="18"/>
  <c r="J976" i="18"/>
  <c r="J974" i="18"/>
  <c r="J970" i="18"/>
  <c r="J962" i="18"/>
  <c r="J954" i="18"/>
  <c r="J946" i="18"/>
  <c r="J938" i="18"/>
  <c r="J930" i="18"/>
  <c r="J922" i="18"/>
  <c r="J914" i="18"/>
  <c r="J906" i="18"/>
  <c r="J898" i="18"/>
  <c r="J890" i="18"/>
  <c r="J882" i="18"/>
  <c r="J874" i="18"/>
  <c r="J866" i="18"/>
  <c r="J858" i="18"/>
  <c r="J850" i="18"/>
  <c r="J842" i="18"/>
  <c r="M842" i="18" s="1"/>
  <c r="N842" i="18" s="1"/>
  <c r="J834" i="18"/>
  <c r="J826" i="18"/>
  <c r="J818" i="18"/>
  <c r="J810" i="18"/>
  <c r="J802" i="18"/>
  <c r="J794" i="18"/>
  <c r="J786" i="18"/>
  <c r="J778" i="18"/>
  <c r="J770" i="18"/>
  <c r="J762" i="18"/>
  <c r="J754" i="18"/>
  <c r="J746" i="18"/>
  <c r="J738" i="18"/>
  <c r="J730" i="18"/>
  <c r="J722" i="18"/>
  <c r="J1107" i="18"/>
  <c r="J1043" i="18"/>
  <c r="J1032" i="18"/>
  <c r="J1000" i="18"/>
  <c r="J963" i="18"/>
  <c r="J955" i="18"/>
  <c r="J1129" i="18"/>
  <c r="J1067" i="18"/>
  <c r="J1027" i="18"/>
  <c r="J995" i="18"/>
  <c r="J971" i="18"/>
  <c r="J964" i="18"/>
  <c r="J956" i="18"/>
  <c r="J948" i="18"/>
  <c r="J940" i="18"/>
  <c r="J932" i="18"/>
  <c r="J924" i="18"/>
  <c r="J916" i="18"/>
  <c r="J908" i="18"/>
  <c r="J900" i="18"/>
  <c r="J892" i="18"/>
  <c r="J884" i="18"/>
  <c r="J876" i="18"/>
  <c r="J868" i="18"/>
  <c r="J860" i="18"/>
  <c r="J852" i="18"/>
  <c r="J844" i="18"/>
  <c r="J836" i="18"/>
  <c r="J828" i="18"/>
  <c r="J820" i="18"/>
  <c r="J812" i="18"/>
  <c r="J804" i="18"/>
  <c r="J796" i="18"/>
  <c r="J788" i="18"/>
  <c r="J1091" i="18"/>
  <c r="J1024" i="18"/>
  <c r="J992" i="18"/>
  <c r="J965" i="18"/>
  <c r="J957" i="18"/>
  <c r="J949" i="18"/>
  <c r="J941" i="18"/>
  <c r="J933" i="18"/>
  <c r="J925" i="18"/>
  <c r="J917" i="18"/>
  <c r="J909" i="18"/>
  <c r="J901" i="18"/>
  <c r="J893" i="18"/>
  <c r="J885" i="18"/>
  <c r="J877" i="18"/>
  <c r="J869" i="18"/>
  <c r="J861" i="18"/>
  <c r="J853" i="18"/>
  <c r="J845" i="18"/>
  <c r="J837" i="18"/>
  <c r="J829" i="18"/>
  <c r="J821" i="18"/>
  <c r="J813" i="18"/>
  <c r="J805" i="18"/>
  <c r="J797" i="18"/>
  <c r="J789" i="18"/>
  <c r="J1145" i="18"/>
  <c r="J1051" i="18"/>
  <c r="J1019" i="18"/>
  <c r="J987" i="18"/>
  <c r="J972" i="18"/>
  <c r="J966" i="18"/>
  <c r="J958" i="18"/>
  <c r="J950" i="18"/>
  <c r="J942" i="18"/>
  <c r="J934" i="18"/>
  <c r="J926" i="18"/>
  <c r="M926" i="18" s="1"/>
  <c r="N926" i="18" s="1"/>
  <c r="J918" i="18"/>
  <c r="J910" i="18"/>
  <c r="J902" i="18"/>
  <c r="J894" i="18"/>
  <c r="J886" i="18"/>
  <c r="J878" i="18"/>
  <c r="J870" i="18"/>
  <c r="J862" i="18"/>
  <c r="M862" i="18" s="1"/>
  <c r="N862" i="18" s="1"/>
  <c r="J854" i="18"/>
  <c r="J846" i="18"/>
  <c r="J838" i="18"/>
  <c r="J830" i="18"/>
  <c r="J928" i="18"/>
  <c r="J899" i="18"/>
  <c r="J895" i="18"/>
  <c r="J864" i="18"/>
  <c r="J835" i="18"/>
  <c r="J959" i="18"/>
  <c r="J936" i="18"/>
  <c r="J907" i="18"/>
  <c r="J903" i="18"/>
  <c r="J872" i="18"/>
  <c r="J843" i="18"/>
  <c r="J839" i="18"/>
  <c r="M839" i="18" s="1"/>
  <c r="N839" i="18" s="1"/>
  <c r="J783" i="18"/>
  <c r="J780" i="18"/>
  <c r="J765" i="18"/>
  <c r="J760" i="18"/>
  <c r="J750" i="18"/>
  <c r="J735" i="18"/>
  <c r="J731" i="18"/>
  <c r="J721" i="18"/>
  <c r="J716" i="18"/>
  <c r="J709" i="18"/>
  <c r="J701" i="18"/>
  <c r="J693" i="18"/>
  <c r="J685" i="18"/>
  <c r="J677" i="18"/>
  <c r="J669" i="18"/>
  <c r="J661" i="18"/>
  <c r="J653" i="18"/>
  <c r="J645" i="18"/>
  <c r="J637" i="18"/>
  <c r="J629" i="18"/>
  <c r="J944" i="18"/>
  <c r="J915" i="18"/>
  <c r="J911" i="18"/>
  <c r="J880" i="18"/>
  <c r="J851" i="18"/>
  <c r="J847" i="18"/>
  <c r="J923" i="18"/>
  <c r="J919" i="18"/>
  <c r="J888" i="18"/>
  <c r="J859" i="18"/>
  <c r="J855" i="18"/>
  <c r="J823" i="18"/>
  <c r="J819" i="18"/>
  <c r="J814" i="18"/>
  <c r="J807" i="18"/>
  <c r="J803" i="18"/>
  <c r="J798" i="18"/>
  <c r="J791" i="18"/>
  <c r="J787" i="18"/>
  <c r="J784" i="18"/>
  <c r="J781" i="18"/>
  <c r="J776" i="18"/>
  <c r="J766" i="18"/>
  <c r="J751" i="18"/>
  <c r="J747" i="18"/>
  <c r="J737" i="18"/>
  <c r="J732" i="18"/>
  <c r="J717" i="18"/>
  <c r="J711" i="18"/>
  <c r="J703" i="18"/>
  <c r="J695" i="18"/>
  <c r="J1075" i="18"/>
  <c r="J984" i="18"/>
  <c r="J967" i="18"/>
  <c r="J931" i="18"/>
  <c r="J927" i="18"/>
  <c r="M927" i="18" s="1"/>
  <c r="N927" i="18" s="1"/>
  <c r="J896" i="18"/>
  <c r="J867" i="18"/>
  <c r="M867" i="18" s="1"/>
  <c r="N867" i="18" s="1"/>
  <c r="J863" i="18"/>
  <c r="J832" i="18"/>
  <c r="J777" i="18"/>
  <c r="J772" i="18"/>
  <c r="J757" i="18"/>
  <c r="J752" i="18"/>
  <c r="J742" i="18"/>
  <c r="J727" i="18"/>
  <c r="J723" i="18"/>
  <c r="J712" i="18"/>
  <c r="J704" i="18"/>
  <c r="J696" i="18"/>
  <c r="J688" i="18"/>
  <c r="J680" i="18"/>
  <c r="J672" i="18"/>
  <c r="J664" i="18"/>
  <c r="J656" i="18"/>
  <c r="J648" i="18"/>
  <c r="J640" i="18"/>
  <c r="J939" i="18"/>
  <c r="J935" i="18"/>
  <c r="J904" i="18"/>
  <c r="J875" i="18"/>
  <c r="J871" i="18"/>
  <c r="M871" i="18" s="1"/>
  <c r="N871" i="18" s="1"/>
  <c r="J840" i="18"/>
  <c r="J767" i="18"/>
  <c r="J763" i="18"/>
  <c r="J753" i="18"/>
  <c r="J748" i="18"/>
  <c r="J733" i="18"/>
  <c r="J728" i="18"/>
  <c r="J718" i="18"/>
  <c r="M718" i="18" s="1"/>
  <c r="N718" i="18" s="1"/>
  <c r="J713" i="18"/>
  <c r="J705" i="18"/>
  <c r="J697" i="18"/>
  <c r="J689" i="18"/>
  <c r="J681" i="18"/>
  <c r="J673" i="18"/>
  <c r="M673" i="18" s="1"/>
  <c r="N673" i="18" s="1"/>
  <c r="J665" i="18"/>
  <c r="J657" i="18"/>
  <c r="J649" i="18"/>
  <c r="J641" i="18"/>
  <c r="J848" i="18"/>
  <c r="J800" i="18"/>
  <c r="J759" i="18"/>
  <c r="J755" i="18"/>
  <c r="J749" i="18"/>
  <c r="J734" i="18"/>
  <c r="J726" i="18"/>
  <c r="J724" i="18"/>
  <c r="J702" i="18"/>
  <c r="J690" i="18"/>
  <c r="J679" i="18"/>
  <c r="J676" i="18"/>
  <c r="J662" i="18"/>
  <c r="J651" i="18"/>
  <c r="J628" i="18"/>
  <c r="J622" i="18"/>
  <c r="J614" i="18"/>
  <c r="J606" i="18"/>
  <c r="J598" i="18"/>
  <c r="J590" i="18"/>
  <c r="J582" i="18"/>
  <c r="J574" i="18"/>
  <c r="J566" i="18"/>
  <c r="J558" i="18"/>
  <c r="J550" i="18"/>
  <c r="J542" i="18"/>
  <c r="J534" i="18"/>
  <c r="J526" i="18"/>
  <c r="J518" i="18"/>
  <c r="J510" i="18"/>
  <c r="J502" i="18"/>
  <c r="J494" i="18"/>
  <c r="J486" i="18"/>
  <c r="J478" i="18"/>
  <c r="J470" i="18"/>
  <c r="J462" i="18"/>
  <c r="J454" i="18"/>
  <c r="J887" i="18"/>
  <c r="M887" i="18" s="1"/>
  <c r="N887" i="18" s="1"/>
  <c r="J831" i="18"/>
  <c r="J795" i="18"/>
  <c r="J774" i="18"/>
  <c r="J768" i="18"/>
  <c r="J764" i="18"/>
  <c r="J745" i="18"/>
  <c r="J743" i="18"/>
  <c r="J741" i="18"/>
  <c r="J739" i="18"/>
  <c r="J912" i="18"/>
  <c r="J883" i="18"/>
  <c r="J816" i="18"/>
  <c r="J790" i="18"/>
  <c r="J779" i="18"/>
  <c r="M779" i="18" s="1"/>
  <c r="N779" i="18" s="1"/>
  <c r="J720" i="18"/>
  <c r="J714" i="18"/>
  <c r="M714" i="18" s="1"/>
  <c r="N714" i="18" s="1"/>
  <c r="J707" i="18"/>
  <c r="J700" i="18"/>
  <c r="J698" i="18"/>
  <c r="J674" i="18"/>
  <c r="J663" i="18"/>
  <c r="J660" i="18"/>
  <c r="J646" i="18"/>
  <c r="J624" i="18"/>
  <c r="J616" i="18"/>
  <c r="J608" i="18"/>
  <c r="J600" i="18"/>
  <c r="J592" i="18"/>
  <c r="J584" i="18"/>
  <c r="J576" i="18"/>
  <c r="J568" i="18"/>
  <c r="J560" i="18"/>
  <c r="J552" i="18"/>
  <c r="J544" i="18"/>
  <c r="J536" i="18"/>
  <c r="J528" i="18"/>
  <c r="J520" i="18"/>
  <c r="J512" i="18"/>
  <c r="M512" i="18" s="1"/>
  <c r="N512" i="18" s="1"/>
  <c r="J504" i="18"/>
  <c r="J496" i="18"/>
  <c r="J488" i="18"/>
  <c r="M488" i="18" s="1"/>
  <c r="N488" i="18" s="1"/>
  <c r="J480" i="18"/>
  <c r="J472" i="18"/>
  <c r="M472" i="18" s="1"/>
  <c r="N472" i="18" s="1"/>
  <c r="J464" i="18"/>
  <c r="J456" i="18"/>
  <c r="J448" i="18"/>
  <c r="J1016" i="18"/>
  <c r="J951" i="18"/>
  <c r="M951" i="18" s="1"/>
  <c r="N951" i="18" s="1"/>
  <c r="J811" i="18"/>
  <c r="J792" i="18"/>
  <c r="J758" i="18"/>
  <c r="M758" i="18" s="1"/>
  <c r="N758" i="18" s="1"/>
  <c r="J756" i="18"/>
  <c r="J947" i="18"/>
  <c r="J879" i="18"/>
  <c r="M879" i="18" s="1"/>
  <c r="N879" i="18" s="1"/>
  <c r="J806" i="18"/>
  <c r="J799" i="18"/>
  <c r="J775" i="18"/>
  <c r="J773" i="18"/>
  <c r="J771" i="18"/>
  <c r="J729" i="18"/>
  <c r="J710" i="18"/>
  <c r="J694" i="18"/>
  <c r="J683" i="18"/>
  <c r="J658" i="18"/>
  <c r="J647" i="18"/>
  <c r="J644" i="18"/>
  <c r="J635" i="18"/>
  <c r="J625" i="18"/>
  <c r="J618" i="18"/>
  <c r="J610" i="18"/>
  <c r="J602" i="18"/>
  <c r="J594" i="18"/>
  <c r="J586" i="18"/>
  <c r="J578" i="18"/>
  <c r="J570" i="18"/>
  <c r="J562" i="18"/>
  <c r="J554" i="18"/>
  <c r="J546" i="18"/>
  <c r="M546" i="18" s="1"/>
  <c r="N546" i="18" s="1"/>
  <c r="J538" i="18"/>
  <c r="J530" i="18"/>
  <c r="M530" i="18" s="1"/>
  <c r="N530" i="18" s="1"/>
  <c r="J522" i="18"/>
  <c r="J891" i="18"/>
  <c r="J856" i="18"/>
  <c r="J827" i="18"/>
  <c r="J808" i="18"/>
  <c r="J769" i="18"/>
  <c r="J744" i="18"/>
  <c r="J725" i="18"/>
  <c r="J686" i="18"/>
  <c r="J675" i="18"/>
  <c r="J650" i="18"/>
  <c r="M650" i="18" s="1"/>
  <c r="N650" i="18" s="1"/>
  <c r="J639" i="18"/>
  <c r="J636" i="18"/>
  <c r="J631" i="18"/>
  <c r="M631" i="18" s="1"/>
  <c r="N631" i="18" s="1"/>
  <c r="J619" i="18"/>
  <c r="J611" i="18"/>
  <c r="M611" i="18" s="1"/>
  <c r="N611" i="18" s="1"/>
  <c r="J603" i="18"/>
  <c r="J595" i="18"/>
  <c r="J587" i="18"/>
  <c r="J579" i="18"/>
  <c r="J571" i="18"/>
  <c r="J691" i="18"/>
  <c r="J682" i="18"/>
  <c r="J620" i="18"/>
  <c r="J613" i="18"/>
  <c r="J604" i="18"/>
  <c r="J597" i="18"/>
  <c r="J588" i="18"/>
  <c r="J581" i="18"/>
  <c r="J572" i="18"/>
  <c r="J567" i="18"/>
  <c r="J564" i="18"/>
  <c r="J545" i="18"/>
  <c r="J539" i="18"/>
  <c r="J525" i="18"/>
  <c r="J514" i="18"/>
  <c r="J511" i="18"/>
  <c r="J482" i="18"/>
  <c r="J479" i="18"/>
  <c r="J450" i="18"/>
  <c r="J447" i="18"/>
  <c r="J439" i="18"/>
  <c r="J431" i="18"/>
  <c r="J423" i="18"/>
  <c r="J415" i="18"/>
  <c r="J407" i="18"/>
  <c r="J399" i="18"/>
  <c r="J391" i="18"/>
  <c r="J383" i="18"/>
  <c r="J920" i="18"/>
  <c r="J736" i="18"/>
  <c r="J706" i="18"/>
  <c r="J684" i="18"/>
  <c r="J666" i="18"/>
  <c r="M666" i="18" s="1"/>
  <c r="N666" i="18" s="1"/>
  <c r="J633" i="18"/>
  <c r="J609" i="18"/>
  <c r="J593" i="18"/>
  <c r="J577" i="18"/>
  <c r="J559" i="18"/>
  <c r="J556" i="18"/>
  <c r="J537" i="18"/>
  <c r="J531" i="18"/>
  <c r="M531" i="18" s="1"/>
  <c r="N531" i="18" s="1"/>
  <c r="J517" i="18"/>
  <c r="J507" i="18"/>
  <c r="J500" i="18"/>
  <c r="J497" i="18"/>
  <c r="J493" i="18"/>
  <c r="J475" i="18"/>
  <c r="J468" i="18"/>
  <c r="J465" i="18"/>
  <c r="J461" i="18"/>
  <c r="J440" i="18"/>
  <c r="J432" i="18"/>
  <c r="J424" i="18"/>
  <c r="J824" i="18"/>
  <c r="J719" i="18"/>
  <c r="J668" i="18"/>
  <c r="J659" i="18"/>
  <c r="J627" i="18"/>
  <c r="J551" i="18"/>
  <c r="J548" i="18"/>
  <c r="J529" i="18"/>
  <c r="J523" i="18"/>
  <c r="J490" i="18"/>
  <c r="J487" i="18"/>
  <c r="J458" i="18"/>
  <c r="J455" i="18"/>
  <c r="J441" i="18"/>
  <c r="M441" i="18" s="1"/>
  <c r="N441" i="18" s="1"/>
  <c r="J433" i="18"/>
  <c r="J425" i="18"/>
  <c r="M425" i="18" s="1"/>
  <c r="N425" i="18" s="1"/>
  <c r="J417" i="18"/>
  <c r="M417" i="18" s="1"/>
  <c r="N417" i="18" s="1"/>
  <c r="J409" i="18"/>
  <c r="M409" i="18" s="1"/>
  <c r="N409" i="18" s="1"/>
  <c r="J401" i="18"/>
  <c r="J708" i="18"/>
  <c r="J670" i="18"/>
  <c r="J652" i="18"/>
  <c r="J643" i="18"/>
  <c r="J623" i="18"/>
  <c r="J607" i="18"/>
  <c r="J591" i="18"/>
  <c r="J575" i="18"/>
  <c r="J565" i="18"/>
  <c r="J543" i="18"/>
  <c r="J540" i="18"/>
  <c r="J521" i="18"/>
  <c r="J515" i="18"/>
  <c r="J508" i="18"/>
  <c r="J505" i="18"/>
  <c r="J501" i="18"/>
  <c r="J483" i="18"/>
  <c r="J476" i="18"/>
  <c r="J473" i="18"/>
  <c r="M473" i="18" s="1"/>
  <c r="N473" i="18" s="1"/>
  <c r="J469" i="18"/>
  <c r="J451" i="18"/>
  <c r="M451" i="18" s="1"/>
  <c r="N451" i="18" s="1"/>
  <c r="J442" i="18"/>
  <c r="M442" i="18" s="1"/>
  <c r="N442" i="18" s="1"/>
  <c r="J434" i="18"/>
  <c r="J426" i="18"/>
  <c r="J418" i="18"/>
  <c r="J410" i="18"/>
  <c r="J402" i="18"/>
  <c r="J782" i="18"/>
  <c r="J692" i="18"/>
  <c r="J654" i="18"/>
  <c r="J638" i="18"/>
  <c r="J634" i="18"/>
  <c r="J630" i="18"/>
  <c r="J621" i="18"/>
  <c r="J612" i="18"/>
  <c r="J605" i="18"/>
  <c r="J596" i="18"/>
  <c r="J589" i="18"/>
  <c r="J580" i="18"/>
  <c r="J573" i="18"/>
  <c r="J557" i="18"/>
  <c r="J535" i="18"/>
  <c r="J532" i="18"/>
  <c r="J498" i="18"/>
  <c r="J495" i="18"/>
  <c r="J466" i="18"/>
  <c r="J463" i="18"/>
  <c r="J443" i="18"/>
  <c r="J435" i="18"/>
  <c r="M435" i="18" s="1"/>
  <c r="N435" i="18" s="1"/>
  <c r="J427" i="18"/>
  <c r="J715" i="18"/>
  <c r="J678" i="18"/>
  <c r="J667" i="18"/>
  <c r="J632" i="18"/>
  <c r="J617" i="18"/>
  <c r="J601" i="18"/>
  <c r="J585" i="18"/>
  <c r="J569" i="18"/>
  <c r="J563" i="18"/>
  <c r="J549" i="18"/>
  <c r="J527" i="18"/>
  <c r="J524" i="18"/>
  <c r="J943" i="18"/>
  <c r="J761" i="18"/>
  <c r="J740" i="18"/>
  <c r="J699" i="18"/>
  <c r="J642" i="18"/>
  <c r="M642" i="18" s="1"/>
  <c r="N642" i="18" s="1"/>
  <c r="J626" i="18"/>
  <c r="J561" i="18"/>
  <c r="J555" i="18"/>
  <c r="J541" i="18"/>
  <c r="J519" i="18"/>
  <c r="J516" i="18"/>
  <c r="J506" i="18"/>
  <c r="J503" i="18"/>
  <c r="J474" i="18"/>
  <c r="J471" i="18"/>
  <c r="J445" i="18"/>
  <c r="J437" i="18"/>
  <c r="J429" i="18"/>
  <c r="J421" i="18"/>
  <c r="J19" i="18"/>
  <c r="J27" i="18"/>
  <c r="J35" i="18"/>
  <c r="J43" i="18"/>
  <c r="J51" i="18"/>
  <c r="J59" i="18"/>
  <c r="J67" i="18"/>
  <c r="J75" i="18"/>
  <c r="J83" i="18"/>
  <c r="J91" i="18"/>
  <c r="J99" i="18"/>
  <c r="J107" i="18"/>
  <c r="J115" i="18"/>
  <c r="J123" i="18"/>
  <c r="J131" i="18"/>
  <c r="J139" i="18"/>
  <c r="J147" i="18"/>
  <c r="J155" i="18"/>
  <c r="J163" i="18"/>
  <c r="J171" i="18"/>
  <c r="J179" i="18"/>
  <c r="J187" i="18"/>
  <c r="J195" i="18"/>
  <c r="J203" i="18"/>
  <c r="J211" i="18"/>
  <c r="J219" i="18"/>
  <c r="J227" i="18"/>
  <c r="J235" i="18"/>
  <c r="J243" i="18"/>
  <c r="J251" i="18"/>
  <c r="J259" i="18"/>
  <c r="J267" i="18"/>
  <c r="J275" i="18"/>
  <c r="J283" i="18"/>
  <c r="J291" i="18"/>
  <c r="J299" i="18"/>
  <c r="J307" i="18"/>
  <c r="J315" i="18"/>
  <c r="J323" i="18"/>
  <c r="J331" i="18"/>
  <c r="J339" i="18"/>
  <c r="J347" i="18"/>
  <c r="J355" i="18"/>
  <c r="J363" i="18"/>
  <c r="J371" i="18"/>
  <c r="J378" i="18"/>
  <c r="K392" i="18"/>
  <c r="J393" i="18"/>
  <c r="L396" i="18"/>
  <c r="K402" i="18"/>
  <c r="J408" i="18"/>
  <c r="J413" i="18"/>
  <c r="J419" i="18"/>
  <c r="K426" i="18"/>
  <c r="L431" i="18"/>
  <c r="L433" i="18"/>
  <c r="L436" i="18"/>
  <c r="L443" i="18"/>
  <c r="L451" i="18"/>
  <c r="L456" i="18"/>
  <c r="L459" i="18"/>
  <c r="L464" i="18"/>
  <c r="L481" i="18"/>
  <c r="L484" i="18"/>
  <c r="L502" i="18"/>
  <c r="L505" i="18"/>
  <c r="L508" i="18"/>
  <c r="K517" i="18"/>
  <c r="J553" i="18"/>
  <c r="K557" i="18"/>
  <c r="L587" i="18"/>
  <c r="K594" i="18"/>
  <c r="K617" i="18"/>
  <c r="K645" i="18"/>
  <c r="L871" i="18"/>
  <c r="L875" i="18"/>
  <c r="L943" i="18"/>
  <c r="J98" i="18"/>
  <c r="J106" i="18"/>
  <c r="J114" i="18"/>
  <c r="J122" i="18"/>
  <c r="J130" i="18"/>
  <c r="J138" i="18"/>
  <c r="J146" i="18"/>
  <c r="J154" i="18"/>
  <c r="J162" i="18"/>
  <c r="J170" i="18"/>
  <c r="J178" i="18"/>
  <c r="J186" i="18"/>
  <c r="J194" i="18"/>
  <c r="J202" i="18"/>
  <c r="J210" i="18"/>
  <c r="J218" i="18"/>
  <c r="J226" i="18"/>
  <c r="J234" i="18"/>
  <c r="J242" i="18"/>
  <c r="J250" i="18"/>
  <c r="J258" i="18"/>
  <c r="J266" i="18"/>
  <c r="J274" i="18"/>
  <c r="J282" i="18"/>
  <c r="J290" i="18"/>
  <c r="J298" i="18"/>
  <c r="J306" i="18"/>
  <c r="J314" i="18"/>
  <c r="J322" i="18"/>
  <c r="J330" i="18"/>
  <c r="J338" i="18"/>
  <c r="J346" i="18"/>
  <c r="J354" i="18"/>
  <c r="J362" i="18"/>
  <c r="J370" i="18"/>
  <c r="L377" i="18"/>
  <c r="J387" i="18"/>
  <c r="J396" i="18"/>
  <c r="L404" i="18"/>
  <c r="K410" i="18"/>
  <c r="J416" i="18"/>
  <c r="K424" i="18"/>
  <c r="L426" i="18"/>
  <c r="L429" i="18"/>
  <c r="J436" i="18"/>
  <c r="M436" i="18" s="1"/>
  <c r="N436" i="18" s="1"/>
  <c r="K441" i="18"/>
  <c r="K444" i="18"/>
  <c r="J446" i="18"/>
  <c r="K449" i="18"/>
  <c r="J459" i="18"/>
  <c r="J467" i="18"/>
  <c r="K473" i="18"/>
  <c r="J481" i="18"/>
  <c r="J484" i="18"/>
  <c r="J489" i="18"/>
  <c r="L497" i="18"/>
  <c r="K509" i="18"/>
  <c r="L531" i="18"/>
  <c r="L534" i="18"/>
  <c r="J547" i="18"/>
  <c r="K554" i="18"/>
  <c r="L571" i="18"/>
  <c r="K578" i="18"/>
  <c r="K601" i="18"/>
  <c r="K649" i="18"/>
  <c r="J655" i="18"/>
  <c r="K712" i="18"/>
  <c r="L731" i="18"/>
  <c r="K778" i="18"/>
  <c r="J17" i="18"/>
  <c r="J25" i="18"/>
  <c r="J33" i="18"/>
  <c r="J41" i="18"/>
  <c r="J49" i="18"/>
  <c r="J57" i="18"/>
  <c r="J65" i="18"/>
  <c r="J73" i="18"/>
  <c r="J81" i="18"/>
  <c r="J89" i="18"/>
  <c r="J97" i="18"/>
  <c r="J105" i="18"/>
  <c r="J113" i="18"/>
  <c r="J121" i="18"/>
  <c r="J129" i="18"/>
  <c r="J137" i="18"/>
  <c r="J145" i="18"/>
  <c r="J153" i="18"/>
  <c r="J161" i="18"/>
  <c r="J169" i="18"/>
  <c r="J177" i="18"/>
  <c r="J185" i="18"/>
  <c r="J193" i="18"/>
  <c r="J201" i="18"/>
  <c r="J209" i="18"/>
  <c r="J217" i="18"/>
  <c r="J225" i="18"/>
  <c r="J233" i="18"/>
  <c r="J241" i="18"/>
  <c r="J249" i="18"/>
  <c r="J257" i="18"/>
  <c r="J265" i="18"/>
  <c r="J273" i="18"/>
  <c r="J281" i="18"/>
  <c r="J289" i="18"/>
  <c r="J297" i="18"/>
  <c r="J305" i="18"/>
  <c r="J313" i="18"/>
  <c r="J321" i="18"/>
  <c r="J329" i="18"/>
  <c r="J337" i="18"/>
  <c r="J345" i="18"/>
  <c r="J353" i="18"/>
  <c r="J361" i="18"/>
  <c r="J369" i="18"/>
  <c r="J377" i="18"/>
  <c r="J382" i="18"/>
  <c r="J392" i="18"/>
  <c r="J404" i="18"/>
  <c r="L412" i="18"/>
  <c r="K418" i="18"/>
  <c r="L420" i="18"/>
  <c r="K434" i="18"/>
  <c r="L439" i="18"/>
  <c r="L441" i="18"/>
  <c r="L444" i="18"/>
  <c r="L449" i="18"/>
  <c r="L452" i="18"/>
  <c r="L470" i="18"/>
  <c r="L473" i="18"/>
  <c r="L476" i="18"/>
  <c r="J492" i="18"/>
  <c r="L506" i="18"/>
  <c r="K538" i="18"/>
  <c r="K565" i="18"/>
  <c r="K585" i="18"/>
  <c r="L611" i="18"/>
  <c r="L614" i="18"/>
  <c r="K618" i="18"/>
  <c r="K621" i="18"/>
  <c r="L624" i="18"/>
  <c r="K632" i="18"/>
  <c r="L642" i="18"/>
  <c r="J16" i="18"/>
  <c r="J24" i="18"/>
  <c r="J32" i="18"/>
  <c r="J40" i="18"/>
  <c r="J48" i="18"/>
  <c r="J56" i="18"/>
  <c r="J64" i="18"/>
  <c r="J72" i="18"/>
  <c r="J80" i="18"/>
  <c r="J88" i="18"/>
  <c r="J96" i="18"/>
  <c r="J104" i="18"/>
  <c r="J112" i="18"/>
  <c r="J120" i="18"/>
  <c r="J128" i="18"/>
  <c r="J136" i="18"/>
  <c r="J144" i="18"/>
  <c r="J152" i="18"/>
  <c r="J160" i="18"/>
  <c r="J168" i="18"/>
  <c r="J176" i="18"/>
  <c r="J184" i="18"/>
  <c r="J192" i="18"/>
  <c r="J200" i="18"/>
  <c r="J208" i="18"/>
  <c r="J216" i="18"/>
  <c r="J224" i="18"/>
  <c r="J232" i="18"/>
  <c r="J240" i="18"/>
  <c r="J248" i="18"/>
  <c r="J256" i="18"/>
  <c r="J264" i="18"/>
  <c r="J272" i="18"/>
  <c r="J280" i="18"/>
  <c r="J288" i="18"/>
  <c r="J296" i="18"/>
  <c r="J304" i="18"/>
  <c r="J312" i="18"/>
  <c r="J320" i="18"/>
  <c r="J328" i="18"/>
  <c r="J336" i="18"/>
  <c r="J344" i="18"/>
  <c r="J352" i="18"/>
  <c r="J360" i="18"/>
  <c r="J368" i="18"/>
  <c r="J376" i="18"/>
  <c r="J381" i="18"/>
  <c r="J386" i="18"/>
  <c r="L395" i="18"/>
  <c r="J398" i="18"/>
  <c r="J412" i="18"/>
  <c r="J420" i="18"/>
  <c r="J422" i="18"/>
  <c r="K427" i="18"/>
  <c r="K430" i="18"/>
  <c r="K432" i="18"/>
  <c r="L434" i="18"/>
  <c r="L437" i="18"/>
  <c r="J444" i="18"/>
  <c r="J449" i="18"/>
  <c r="J452" i="18"/>
  <c r="J457" i="18"/>
  <c r="L465" i="18"/>
  <c r="K477" i="18"/>
  <c r="K490" i="18"/>
  <c r="K498" i="18"/>
  <c r="J509" i="18"/>
  <c r="K512" i="18"/>
  <c r="K515" i="18"/>
  <c r="L558" i="18"/>
  <c r="K569" i="18"/>
  <c r="L595" i="18"/>
  <c r="L598" i="18"/>
  <c r="K602" i="18"/>
  <c r="K605" i="18"/>
  <c r="L608" i="18"/>
  <c r="K625" i="18"/>
  <c r="L646" i="18"/>
  <c r="J671" i="18"/>
  <c r="J87" i="18"/>
  <c r="J95" i="18"/>
  <c r="J103" i="18"/>
  <c r="J111" i="18"/>
  <c r="J119" i="18"/>
  <c r="J127" i="18"/>
  <c r="J135" i="18"/>
  <c r="J143" i="18"/>
  <c r="J151" i="18"/>
  <c r="J159" i="18"/>
  <c r="J167" i="18"/>
  <c r="J175" i="18"/>
  <c r="J183" i="18"/>
  <c r="J191" i="18"/>
  <c r="J199" i="18"/>
  <c r="J207" i="18"/>
  <c r="J215" i="18"/>
  <c r="J223" i="18"/>
  <c r="J231" i="18"/>
  <c r="J239" i="18"/>
  <c r="J247" i="18"/>
  <c r="J255" i="18"/>
  <c r="J263" i="18"/>
  <c r="J271" i="18"/>
  <c r="J279" i="18"/>
  <c r="J287" i="18"/>
  <c r="J295" i="18"/>
  <c r="J303" i="18"/>
  <c r="J311" i="18"/>
  <c r="J319" i="18"/>
  <c r="J327" i="18"/>
  <c r="J335" i="18"/>
  <c r="J343" i="18"/>
  <c r="J351" i="18"/>
  <c r="J359" i="18"/>
  <c r="J367" i="18"/>
  <c r="J375" i="18"/>
  <c r="J380" i="18"/>
  <c r="L385" i="18"/>
  <c r="J395" i="18"/>
  <c r="L401" i="18"/>
  <c r="K403" i="18"/>
  <c r="J406" i="18"/>
  <c r="L427" i="18"/>
  <c r="K442" i="18"/>
  <c r="J460" i="18"/>
  <c r="L474" i="18"/>
  <c r="J485" i="18"/>
  <c r="K493" i="18"/>
  <c r="L498" i="18"/>
  <c r="K501" i="18"/>
  <c r="K504" i="18"/>
  <c r="K507" i="18"/>
  <c r="L515" i="18"/>
  <c r="L518" i="18"/>
  <c r="K549" i="18"/>
  <c r="L555" i="18"/>
  <c r="L579" i="18"/>
  <c r="L582" i="18"/>
  <c r="K586" i="18"/>
  <c r="K589" i="18"/>
  <c r="L592" i="18"/>
  <c r="K680" i="18"/>
  <c r="K694" i="18"/>
  <c r="K463" i="18"/>
  <c r="K495" i="18"/>
  <c r="L524" i="18"/>
  <c r="L530" i="18"/>
  <c r="K535" i="18"/>
  <c r="L544" i="18"/>
  <c r="K571" i="18"/>
  <c r="K587" i="18"/>
  <c r="K603" i="18"/>
  <c r="K619" i="18"/>
  <c r="K634" i="18"/>
  <c r="K654" i="18"/>
  <c r="L667" i="18"/>
  <c r="L678" i="18"/>
  <c r="K705" i="18"/>
  <c r="K710" i="18"/>
  <c r="L715" i="18"/>
  <c r="K729" i="18"/>
  <c r="K775" i="18"/>
  <c r="L778" i="18"/>
  <c r="K788" i="18"/>
  <c r="L910" i="18"/>
  <c r="L914" i="18"/>
  <c r="L1066" i="18"/>
  <c r="L1078" i="18"/>
  <c r="K521" i="18"/>
  <c r="L532" i="18"/>
  <c r="L538" i="18"/>
  <c r="K543" i="18"/>
  <c r="L552" i="18"/>
  <c r="K575" i="18"/>
  <c r="L578" i="18"/>
  <c r="L580" i="18"/>
  <c r="K591" i="18"/>
  <c r="L594" i="18"/>
  <c r="L596" i="18"/>
  <c r="K607" i="18"/>
  <c r="L610" i="18"/>
  <c r="L612" i="18"/>
  <c r="K623" i="18"/>
  <c r="L630" i="18"/>
  <c r="K636" i="18"/>
  <c r="L638" i="18"/>
  <c r="K652" i="18"/>
  <c r="L654" i="18"/>
  <c r="K656" i="18"/>
  <c r="K661" i="18"/>
  <c r="L663" i="18"/>
  <c r="K670" i="18"/>
  <c r="L690" i="18"/>
  <c r="K697" i="18"/>
  <c r="L744" i="18"/>
  <c r="L765" i="18"/>
  <c r="L782" i="18"/>
  <c r="K813" i="18"/>
  <c r="K820" i="18"/>
  <c r="K838" i="18"/>
  <c r="K842" i="18"/>
  <c r="K846" i="18"/>
  <c r="K1063" i="18"/>
  <c r="K455" i="18"/>
  <c r="K487" i="18"/>
  <c r="K523" i="18"/>
  <c r="K529" i="18"/>
  <c r="L540" i="18"/>
  <c r="L546" i="18"/>
  <c r="K551" i="18"/>
  <c r="L560" i="18"/>
  <c r="K650" i="18"/>
  <c r="L661" i="18"/>
  <c r="K668" i="18"/>
  <c r="L674" i="18"/>
  <c r="K681" i="18"/>
  <c r="K686" i="18"/>
  <c r="L697" i="18"/>
  <c r="K713" i="18"/>
  <c r="K738" i="18"/>
  <c r="K745" i="18"/>
  <c r="L779" i="18"/>
  <c r="L813" i="18"/>
  <c r="L827" i="18"/>
  <c r="L842" i="18"/>
  <c r="K865" i="18"/>
  <c r="L448" i="18"/>
  <c r="L458" i="18"/>
  <c r="K465" i="18"/>
  <c r="L480" i="18"/>
  <c r="L490" i="18"/>
  <c r="K497" i="18"/>
  <c r="L512" i="18"/>
  <c r="K531" i="18"/>
  <c r="K537" i="18"/>
  <c r="L548" i="18"/>
  <c r="L554" i="18"/>
  <c r="K559" i="18"/>
  <c r="L568" i="18"/>
  <c r="K577" i="18"/>
  <c r="L584" i="18"/>
  <c r="K593" i="18"/>
  <c r="L600" i="18"/>
  <c r="K609" i="18"/>
  <c r="L616" i="18"/>
  <c r="L625" i="18"/>
  <c r="K633" i="18"/>
  <c r="L650" i="18"/>
  <c r="L681" i="18"/>
  <c r="L686" i="18"/>
  <c r="L713" i="18"/>
  <c r="L716" i="18"/>
  <c r="L719" i="18"/>
  <c r="K725" i="18"/>
  <c r="K770" i="18"/>
  <c r="K773" i="18"/>
  <c r="L776" i="18"/>
  <c r="K885" i="18"/>
  <c r="K957" i="18"/>
  <c r="K447" i="18"/>
  <c r="K479" i="18"/>
  <c r="K511" i="18"/>
  <c r="K539" i="18"/>
  <c r="K545" i="18"/>
  <c r="L556" i="18"/>
  <c r="L562" i="18"/>
  <c r="K567" i="18"/>
  <c r="K579" i="18"/>
  <c r="K595" i="18"/>
  <c r="K611" i="18"/>
  <c r="L629" i="18"/>
  <c r="K631" i="18"/>
  <c r="K637" i="18"/>
  <c r="L641" i="18"/>
  <c r="K664" i="18"/>
  <c r="L677" i="18"/>
  <c r="L679" i="18"/>
  <c r="K682" i="18"/>
  <c r="L693" i="18"/>
  <c r="L695" i="18"/>
  <c r="L698" i="18"/>
  <c r="L703" i="18"/>
  <c r="L706" i="18"/>
  <c r="K742" i="18"/>
  <c r="K763" i="18"/>
  <c r="L780" i="18"/>
  <c r="K804" i="18"/>
  <c r="K818" i="18"/>
  <c r="K897" i="18"/>
  <c r="L450" i="18"/>
  <c r="K457" i="18"/>
  <c r="L472" i="18"/>
  <c r="L482" i="18"/>
  <c r="K489" i="18"/>
  <c r="L504" i="18"/>
  <c r="L514" i="18"/>
  <c r="L520" i="18"/>
  <c r="K547" i="18"/>
  <c r="K553" i="18"/>
  <c r="L564" i="18"/>
  <c r="L570" i="18"/>
  <c r="L572" i="18"/>
  <c r="K583" i="18"/>
  <c r="L586" i="18"/>
  <c r="L588" i="18"/>
  <c r="K599" i="18"/>
  <c r="L602" i="18"/>
  <c r="L604" i="18"/>
  <c r="K615" i="18"/>
  <c r="L618" i="18"/>
  <c r="L620" i="18"/>
  <c r="L631" i="18"/>
  <c r="L639" i="18"/>
  <c r="L657" i="18"/>
  <c r="L675" i="18"/>
  <c r="K689" i="18"/>
  <c r="L701" i="18"/>
  <c r="L709" i="18"/>
  <c r="L711" i="18"/>
  <c r="L714" i="18"/>
  <c r="K746" i="18"/>
  <c r="L760" i="18"/>
  <c r="K767" i="18"/>
  <c r="K774" i="18"/>
  <c r="L797" i="18"/>
  <c r="K825" i="18"/>
  <c r="K471" i="18"/>
  <c r="K503" i="18"/>
  <c r="K519" i="18"/>
  <c r="L528" i="18"/>
  <c r="K555" i="18"/>
  <c r="K561" i="18"/>
  <c r="L635" i="18"/>
  <c r="L651" i="18"/>
  <c r="L653" i="18"/>
  <c r="K669" i="18"/>
  <c r="L689" i="18"/>
  <c r="K696" i="18"/>
  <c r="K704" i="18"/>
  <c r="L717" i="18"/>
  <c r="L746" i="18"/>
  <c r="K794" i="18"/>
  <c r="K801" i="18"/>
  <c r="L815" i="18"/>
  <c r="L822" i="18"/>
  <c r="L852" i="18"/>
  <c r="K871" i="18"/>
  <c r="K875" i="18"/>
  <c r="K630" i="18"/>
  <c r="K638" i="18"/>
  <c r="L647" i="18"/>
  <c r="L658" i="18"/>
  <c r="K666" i="18"/>
  <c r="L683" i="18"/>
  <c r="K723" i="18"/>
  <c r="K727" i="18"/>
  <c r="K733" i="18"/>
  <c r="K748" i="18"/>
  <c r="K756" i="18"/>
  <c r="K758" i="18"/>
  <c r="L763" i="18"/>
  <c r="L767" i="18"/>
  <c r="L771" i="18"/>
  <c r="L773" i="18"/>
  <c r="L799" i="18"/>
  <c r="L806" i="18"/>
  <c r="L820" i="18"/>
  <c r="K833" i="18"/>
  <c r="L846" i="18"/>
  <c r="L879" i="18"/>
  <c r="L918" i="18"/>
  <c r="K927" i="18"/>
  <c r="K937" i="18"/>
  <c r="L947" i="18"/>
  <c r="K954" i="18"/>
  <c r="L1031" i="18"/>
  <c r="K641" i="18"/>
  <c r="K646" i="18"/>
  <c r="L655" i="18"/>
  <c r="L666" i="18"/>
  <c r="K674" i="18"/>
  <c r="L691" i="18"/>
  <c r="K698" i="18"/>
  <c r="K714" i="18"/>
  <c r="L733" i="18"/>
  <c r="L748" i="18"/>
  <c r="L754" i="18"/>
  <c r="L758" i="18"/>
  <c r="L783" i="18"/>
  <c r="K785" i="18"/>
  <c r="K797" i="18"/>
  <c r="K802" i="18"/>
  <c r="K809" i="18"/>
  <c r="L811" i="18"/>
  <c r="K898" i="18"/>
  <c r="L904" i="18"/>
  <c r="L924" i="18"/>
  <c r="K941" i="18"/>
  <c r="L954" i="18"/>
  <c r="L1155" i="18"/>
  <c r="K739" i="18"/>
  <c r="K741" i="18"/>
  <c r="K743" i="18"/>
  <c r="K777" i="18"/>
  <c r="L790" i="18"/>
  <c r="L804" i="18"/>
  <c r="K831" i="18"/>
  <c r="L854" i="18"/>
  <c r="K863" i="18"/>
  <c r="K873" i="18"/>
  <c r="L883" i="18"/>
  <c r="L898" i="18"/>
  <c r="K905" i="18"/>
  <c r="L912" i="18"/>
  <c r="K931" i="18"/>
  <c r="L966" i="18"/>
  <c r="L643" i="18"/>
  <c r="K657" i="18"/>
  <c r="K662" i="18"/>
  <c r="L671" i="18"/>
  <c r="L682" i="18"/>
  <c r="K690" i="18"/>
  <c r="K702" i="18"/>
  <c r="L705" i="18"/>
  <c r="L718" i="18"/>
  <c r="K724" i="18"/>
  <c r="K726" i="18"/>
  <c r="L739" i="18"/>
  <c r="L743" i="18"/>
  <c r="K755" i="18"/>
  <c r="L764" i="18"/>
  <c r="L768" i="18"/>
  <c r="L781" i="18"/>
  <c r="K786" i="18"/>
  <c r="K793" i="18"/>
  <c r="L795" i="18"/>
  <c r="K826" i="18"/>
  <c r="K834" i="18"/>
  <c r="L840" i="18"/>
  <c r="L860" i="18"/>
  <c r="K877" i="18"/>
  <c r="L938" i="18"/>
  <c r="K963" i="18"/>
  <c r="K967" i="18"/>
  <c r="L1009" i="18"/>
  <c r="K1025" i="18"/>
  <c r="L1128" i="18"/>
  <c r="L722" i="18"/>
  <c r="L724" i="18"/>
  <c r="L734" i="18"/>
  <c r="L749" i="18"/>
  <c r="L766" i="18"/>
  <c r="K772" i="18"/>
  <c r="L788" i="18"/>
  <c r="L826" i="18"/>
  <c r="L834" i="18"/>
  <c r="K841" i="18"/>
  <c r="L848" i="18"/>
  <c r="K867" i="18"/>
  <c r="K902" i="18"/>
  <c r="K906" i="18"/>
  <c r="L916" i="18"/>
  <c r="K935" i="18"/>
  <c r="K939" i="18"/>
  <c r="K949" i="18"/>
  <c r="L963" i="18"/>
  <c r="K1109" i="18"/>
  <c r="K642" i="18"/>
  <c r="L659" i="18"/>
  <c r="K673" i="18"/>
  <c r="K678" i="18"/>
  <c r="L687" i="18"/>
  <c r="K706" i="18"/>
  <c r="L728" i="18"/>
  <c r="L751" i="18"/>
  <c r="K753" i="18"/>
  <c r="K757" i="18"/>
  <c r="K761" i="18"/>
  <c r="K782" i="18"/>
  <c r="K810" i="18"/>
  <c r="K817" i="18"/>
  <c r="K829" i="18"/>
  <c r="L874" i="18"/>
  <c r="L906" i="18"/>
  <c r="K910" i="18"/>
  <c r="K929" i="18"/>
  <c r="L935" i="18"/>
  <c r="L939" i="18"/>
  <c r="L960" i="18"/>
  <c r="K747" i="18"/>
  <c r="L772" i="18"/>
  <c r="K787" i="18"/>
  <c r="K798" i="18"/>
  <c r="K803" i="18"/>
  <c r="K814" i="18"/>
  <c r="K819" i="18"/>
  <c r="K830" i="18"/>
  <c r="L832" i="18"/>
  <c r="L838" i="18"/>
  <c r="L844" i="18"/>
  <c r="K855" i="18"/>
  <c r="K859" i="18"/>
  <c r="L863" i="18"/>
  <c r="L867" i="18"/>
  <c r="K869" i="18"/>
  <c r="K890" i="18"/>
  <c r="K894" i="18"/>
  <c r="L896" i="18"/>
  <c r="L902" i="18"/>
  <c r="L908" i="18"/>
  <c r="K919" i="18"/>
  <c r="K923" i="18"/>
  <c r="L927" i="18"/>
  <c r="L931" i="18"/>
  <c r="K933" i="18"/>
  <c r="K958" i="18"/>
  <c r="K961" i="18"/>
  <c r="L967" i="18"/>
  <c r="K970" i="18"/>
  <c r="K977" i="18"/>
  <c r="K992" i="18"/>
  <c r="K1014" i="18"/>
  <c r="K1363" i="18"/>
  <c r="L732" i="18"/>
  <c r="K771" i="18"/>
  <c r="L787" i="18"/>
  <c r="K789" i="18"/>
  <c r="L791" i="18"/>
  <c r="L798" i="18"/>
  <c r="L803" i="18"/>
  <c r="K805" i="18"/>
  <c r="L807" i="18"/>
  <c r="L814" i="18"/>
  <c r="L819" i="18"/>
  <c r="K821" i="18"/>
  <c r="L823" i="18"/>
  <c r="L830" i="18"/>
  <c r="L836" i="18"/>
  <c r="K847" i="18"/>
  <c r="K851" i="18"/>
  <c r="L855" i="18"/>
  <c r="L859" i="18"/>
  <c r="K861" i="18"/>
  <c r="K882" i="18"/>
  <c r="K886" i="18"/>
  <c r="L888" i="18"/>
  <c r="L894" i="18"/>
  <c r="L900" i="18"/>
  <c r="K911" i="18"/>
  <c r="K915" i="18"/>
  <c r="L919" i="18"/>
  <c r="L923" i="18"/>
  <c r="K925" i="18"/>
  <c r="K946" i="18"/>
  <c r="K950" i="18"/>
  <c r="L952" i="18"/>
  <c r="K955" i="18"/>
  <c r="L958" i="18"/>
  <c r="L970" i="18"/>
  <c r="L977" i="18"/>
  <c r="L999" i="18"/>
  <c r="K1072" i="18"/>
  <c r="L1275" i="18"/>
  <c r="K731" i="18"/>
  <c r="L756" i="18"/>
  <c r="L796" i="18"/>
  <c r="L812" i="18"/>
  <c r="L828" i="18"/>
  <c r="K839" i="18"/>
  <c r="K843" i="18"/>
  <c r="L847" i="18"/>
  <c r="L851" i="18"/>
  <c r="K853" i="18"/>
  <c r="K874" i="18"/>
  <c r="K878" i="18"/>
  <c r="L880" i="18"/>
  <c r="L886" i="18"/>
  <c r="L892" i="18"/>
  <c r="K903" i="18"/>
  <c r="K907" i="18"/>
  <c r="L911" i="18"/>
  <c r="L915" i="18"/>
  <c r="K917" i="18"/>
  <c r="K938" i="18"/>
  <c r="K942" i="18"/>
  <c r="L944" i="18"/>
  <c r="L950" i="18"/>
  <c r="L955" i="18"/>
  <c r="K959" i="18"/>
  <c r="L964" i="18"/>
  <c r="K993" i="18"/>
  <c r="K1045" i="18"/>
  <c r="L1087" i="18"/>
  <c r="K835" i="18"/>
  <c r="L839" i="18"/>
  <c r="L843" i="18"/>
  <c r="K845" i="18"/>
  <c r="K866" i="18"/>
  <c r="K870" i="18"/>
  <c r="L872" i="18"/>
  <c r="L878" i="18"/>
  <c r="L884" i="18"/>
  <c r="K895" i="18"/>
  <c r="K899" i="18"/>
  <c r="L903" i="18"/>
  <c r="L907" i="18"/>
  <c r="K909" i="18"/>
  <c r="K930" i="18"/>
  <c r="K934" i="18"/>
  <c r="L936" i="18"/>
  <c r="L942" i="18"/>
  <c r="L948" i="18"/>
  <c r="K953" i="18"/>
  <c r="L959" i="18"/>
  <c r="K962" i="18"/>
  <c r="K965" i="18"/>
  <c r="L968" i="18"/>
  <c r="K982" i="18"/>
  <c r="K1057" i="18"/>
  <c r="K1162" i="18"/>
  <c r="K715" i="18"/>
  <c r="L740" i="18"/>
  <c r="K779" i="18"/>
  <c r="K790" i="18"/>
  <c r="K795" i="18"/>
  <c r="K806" i="18"/>
  <c r="K811" i="18"/>
  <c r="K822" i="18"/>
  <c r="K827" i="18"/>
  <c r="L831" i="18"/>
  <c r="L835" i="18"/>
  <c r="K837" i="18"/>
  <c r="K858" i="18"/>
  <c r="K862" i="18"/>
  <c r="L864" i="18"/>
  <c r="L870" i="18"/>
  <c r="L876" i="18"/>
  <c r="K887" i="18"/>
  <c r="K891" i="18"/>
  <c r="L895" i="18"/>
  <c r="L899" i="18"/>
  <c r="K901" i="18"/>
  <c r="K922" i="18"/>
  <c r="K926" i="18"/>
  <c r="L928" i="18"/>
  <c r="L934" i="18"/>
  <c r="L940" i="18"/>
  <c r="K951" i="18"/>
  <c r="L962" i="18"/>
  <c r="L971" i="18"/>
  <c r="K975" i="18"/>
  <c r="K1115" i="18"/>
  <c r="K850" i="18"/>
  <c r="K854" i="18"/>
  <c r="L856" i="18"/>
  <c r="L862" i="18"/>
  <c r="L868" i="18"/>
  <c r="K879" i="18"/>
  <c r="K883" i="18"/>
  <c r="L887" i="18"/>
  <c r="L891" i="18"/>
  <c r="K893" i="18"/>
  <c r="K914" i="18"/>
  <c r="K918" i="18"/>
  <c r="L920" i="18"/>
  <c r="L926" i="18"/>
  <c r="L932" i="18"/>
  <c r="K943" i="18"/>
  <c r="K947" i="18"/>
  <c r="L951" i="18"/>
  <c r="L956" i="18"/>
  <c r="K966" i="18"/>
  <c r="K969" i="18"/>
  <c r="K972" i="18"/>
  <c r="L975" i="18"/>
  <c r="K1009" i="18"/>
  <c r="K1024" i="18"/>
  <c r="K1054" i="18"/>
  <c r="L1081" i="18"/>
  <c r="L1096" i="18"/>
  <c r="K1159" i="18"/>
  <c r="K1007" i="18"/>
  <c r="L1024" i="18"/>
  <c r="K1039" i="18"/>
  <c r="L1042" i="18"/>
  <c r="K1048" i="18"/>
  <c r="L1054" i="18"/>
  <c r="L1057" i="18"/>
  <c r="L1063" i="18"/>
  <c r="L1072" i="18"/>
  <c r="K1085" i="18"/>
  <c r="K1094" i="18"/>
  <c r="K1097" i="18"/>
  <c r="K1103" i="18"/>
  <c r="L1106" i="18"/>
  <c r="K1156" i="18"/>
  <c r="L1179" i="18"/>
  <c r="L1253" i="18"/>
  <c r="K1268" i="18"/>
  <c r="L1307" i="18"/>
  <c r="L985" i="18"/>
  <c r="K990" i="18"/>
  <c r="K1000" i="18"/>
  <c r="L1007" i="18"/>
  <c r="L1017" i="18"/>
  <c r="K1022" i="18"/>
  <c r="K1032" i="18"/>
  <c r="L1039" i="18"/>
  <c r="L1048" i="18"/>
  <c r="K1070" i="18"/>
  <c r="K1073" i="18"/>
  <c r="K1079" i="18"/>
  <c r="L1082" i="18"/>
  <c r="K1088" i="18"/>
  <c r="L1094" i="18"/>
  <c r="L1097" i="18"/>
  <c r="L1103" i="18"/>
  <c r="L1112" i="18"/>
  <c r="L1139" i="18"/>
  <c r="K1143" i="18"/>
  <c r="K1146" i="18"/>
  <c r="K1163" i="18"/>
  <c r="L1176" i="18"/>
  <c r="L1209" i="18"/>
  <c r="K1296" i="18"/>
  <c r="K1344" i="18"/>
  <c r="L1538" i="18"/>
  <c r="K974" i="18"/>
  <c r="K976" i="18"/>
  <c r="L1000" i="18"/>
  <c r="K1015" i="18"/>
  <c r="L1032" i="18"/>
  <c r="K1046" i="18"/>
  <c r="K1049" i="18"/>
  <c r="K1055" i="18"/>
  <c r="L1058" i="18"/>
  <c r="K1064" i="18"/>
  <c r="L1070" i="18"/>
  <c r="L1073" i="18"/>
  <c r="L1079" i="18"/>
  <c r="L1088" i="18"/>
  <c r="K1101" i="18"/>
  <c r="K1110" i="18"/>
  <c r="K1140" i="18"/>
  <c r="L1163" i="18"/>
  <c r="L1243" i="18"/>
  <c r="K1463" i="18"/>
  <c r="L983" i="18"/>
  <c r="L993" i="18"/>
  <c r="K998" i="18"/>
  <c r="K1008" i="18"/>
  <c r="L1015" i="18"/>
  <c r="L1025" i="18"/>
  <c r="K1030" i="18"/>
  <c r="K1040" i="18"/>
  <c r="L1049" i="18"/>
  <c r="L1055" i="18"/>
  <c r="L1064" i="18"/>
  <c r="K1077" i="18"/>
  <c r="K1086" i="18"/>
  <c r="K1089" i="18"/>
  <c r="K1095" i="18"/>
  <c r="L1098" i="18"/>
  <c r="K1104" i="18"/>
  <c r="L1110" i="18"/>
  <c r="L1123" i="18"/>
  <c r="K1127" i="18"/>
  <c r="K1130" i="18"/>
  <c r="K1147" i="18"/>
  <c r="L1160" i="18"/>
  <c r="L1221" i="18"/>
  <c r="K1236" i="18"/>
  <c r="L1008" i="18"/>
  <c r="K1023" i="18"/>
  <c r="L1040" i="18"/>
  <c r="K1053" i="18"/>
  <c r="K1062" i="18"/>
  <c r="K1065" i="18"/>
  <c r="K1071" i="18"/>
  <c r="L1074" i="18"/>
  <c r="K1080" i="18"/>
  <c r="L1086" i="18"/>
  <c r="L1089" i="18"/>
  <c r="L1095" i="18"/>
  <c r="L1104" i="18"/>
  <c r="K1124" i="18"/>
  <c r="L1147" i="18"/>
  <c r="K984" i="18"/>
  <c r="L991" i="18"/>
  <c r="L1001" i="18"/>
  <c r="K1006" i="18"/>
  <c r="K1016" i="18"/>
  <c r="L1023" i="18"/>
  <c r="L1033" i="18"/>
  <c r="K1038" i="18"/>
  <c r="K1041" i="18"/>
  <c r="K1047" i="18"/>
  <c r="L1050" i="18"/>
  <c r="K1056" i="18"/>
  <c r="L1065" i="18"/>
  <c r="L1071" i="18"/>
  <c r="L1080" i="18"/>
  <c r="K1093" i="18"/>
  <c r="K1102" i="18"/>
  <c r="K1105" i="18"/>
  <c r="K1111" i="18"/>
  <c r="K1114" i="18"/>
  <c r="K1131" i="18"/>
  <c r="L1144" i="18"/>
  <c r="L1171" i="18"/>
  <c r="K1175" i="18"/>
  <c r="L1211" i="18"/>
  <c r="K1378" i="18"/>
  <c r="L1496" i="18"/>
  <c r="L1500" i="18"/>
  <c r="L1016" i="18"/>
  <c r="K1031" i="18"/>
  <c r="L1041" i="18"/>
  <c r="L1047" i="18"/>
  <c r="L1056" i="18"/>
  <c r="K1069" i="18"/>
  <c r="K1078" i="18"/>
  <c r="K1081" i="18"/>
  <c r="K1087" i="18"/>
  <c r="L1090" i="18"/>
  <c r="K1096" i="18"/>
  <c r="L1102" i="18"/>
  <c r="L1105" i="18"/>
  <c r="L1111" i="18"/>
  <c r="L1131" i="18"/>
  <c r="K1172" i="18"/>
  <c r="L1189" i="18"/>
  <c r="K1204" i="18"/>
  <c r="L1366" i="18"/>
  <c r="K1112" i="18"/>
  <c r="L1124" i="18"/>
  <c r="K1126" i="18"/>
  <c r="K1128" i="18"/>
  <c r="L1140" i="18"/>
  <c r="K1142" i="18"/>
  <c r="K1144" i="18"/>
  <c r="L1156" i="18"/>
  <c r="K1158" i="18"/>
  <c r="K1160" i="18"/>
  <c r="L1172" i="18"/>
  <c r="K1174" i="18"/>
  <c r="K1176" i="18"/>
  <c r="K1187" i="18"/>
  <c r="K1190" i="18"/>
  <c r="K1200" i="18"/>
  <c r="K1202" i="18"/>
  <c r="L1204" i="18"/>
  <c r="L1207" i="18"/>
  <c r="K1219" i="18"/>
  <c r="K1222" i="18"/>
  <c r="K1234" i="18"/>
  <c r="L1236" i="18"/>
  <c r="L1239" i="18"/>
  <c r="K1251" i="18"/>
  <c r="K1254" i="18"/>
  <c r="K1266" i="18"/>
  <c r="L1268" i="18"/>
  <c r="L1271" i="18"/>
  <c r="K1289" i="18"/>
  <c r="L1292" i="18"/>
  <c r="L1322" i="18"/>
  <c r="L1329" i="18"/>
  <c r="K1348" i="18"/>
  <c r="K1411" i="18"/>
  <c r="K1415" i="18"/>
  <c r="L1441" i="18"/>
  <c r="L1448" i="18"/>
  <c r="L1466" i="18"/>
  <c r="K1497" i="18"/>
  <c r="L1117" i="18"/>
  <c r="L1119" i="18"/>
  <c r="L1133" i="18"/>
  <c r="L1135" i="18"/>
  <c r="L1149" i="18"/>
  <c r="L1151" i="18"/>
  <c r="L1165" i="18"/>
  <c r="L1167" i="18"/>
  <c r="K1180" i="18"/>
  <c r="L1185" i="18"/>
  <c r="L1187" i="18"/>
  <c r="L1197" i="18"/>
  <c r="K1212" i="18"/>
  <c r="L1219" i="18"/>
  <c r="L1229" i="18"/>
  <c r="K1244" i="18"/>
  <c r="L1251" i="18"/>
  <c r="L1261" i="18"/>
  <c r="K1276" i="18"/>
  <c r="L1304" i="18"/>
  <c r="L1308" i="18"/>
  <c r="K1360" i="18"/>
  <c r="L1371" i="18"/>
  <c r="K1397" i="18"/>
  <c r="K1408" i="18"/>
  <c r="K1427" i="18"/>
  <c r="K1442" i="18"/>
  <c r="K1490" i="18"/>
  <c r="L1121" i="18"/>
  <c r="L1137" i="18"/>
  <c r="L1153" i="18"/>
  <c r="L1169" i="18"/>
  <c r="K1178" i="18"/>
  <c r="L1180" i="18"/>
  <c r="L1183" i="18"/>
  <c r="K1195" i="18"/>
  <c r="K1198" i="18"/>
  <c r="K1208" i="18"/>
  <c r="K1210" i="18"/>
  <c r="L1212" i="18"/>
  <c r="L1215" i="18"/>
  <c r="K1227" i="18"/>
  <c r="K1230" i="18"/>
  <c r="K1242" i="18"/>
  <c r="L1244" i="18"/>
  <c r="L1247" i="18"/>
  <c r="K1259" i="18"/>
  <c r="K1262" i="18"/>
  <c r="K1274" i="18"/>
  <c r="L1276" i="18"/>
  <c r="L1279" i="18"/>
  <c r="L1293" i="18"/>
  <c r="K1305" i="18"/>
  <c r="L1323" i="18"/>
  <c r="L1341" i="18"/>
  <c r="K1353" i="18"/>
  <c r="L1356" i="18"/>
  <c r="L1386" i="18"/>
  <c r="L1393" i="18"/>
  <c r="K1475" i="18"/>
  <c r="K1479" i="18"/>
  <c r="L1505" i="18"/>
  <c r="K1116" i="18"/>
  <c r="K1123" i="18"/>
  <c r="K1132" i="18"/>
  <c r="K1139" i="18"/>
  <c r="K1148" i="18"/>
  <c r="K1155" i="18"/>
  <c r="K1164" i="18"/>
  <c r="K1171" i="18"/>
  <c r="K1188" i="18"/>
  <c r="L1193" i="18"/>
  <c r="L1195" i="18"/>
  <c r="L1205" i="18"/>
  <c r="K1220" i="18"/>
  <c r="L1227" i="18"/>
  <c r="L1237" i="18"/>
  <c r="K1252" i="18"/>
  <c r="L1259" i="18"/>
  <c r="L1269" i="18"/>
  <c r="L1286" i="18"/>
  <c r="K1298" i="18"/>
  <c r="K1317" i="18"/>
  <c r="L1368" i="18"/>
  <c r="L1372" i="18"/>
  <c r="K1424" i="18"/>
  <c r="L1435" i="18"/>
  <c r="K1472" i="18"/>
  <c r="K1491" i="18"/>
  <c r="K1506" i="18"/>
  <c r="L1116" i="18"/>
  <c r="K1118" i="18"/>
  <c r="K1120" i="18"/>
  <c r="L1132" i="18"/>
  <c r="K1134" i="18"/>
  <c r="K1136" i="18"/>
  <c r="L1148" i="18"/>
  <c r="K1150" i="18"/>
  <c r="K1152" i="18"/>
  <c r="L1164" i="18"/>
  <c r="K1166" i="18"/>
  <c r="K1168" i="18"/>
  <c r="K1184" i="18"/>
  <c r="K1186" i="18"/>
  <c r="L1188" i="18"/>
  <c r="L1191" i="18"/>
  <c r="K1203" i="18"/>
  <c r="K1206" i="18"/>
  <c r="K1216" i="18"/>
  <c r="K1218" i="18"/>
  <c r="L1220" i="18"/>
  <c r="L1223" i="18"/>
  <c r="K1235" i="18"/>
  <c r="K1238" i="18"/>
  <c r="K1250" i="18"/>
  <c r="L1252" i="18"/>
  <c r="L1255" i="18"/>
  <c r="K1267" i="18"/>
  <c r="K1270" i="18"/>
  <c r="K1283" i="18"/>
  <c r="K1287" i="18"/>
  <c r="L1313" i="18"/>
  <c r="L1320" i="18"/>
  <c r="L1338" i="18"/>
  <c r="L1357" i="18"/>
  <c r="K1369" i="18"/>
  <c r="L1387" i="18"/>
  <c r="K1417" i="18"/>
  <c r="L1420" i="18"/>
  <c r="L1450" i="18"/>
  <c r="L1457" i="18"/>
  <c r="L1560" i="18"/>
  <c r="L1125" i="18"/>
  <c r="L1127" i="18"/>
  <c r="L1141" i="18"/>
  <c r="L1143" i="18"/>
  <c r="L1157" i="18"/>
  <c r="L1159" i="18"/>
  <c r="L1173" i="18"/>
  <c r="L1175" i="18"/>
  <c r="L1181" i="18"/>
  <c r="K1196" i="18"/>
  <c r="L1201" i="18"/>
  <c r="L1203" i="18"/>
  <c r="L1213" i="18"/>
  <c r="K1228" i="18"/>
  <c r="L1235" i="18"/>
  <c r="L1245" i="18"/>
  <c r="K1260" i="18"/>
  <c r="L1267" i="18"/>
  <c r="L1277" i="18"/>
  <c r="K1299" i="18"/>
  <c r="L1302" i="18"/>
  <c r="K1314" i="18"/>
  <c r="K1362" i="18"/>
  <c r="K1381" i="18"/>
  <c r="K1399" i="18"/>
  <c r="L1432" i="18"/>
  <c r="L1436" i="18"/>
  <c r="K1488" i="18"/>
  <c r="L1499" i="18"/>
  <c r="L1113" i="18"/>
  <c r="L1129" i="18"/>
  <c r="L1145" i="18"/>
  <c r="L1161" i="18"/>
  <c r="L1177" i="18"/>
  <c r="K1179" i="18"/>
  <c r="K1182" i="18"/>
  <c r="K1192" i="18"/>
  <c r="K1194" i="18"/>
  <c r="L1196" i="18"/>
  <c r="L1199" i="18"/>
  <c r="K1211" i="18"/>
  <c r="K1214" i="18"/>
  <c r="K1226" i="18"/>
  <c r="L1228" i="18"/>
  <c r="L1231" i="18"/>
  <c r="K1243" i="18"/>
  <c r="K1246" i="18"/>
  <c r="K1258" i="18"/>
  <c r="L1260" i="18"/>
  <c r="L1263" i="18"/>
  <c r="K1275" i="18"/>
  <c r="K1278" i="18"/>
  <c r="K1284" i="18"/>
  <c r="K1347" i="18"/>
  <c r="L1377" i="18"/>
  <c r="L1384" i="18"/>
  <c r="L1402" i="18"/>
  <c r="K1433" i="18"/>
  <c r="L1451" i="18"/>
  <c r="K1481" i="18"/>
  <c r="L1484" i="18"/>
  <c r="L1283" i="18"/>
  <c r="L1289" i="18"/>
  <c r="K1293" i="18"/>
  <c r="L1298" i="18"/>
  <c r="K1308" i="18"/>
  <c r="K1311" i="18"/>
  <c r="K1320" i="18"/>
  <c r="K1323" i="18"/>
  <c r="L1326" i="18"/>
  <c r="K1329" i="18"/>
  <c r="L1332" i="18"/>
  <c r="K1338" i="18"/>
  <c r="L1347" i="18"/>
  <c r="L1353" i="18"/>
  <c r="K1357" i="18"/>
  <c r="L1362" i="18"/>
  <c r="K1372" i="18"/>
  <c r="K1375" i="18"/>
  <c r="L1381" i="18"/>
  <c r="K1384" i="18"/>
  <c r="K1387" i="18"/>
  <c r="L1390" i="18"/>
  <c r="K1393" i="18"/>
  <c r="L1396" i="18"/>
  <c r="K1402" i="18"/>
  <c r="L1408" i="18"/>
  <c r="L1411" i="18"/>
  <c r="L1417" i="18"/>
  <c r="K1421" i="18"/>
  <c r="L1426" i="18"/>
  <c r="K1439" i="18"/>
  <c r="K1448" i="18"/>
  <c r="K1451" i="18"/>
  <c r="K1457" i="18"/>
  <c r="L1460" i="18"/>
  <c r="K1466" i="18"/>
  <c r="L1472" i="18"/>
  <c r="L1475" i="18"/>
  <c r="L1481" i="18"/>
  <c r="L1490" i="18"/>
  <c r="K1503" i="18"/>
  <c r="K1553" i="18"/>
  <c r="K1575" i="18"/>
  <c r="K1281" i="18"/>
  <c r="L1284" i="18"/>
  <c r="K1290" i="18"/>
  <c r="L1296" i="18"/>
  <c r="L1299" i="18"/>
  <c r="L1305" i="18"/>
  <c r="K1309" i="18"/>
  <c r="L1314" i="18"/>
  <c r="K1324" i="18"/>
  <c r="K1327" i="18"/>
  <c r="K1336" i="18"/>
  <c r="K1339" i="18"/>
  <c r="K1345" i="18"/>
  <c r="L1348" i="18"/>
  <c r="K1354" i="18"/>
  <c r="L1360" i="18"/>
  <c r="L1363" i="18"/>
  <c r="L1369" i="18"/>
  <c r="K1373" i="18"/>
  <c r="L1378" i="18"/>
  <c r="K1388" i="18"/>
  <c r="K1391" i="18"/>
  <c r="K1400" i="18"/>
  <c r="K1403" i="18"/>
  <c r="L1406" i="18"/>
  <c r="K1409" i="18"/>
  <c r="L1412" i="18"/>
  <c r="K1418" i="18"/>
  <c r="L1424" i="18"/>
  <c r="L1433" i="18"/>
  <c r="L1442" i="18"/>
  <c r="K1455" i="18"/>
  <c r="K1464" i="18"/>
  <c r="K1467" i="18"/>
  <c r="K1473" i="18"/>
  <c r="L1476" i="18"/>
  <c r="K1482" i="18"/>
  <c r="L1488" i="18"/>
  <c r="L1491" i="18"/>
  <c r="L1497" i="18"/>
  <c r="L1506" i="18"/>
  <c r="K1561" i="18"/>
  <c r="K1565" i="18"/>
  <c r="L1281" i="18"/>
  <c r="K1285" i="18"/>
  <c r="L1290" i="18"/>
  <c r="K1300" i="18"/>
  <c r="K1303" i="18"/>
  <c r="L1309" i="18"/>
  <c r="K1312" i="18"/>
  <c r="K1315" i="18"/>
  <c r="L1318" i="18"/>
  <c r="K1321" i="18"/>
  <c r="L1324" i="18"/>
  <c r="K1330" i="18"/>
  <c r="L1339" i="18"/>
  <c r="L1345" i="18"/>
  <c r="K1349" i="18"/>
  <c r="L1354" i="18"/>
  <c r="K1364" i="18"/>
  <c r="K1367" i="18"/>
  <c r="L1373" i="18"/>
  <c r="K1376" i="18"/>
  <c r="K1379" i="18"/>
  <c r="L1382" i="18"/>
  <c r="K1385" i="18"/>
  <c r="L1388" i="18"/>
  <c r="K1394" i="18"/>
  <c r="L1400" i="18"/>
  <c r="L1403" i="18"/>
  <c r="L1409" i="18"/>
  <c r="K1413" i="18"/>
  <c r="L1418" i="18"/>
  <c r="K1431" i="18"/>
  <c r="K1440" i="18"/>
  <c r="K1443" i="18"/>
  <c r="K1449" i="18"/>
  <c r="L1452" i="18"/>
  <c r="K1458" i="18"/>
  <c r="L1464" i="18"/>
  <c r="L1467" i="18"/>
  <c r="L1473" i="18"/>
  <c r="L1482" i="18"/>
  <c r="K1495" i="18"/>
  <c r="K1504" i="18"/>
  <c r="K1507" i="18"/>
  <c r="K1521" i="18"/>
  <c r="K1543" i="18"/>
  <c r="L1554" i="18"/>
  <c r="K1569" i="18"/>
  <c r="K1584" i="18"/>
  <c r="L1285" i="18"/>
  <c r="K1288" i="18"/>
  <c r="K1291" i="18"/>
  <c r="L1294" i="18"/>
  <c r="K1297" i="18"/>
  <c r="L1300" i="18"/>
  <c r="K1306" i="18"/>
  <c r="L1312" i="18"/>
  <c r="L1315" i="18"/>
  <c r="L1321" i="18"/>
  <c r="K1325" i="18"/>
  <c r="L1330" i="18"/>
  <c r="K1340" i="18"/>
  <c r="L1349" i="18"/>
  <c r="K1352" i="18"/>
  <c r="K1355" i="18"/>
  <c r="L1358" i="18"/>
  <c r="K1361" i="18"/>
  <c r="L1364" i="18"/>
  <c r="K1370" i="18"/>
  <c r="L1376" i="18"/>
  <c r="L1379" i="18"/>
  <c r="L1385" i="18"/>
  <c r="K1389" i="18"/>
  <c r="L1394" i="18"/>
  <c r="K1407" i="18"/>
  <c r="K1416" i="18"/>
  <c r="K1419" i="18"/>
  <c r="L1422" i="18"/>
  <c r="K1425" i="18"/>
  <c r="L1428" i="18"/>
  <c r="K1434" i="18"/>
  <c r="L1440" i="18"/>
  <c r="L1443" i="18"/>
  <c r="L1449" i="18"/>
  <c r="L1458" i="18"/>
  <c r="K1471" i="18"/>
  <c r="K1480" i="18"/>
  <c r="K1483" i="18"/>
  <c r="K1489" i="18"/>
  <c r="L1492" i="18"/>
  <c r="K1498" i="18"/>
  <c r="L1504" i="18"/>
  <c r="L1507" i="18"/>
  <c r="L1514" i="18"/>
  <c r="L1528" i="18"/>
  <c r="K1282" i="18"/>
  <c r="L1288" i="18"/>
  <c r="L1291" i="18"/>
  <c r="L1297" i="18"/>
  <c r="K1301" i="18"/>
  <c r="L1306" i="18"/>
  <c r="K1319" i="18"/>
  <c r="L1325" i="18"/>
  <c r="K1328" i="18"/>
  <c r="K1331" i="18"/>
  <c r="K1337" i="18"/>
  <c r="L1340" i="18"/>
  <c r="K1346" i="18"/>
  <c r="L1355" i="18"/>
  <c r="L1361" i="18"/>
  <c r="K1365" i="18"/>
  <c r="L1370" i="18"/>
  <c r="K1380" i="18"/>
  <c r="K1383" i="18"/>
  <c r="K1392" i="18"/>
  <c r="K1395" i="18"/>
  <c r="L1398" i="18"/>
  <c r="K1401" i="18"/>
  <c r="L1404" i="18"/>
  <c r="K1410" i="18"/>
  <c r="L1416" i="18"/>
  <c r="L1419" i="18"/>
  <c r="L1425" i="18"/>
  <c r="L1434" i="18"/>
  <c r="K1447" i="18"/>
  <c r="K1456" i="18"/>
  <c r="K1459" i="18"/>
  <c r="K1465" i="18"/>
  <c r="L1468" i="18"/>
  <c r="K1474" i="18"/>
  <c r="L1480" i="18"/>
  <c r="L1483" i="18"/>
  <c r="L1489" i="18"/>
  <c r="L1498" i="18"/>
  <c r="K1529" i="18"/>
  <c r="K1533" i="18"/>
  <c r="L1280" i="18"/>
  <c r="L1282" i="18"/>
  <c r="K1292" i="18"/>
  <c r="K1295" i="18"/>
  <c r="L1301" i="18"/>
  <c r="K1304" i="18"/>
  <c r="K1307" i="18"/>
  <c r="L1310" i="18"/>
  <c r="K1313" i="18"/>
  <c r="L1316" i="18"/>
  <c r="K1322" i="18"/>
  <c r="L1328" i="18"/>
  <c r="L1331" i="18"/>
  <c r="L1337" i="18"/>
  <c r="L1346" i="18"/>
  <c r="K1356" i="18"/>
  <c r="K1359" i="18"/>
  <c r="L1365" i="18"/>
  <c r="K1368" i="18"/>
  <c r="K1371" i="18"/>
  <c r="L1374" i="18"/>
  <c r="K1377" i="18"/>
  <c r="L1380" i="18"/>
  <c r="K1386" i="18"/>
  <c r="L1392" i="18"/>
  <c r="L1395" i="18"/>
  <c r="L1401" i="18"/>
  <c r="K1405" i="18"/>
  <c r="L1410" i="18"/>
  <c r="K1423" i="18"/>
  <c r="K1432" i="18"/>
  <c r="K1435" i="18"/>
  <c r="K1441" i="18"/>
  <c r="L1444" i="18"/>
  <c r="K1450" i="18"/>
  <c r="L1456" i="18"/>
  <c r="L1459" i="18"/>
  <c r="L1465" i="18"/>
  <c r="L1474" i="18"/>
  <c r="K1487" i="18"/>
  <c r="K1496" i="18"/>
  <c r="K1499" i="18"/>
  <c r="K1505" i="18"/>
  <c r="L1522" i="18"/>
  <c r="K1537" i="18"/>
  <c r="L1570" i="18"/>
  <c r="L1515" i="18"/>
  <c r="L1521" i="18"/>
  <c r="K1526" i="18"/>
  <c r="K1536" i="18"/>
  <c r="L1543" i="18"/>
  <c r="L1553" i="18"/>
  <c r="K1558" i="18"/>
  <c r="K1568" i="18"/>
  <c r="L1575" i="18"/>
  <c r="L1584" i="18"/>
  <c r="K1590" i="18"/>
  <c r="K1598" i="18"/>
  <c r="L1513" i="18"/>
  <c r="K1517" i="18"/>
  <c r="K1519" i="18"/>
  <c r="L1536" i="18"/>
  <c r="K1541" i="18"/>
  <c r="K1551" i="18"/>
  <c r="L1568" i="18"/>
  <c r="K1573" i="18"/>
  <c r="K1581" i="18"/>
  <c r="L1590" i="18"/>
  <c r="L1598" i="18"/>
  <c r="K1511" i="18"/>
  <c r="L1519" i="18"/>
  <c r="K1522" i="18"/>
  <c r="L1529" i="18"/>
  <c r="K1534" i="18"/>
  <c r="K1544" i="18"/>
  <c r="L1551" i="18"/>
  <c r="L1561" i="18"/>
  <c r="K1566" i="18"/>
  <c r="K1576" i="18"/>
  <c r="K1591" i="18"/>
  <c r="K1599" i="18"/>
  <c r="L1511" i="18"/>
  <c r="K1514" i="18"/>
  <c r="K1527" i="18"/>
  <c r="L1534" i="18"/>
  <c r="L1544" i="18"/>
  <c r="K1559" i="18"/>
  <c r="L1566" i="18"/>
  <c r="L1576" i="18"/>
  <c r="K1582" i="18"/>
  <c r="L1585" i="18"/>
  <c r="L1591" i="18"/>
  <c r="L1599" i="18"/>
  <c r="K1520" i="18"/>
  <c r="L1527" i="18"/>
  <c r="L1537" i="18"/>
  <c r="K1542" i="18"/>
  <c r="K1552" i="18"/>
  <c r="L1559" i="18"/>
  <c r="L1569" i="18"/>
  <c r="K1574" i="18"/>
  <c r="L1582" i="18"/>
  <c r="K1592" i="18"/>
  <c r="K1600" i="18"/>
  <c r="K1604" i="18"/>
  <c r="K1620" i="18"/>
  <c r="K1512" i="18"/>
  <c r="K1518" i="18"/>
  <c r="L1520" i="18"/>
  <c r="K1535" i="18"/>
  <c r="L1542" i="18"/>
  <c r="L1552" i="18"/>
  <c r="K1567" i="18"/>
  <c r="L1574" i="18"/>
  <c r="K1583" i="18"/>
  <c r="L1592" i="18"/>
  <c r="L1600" i="18"/>
  <c r="K1510" i="18"/>
  <c r="L1512" i="18"/>
  <c r="L1523" i="18"/>
  <c r="K1528" i="18"/>
  <c r="L1535" i="18"/>
  <c r="L1545" i="18"/>
  <c r="K1550" i="18"/>
  <c r="K1560" i="18"/>
  <c r="L1567" i="18"/>
  <c r="L1577" i="18"/>
  <c r="L1583" i="18"/>
  <c r="K1589" i="18"/>
  <c r="K1597" i="18"/>
  <c r="L1610" i="18"/>
  <c r="K1613" i="18"/>
  <c r="K1628" i="18"/>
  <c r="K1635" i="18"/>
  <c r="L1638" i="18"/>
  <c r="L1642" i="18"/>
  <c r="K1653" i="18"/>
  <c r="L1657" i="18"/>
  <c r="K1660" i="18"/>
  <c r="K1667" i="18"/>
  <c r="L1670" i="18"/>
  <c r="L1674" i="18"/>
  <c r="K1685" i="18"/>
  <c r="K1688" i="18"/>
  <c r="L1694" i="18"/>
  <c r="K1771" i="18"/>
  <c r="K1605" i="18"/>
  <c r="K1619" i="18"/>
  <c r="L1628" i="18"/>
  <c r="K1633" i="18"/>
  <c r="K1648" i="18"/>
  <c r="L1653" i="18"/>
  <c r="L1660" i="18"/>
  <c r="K1665" i="18"/>
  <c r="K1680" i="18"/>
  <c r="L1685" i="18"/>
  <c r="K1691" i="18"/>
  <c r="K1698" i="18"/>
  <c r="L1740" i="18"/>
  <c r="K1611" i="18"/>
  <c r="K1617" i="18"/>
  <c r="K1629" i="18"/>
  <c r="L1633" i="18"/>
  <c r="K1636" i="18"/>
  <c r="K1643" i="18"/>
  <c r="L1646" i="18"/>
  <c r="L1650" i="18"/>
  <c r="K1661" i="18"/>
  <c r="L1665" i="18"/>
  <c r="K1668" i="18"/>
  <c r="K1675" i="18"/>
  <c r="L1678" i="18"/>
  <c r="L1682" i="18"/>
  <c r="L1710" i="18"/>
  <c r="L1898" i="18"/>
  <c r="K1609" i="18"/>
  <c r="L1617" i="18"/>
  <c r="K1624" i="18"/>
  <c r="L1629" i="18"/>
  <c r="L1636" i="18"/>
  <c r="K1641" i="18"/>
  <c r="K1656" i="18"/>
  <c r="L1661" i="18"/>
  <c r="L1668" i="18"/>
  <c r="K1673" i="18"/>
  <c r="L1686" i="18"/>
  <c r="K1689" i="18"/>
  <c r="K1692" i="18"/>
  <c r="K1707" i="18"/>
  <c r="L1722" i="18"/>
  <c r="K1753" i="18"/>
  <c r="L1609" i="18"/>
  <c r="L1622" i="18"/>
  <c r="L1626" i="18"/>
  <c r="K1637" i="18"/>
  <c r="L1641" i="18"/>
  <c r="K1644" i="18"/>
  <c r="K1651" i="18"/>
  <c r="L1654" i="18"/>
  <c r="L1658" i="18"/>
  <c r="K1669" i="18"/>
  <c r="L1673" i="18"/>
  <c r="K1676" i="18"/>
  <c r="K1683" i="18"/>
  <c r="L1689" i="18"/>
  <c r="L1692" i="18"/>
  <c r="K1765" i="18"/>
  <c r="L1614" i="18"/>
  <c r="L1620" i="18"/>
  <c r="K1632" i="18"/>
  <c r="L1637" i="18"/>
  <c r="L1644" i="18"/>
  <c r="K1649" i="18"/>
  <c r="K1664" i="18"/>
  <c r="L1669" i="18"/>
  <c r="L1676" i="18"/>
  <c r="K1681" i="18"/>
  <c r="K1693" i="18"/>
  <c r="K1735" i="18"/>
  <c r="L1606" i="18"/>
  <c r="L1612" i="18"/>
  <c r="K1616" i="18"/>
  <c r="K1627" i="18"/>
  <c r="L1630" i="18"/>
  <c r="L1634" i="18"/>
  <c r="K1645" i="18"/>
  <c r="L1649" i="18"/>
  <c r="K1652" i="18"/>
  <c r="K1659" i="18"/>
  <c r="L1662" i="18"/>
  <c r="L1666" i="18"/>
  <c r="K1677" i="18"/>
  <c r="L1681" i="18"/>
  <c r="K1684" i="18"/>
  <c r="L1693" i="18"/>
  <c r="L1704" i="18"/>
  <c r="L1731" i="18"/>
  <c r="K1762" i="18"/>
  <c r="K1608" i="18"/>
  <c r="K1610" i="18"/>
  <c r="L1618" i="18"/>
  <c r="K1621" i="18"/>
  <c r="K1625" i="18"/>
  <c r="K1640" i="18"/>
  <c r="L1645" i="18"/>
  <c r="L1652" i="18"/>
  <c r="K1657" i="18"/>
  <c r="K1672" i="18"/>
  <c r="L1677" i="18"/>
  <c r="L1684" i="18"/>
  <c r="L1690" i="18"/>
  <c r="K1701" i="18"/>
  <c r="L1774" i="18"/>
  <c r="L1698" i="18"/>
  <c r="L1707" i="18"/>
  <c r="K1711" i="18"/>
  <c r="L1716" i="18"/>
  <c r="K1726" i="18"/>
  <c r="K1729" i="18"/>
  <c r="K1738" i="18"/>
  <c r="K1741" i="18"/>
  <c r="L1744" i="18"/>
  <c r="K1747" i="18"/>
  <c r="L1750" i="18"/>
  <c r="L1762" i="18"/>
  <c r="L1771" i="18"/>
  <c r="L1780" i="18"/>
  <c r="K1791" i="18"/>
  <c r="K1802" i="18"/>
  <c r="K1806" i="18"/>
  <c r="K1856" i="18"/>
  <c r="K1702" i="18"/>
  <c r="K1705" i="18"/>
  <c r="L1711" i="18"/>
  <c r="K1714" i="18"/>
  <c r="K1717" i="18"/>
  <c r="L1720" i="18"/>
  <c r="K1723" i="18"/>
  <c r="L1726" i="18"/>
  <c r="L1738" i="18"/>
  <c r="L1747" i="18"/>
  <c r="K1751" i="18"/>
  <c r="L1756" i="18"/>
  <c r="K1769" i="18"/>
  <c r="K1778" i="18"/>
  <c r="K1781" i="18"/>
  <c r="L1825" i="18"/>
  <c r="L1696" i="18"/>
  <c r="K1699" i="18"/>
  <c r="L1702" i="18"/>
  <c r="L1714" i="18"/>
  <c r="L1723" i="18"/>
  <c r="K1727" i="18"/>
  <c r="L1732" i="18"/>
  <c r="K1745" i="18"/>
  <c r="K1754" i="18"/>
  <c r="K1757" i="18"/>
  <c r="K1763" i="18"/>
  <c r="L1766" i="18"/>
  <c r="L1778" i="18"/>
  <c r="L1795" i="18"/>
  <c r="L1699" i="18"/>
  <c r="K1703" i="18"/>
  <c r="L1708" i="18"/>
  <c r="K1718" i="18"/>
  <c r="K1721" i="18"/>
  <c r="L1727" i="18"/>
  <c r="K1730" i="18"/>
  <c r="K1733" i="18"/>
  <c r="L1736" i="18"/>
  <c r="K1739" i="18"/>
  <c r="L1742" i="18"/>
  <c r="L1754" i="18"/>
  <c r="L1763" i="18"/>
  <c r="L1772" i="18"/>
  <c r="L1785" i="18"/>
  <c r="L1799" i="18"/>
  <c r="L1803" i="18"/>
  <c r="L1811" i="18"/>
  <c r="K1838" i="18"/>
  <c r="K1697" i="18"/>
  <c r="L1703" i="18"/>
  <c r="K1706" i="18"/>
  <c r="K1709" i="18"/>
  <c r="L1712" i="18"/>
  <c r="K1715" i="18"/>
  <c r="L1718" i="18"/>
  <c r="L1730" i="18"/>
  <c r="L1739" i="18"/>
  <c r="K1743" i="18"/>
  <c r="L1748" i="18"/>
  <c r="K1761" i="18"/>
  <c r="K1770" i="18"/>
  <c r="K1773" i="18"/>
  <c r="K1779" i="18"/>
  <c r="L1782" i="18"/>
  <c r="K1786" i="18"/>
  <c r="K1793" i="18"/>
  <c r="K1850" i="18"/>
  <c r="L1695" i="18"/>
  <c r="L1706" i="18"/>
  <c r="L1715" i="18"/>
  <c r="K1719" i="18"/>
  <c r="L1724" i="18"/>
  <c r="K1737" i="18"/>
  <c r="K1746" i="18"/>
  <c r="K1749" i="18"/>
  <c r="L1752" i="18"/>
  <c r="K1755" i="18"/>
  <c r="L1758" i="18"/>
  <c r="L1770" i="18"/>
  <c r="L1779" i="18"/>
  <c r="L1786" i="18"/>
  <c r="L1808" i="18"/>
  <c r="L1862" i="18"/>
  <c r="L1700" i="18"/>
  <c r="K1710" i="18"/>
  <c r="K1713" i="18"/>
  <c r="L1719" i="18"/>
  <c r="K1722" i="18"/>
  <c r="K1725" i="18"/>
  <c r="L1728" i="18"/>
  <c r="K1731" i="18"/>
  <c r="L1734" i="18"/>
  <c r="L1746" i="18"/>
  <c r="L1755" i="18"/>
  <c r="L1764" i="18"/>
  <c r="K1777" i="18"/>
  <c r="K1794" i="18"/>
  <c r="L1816" i="18"/>
  <c r="K1847" i="18"/>
  <c r="L1791" i="18"/>
  <c r="L1793" i="18"/>
  <c r="K1814" i="18"/>
  <c r="K1823" i="18"/>
  <c r="K1826" i="18"/>
  <c r="K1832" i="18"/>
  <c r="L1835" i="18"/>
  <c r="K1841" i="18"/>
  <c r="L1847" i="18"/>
  <c r="L1850" i="18"/>
  <c r="L1856" i="18"/>
  <c r="K1866" i="18"/>
  <c r="K2038" i="18"/>
  <c r="K1800" i="18"/>
  <c r="K1809" i="18"/>
  <c r="K1817" i="18"/>
  <c r="L1823" i="18"/>
  <c r="L1826" i="18"/>
  <c r="L1832" i="18"/>
  <c r="L1841" i="18"/>
  <c r="K1854" i="18"/>
  <c r="K1860" i="18"/>
  <c r="K1877" i="18"/>
  <c r="K1784" i="18"/>
  <c r="K1790" i="18"/>
  <c r="K1798" i="18"/>
  <c r="L1800" i="18"/>
  <c r="L1809" i="18"/>
  <c r="L1817" i="18"/>
  <c r="K1830" i="18"/>
  <c r="K1839" i="18"/>
  <c r="K1842" i="18"/>
  <c r="K1848" i="18"/>
  <c r="L1851" i="18"/>
  <c r="K1857" i="18"/>
  <c r="L1870" i="18"/>
  <c r="L1933" i="18"/>
  <c r="L1784" i="18"/>
  <c r="K1792" i="18"/>
  <c r="K1807" i="18"/>
  <c r="K1810" i="18"/>
  <c r="K1815" i="18"/>
  <c r="K1818" i="18"/>
  <c r="K1824" i="18"/>
  <c r="L1827" i="18"/>
  <c r="K1833" i="18"/>
  <c r="L1839" i="18"/>
  <c r="L1842" i="18"/>
  <c r="L1848" i="18"/>
  <c r="L1857" i="18"/>
  <c r="L1915" i="18"/>
  <c r="L1792" i="18"/>
  <c r="L1807" i="18"/>
  <c r="L1810" i="18"/>
  <c r="L1815" i="18"/>
  <c r="L1818" i="18"/>
  <c r="L1824" i="18"/>
  <c r="L1833" i="18"/>
  <c r="K1846" i="18"/>
  <c r="K1855" i="18"/>
  <c r="K1858" i="18"/>
  <c r="K1861" i="18"/>
  <c r="K1868" i="18"/>
  <c r="L1878" i="18"/>
  <c r="K1901" i="18"/>
  <c r="K1908" i="18"/>
  <c r="L1930" i="18"/>
  <c r="L1942" i="18"/>
  <c r="K1783" i="18"/>
  <c r="L1801" i="18"/>
  <c r="K1822" i="18"/>
  <c r="K1831" i="18"/>
  <c r="K1834" i="18"/>
  <c r="K1840" i="18"/>
  <c r="L1843" i="18"/>
  <c r="K1849" i="18"/>
  <c r="L1855" i="18"/>
  <c r="L1861" i="18"/>
  <c r="K1799" i="18"/>
  <c r="K1808" i="18"/>
  <c r="K1816" i="18"/>
  <c r="L1819" i="18"/>
  <c r="K1825" i="18"/>
  <c r="L1831" i="18"/>
  <c r="L1834" i="18"/>
  <c r="L1840" i="18"/>
  <c r="L1849" i="18"/>
  <c r="K1869" i="18"/>
  <c r="L1883" i="18"/>
  <c r="L1951" i="18"/>
  <c r="L1974" i="18"/>
  <c r="L1866" i="18"/>
  <c r="L1868" i="18"/>
  <c r="L1877" i="18"/>
  <c r="K1889" i="18"/>
  <c r="K1891" i="18"/>
  <c r="L1894" i="18"/>
  <c r="L1901" i="18"/>
  <c r="K1906" i="18"/>
  <c r="L1908" i="18"/>
  <c r="K1921" i="18"/>
  <c r="K1923" i="18"/>
  <c r="L1926" i="18"/>
  <c r="L1936" i="18"/>
  <c r="K1975" i="18"/>
  <c r="L1992" i="18"/>
  <c r="K2118" i="18"/>
  <c r="K1873" i="18"/>
  <c r="K1875" i="18"/>
  <c r="K1884" i="18"/>
  <c r="L1891" i="18"/>
  <c r="L1906" i="18"/>
  <c r="K1909" i="18"/>
  <c r="K1916" i="18"/>
  <c r="L1923" i="18"/>
  <c r="K1931" i="18"/>
  <c r="K1934" i="18"/>
  <c r="K1943" i="18"/>
  <c r="L1958" i="18"/>
  <c r="L1967" i="18"/>
  <c r="K1989" i="18"/>
  <c r="L2006" i="18"/>
  <c r="K2063" i="18"/>
  <c r="K1865" i="18"/>
  <c r="L1875" i="18"/>
  <c r="K1882" i="18"/>
  <c r="L1884" i="18"/>
  <c r="K1897" i="18"/>
  <c r="K1899" i="18"/>
  <c r="L1902" i="18"/>
  <c r="L1909" i="18"/>
  <c r="K1914" i="18"/>
  <c r="L1916" i="18"/>
  <c r="K1929" i="18"/>
  <c r="L1940" i="18"/>
  <c r="L1943" i="18"/>
  <c r="L1949" i="18"/>
  <c r="L1952" i="18"/>
  <c r="K1972" i="18"/>
  <c r="L1989" i="18"/>
  <c r="K2007" i="18"/>
  <c r="K2028" i="18"/>
  <c r="L2055" i="18"/>
  <c r="K1867" i="18"/>
  <c r="L1882" i="18"/>
  <c r="K1885" i="18"/>
  <c r="K1892" i="18"/>
  <c r="L1899" i="18"/>
  <c r="L1914" i="18"/>
  <c r="K1917" i="18"/>
  <c r="K1924" i="18"/>
  <c r="K1959" i="18"/>
  <c r="L1972" i="18"/>
  <c r="K1982" i="18"/>
  <c r="L1999" i="18"/>
  <c r="L2028" i="18"/>
  <c r="L1867" i="18"/>
  <c r="K1876" i="18"/>
  <c r="L1885" i="18"/>
  <c r="K1890" i="18"/>
  <c r="L1892" i="18"/>
  <c r="K1905" i="18"/>
  <c r="K1907" i="18"/>
  <c r="L1910" i="18"/>
  <c r="L1917" i="18"/>
  <c r="K1922" i="18"/>
  <c r="L1924" i="18"/>
  <c r="L1932" i="18"/>
  <c r="L1944" i="18"/>
  <c r="K1950" i="18"/>
  <c r="L1956" i="18"/>
  <c r="L1959" i="18"/>
  <c r="K2004" i="18"/>
  <c r="L2080" i="18"/>
  <c r="K1874" i="18"/>
  <c r="L1876" i="18"/>
  <c r="L1890" i="18"/>
  <c r="K1893" i="18"/>
  <c r="K1900" i="18"/>
  <c r="L1907" i="18"/>
  <c r="L1922" i="18"/>
  <c r="K1925" i="18"/>
  <c r="K1987" i="18"/>
  <c r="L2004" i="18"/>
  <c r="K2077" i="18"/>
  <c r="L1859" i="18"/>
  <c r="L1874" i="18"/>
  <c r="K1881" i="18"/>
  <c r="K1883" i="18"/>
  <c r="L1886" i="18"/>
  <c r="L1893" i="18"/>
  <c r="K1898" i="18"/>
  <c r="L1900" i="18"/>
  <c r="K1913" i="18"/>
  <c r="K1915" i="18"/>
  <c r="L1918" i="18"/>
  <c r="L1925" i="18"/>
  <c r="K1930" i="18"/>
  <c r="L1960" i="18"/>
  <c r="L2045" i="18"/>
  <c r="K2121" i="18"/>
  <c r="L1934" i="18"/>
  <c r="K1963" i="18"/>
  <c r="K1965" i="18"/>
  <c r="L1968" i="18"/>
  <c r="L1975" i="18"/>
  <c r="K1980" i="18"/>
  <c r="L1982" i="18"/>
  <c r="K1995" i="18"/>
  <c r="K1997" i="18"/>
  <c r="L2000" i="18"/>
  <c r="L2007" i="18"/>
  <c r="K2021" i="18"/>
  <c r="K2060" i="18"/>
  <c r="L2077" i="18"/>
  <c r="K1939" i="18"/>
  <c r="K1941" i="18"/>
  <c r="K1948" i="18"/>
  <c r="K1955" i="18"/>
  <c r="K1957" i="18"/>
  <c r="L1965" i="18"/>
  <c r="L1980" i="18"/>
  <c r="K1983" i="18"/>
  <c r="K1990" i="18"/>
  <c r="L1997" i="18"/>
  <c r="K2043" i="18"/>
  <c r="L2060" i="18"/>
  <c r="K2070" i="18"/>
  <c r="K2133" i="18"/>
  <c r="K1933" i="18"/>
  <c r="L1941" i="18"/>
  <c r="L1948" i="18"/>
  <c r="L1950" i="18"/>
  <c r="L1957" i="18"/>
  <c r="K1971" i="18"/>
  <c r="K1973" i="18"/>
  <c r="L1976" i="18"/>
  <c r="L1983" i="18"/>
  <c r="K1988" i="18"/>
  <c r="L1990" i="18"/>
  <c r="K2003" i="18"/>
  <c r="K2005" i="18"/>
  <c r="L2008" i="18"/>
  <c r="K2145" i="18"/>
  <c r="K1966" i="18"/>
  <c r="L1973" i="18"/>
  <c r="L1988" i="18"/>
  <c r="K1991" i="18"/>
  <c r="K1998" i="18"/>
  <c r="L2005" i="18"/>
  <c r="L2013" i="18"/>
  <c r="K2019" i="18"/>
  <c r="L2030" i="18"/>
  <c r="K2075" i="18"/>
  <c r="K2110" i="18"/>
  <c r="K1964" i="18"/>
  <c r="L1966" i="18"/>
  <c r="K1979" i="18"/>
  <c r="K1981" i="18"/>
  <c r="L1984" i="18"/>
  <c r="L1991" i="18"/>
  <c r="K1996" i="18"/>
  <c r="L1998" i="18"/>
  <c r="K2011" i="18"/>
  <c r="K2031" i="18"/>
  <c r="L2048" i="18"/>
  <c r="L2106" i="18"/>
  <c r="K1940" i="18"/>
  <c r="K1947" i="18"/>
  <c r="K1949" i="18"/>
  <c r="K1956" i="18"/>
  <c r="L1964" i="18"/>
  <c r="K1967" i="18"/>
  <c r="K1974" i="18"/>
  <c r="L1981" i="18"/>
  <c r="L1996" i="18"/>
  <c r="K1999" i="18"/>
  <c r="K2006" i="18"/>
  <c r="K2014" i="18"/>
  <c r="L2023" i="18"/>
  <c r="K2045" i="18"/>
  <c r="L2062" i="18"/>
  <c r="L2024" i="18"/>
  <c r="L2031" i="18"/>
  <c r="K2036" i="18"/>
  <c r="L2038" i="18"/>
  <c r="K2051" i="18"/>
  <c r="K2053" i="18"/>
  <c r="L2056" i="18"/>
  <c r="L2063" i="18"/>
  <c r="K2068" i="18"/>
  <c r="L2070" i="18"/>
  <c r="K2083" i="18"/>
  <c r="K2085" i="18"/>
  <c r="K2093" i="18"/>
  <c r="K2102" i="18"/>
  <c r="K2124" i="18"/>
  <c r="L2127" i="18"/>
  <c r="L2130" i="18"/>
  <c r="K2012" i="18"/>
  <c r="L2016" i="18"/>
  <c r="L2036" i="18"/>
  <c r="K2039" i="18"/>
  <c r="K2046" i="18"/>
  <c r="L2053" i="18"/>
  <c r="L2068" i="18"/>
  <c r="K2071" i="18"/>
  <c r="K2078" i="18"/>
  <c r="L2085" i="18"/>
  <c r="L2093" i="18"/>
  <c r="L2102" i="18"/>
  <c r="K2105" i="18"/>
  <c r="K2108" i="18"/>
  <c r="L2119" i="18"/>
  <c r="K2146" i="18"/>
  <c r="L2012" i="18"/>
  <c r="L2014" i="18"/>
  <c r="K2027" i="18"/>
  <c r="K2029" i="18"/>
  <c r="L2032" i="18"/>
  <c r="L2039" i="18"/>
  <c r="K2044" i="18"/>
  <c r="L2046" i="18"/>
  <c r="K2059" i="18"/>
  <c r="K2061" i="18"/>
  <c r="L2064" i="18"/>
  <c r="L2071" i="18"/>
  <c r="K2076" i="18"/>
  <c r="L2078" i="18"/>
  <c r="K2086" i="18"/>
  <c r="K2114" i="18"/>
  <c r="K2122" i="18"/>
  <c r="L2131" i="18"/>
  <c r="L2146" i="18"/>
  <c r="K2022" i="18"/>
  <c r="L2029" i="18"/>
  <c r="L2044" i="18"/>
  <c r="K2047" i="18"/>
  <c r="K2054" i="18"/>
  <c r="L2061" i="18"/>
  <c r="L2076" i="18"/>
  <c r="K2079" i="18"/>
  <c r="L2086" i="18"/>
  <c r="L2091" i="18"/>
  <c r="L2114" i="18"/>
  <c r="L2122" i="18"/>
  <c r="L2125" i="18"/>
  <c r="K2015" i="18"/>
  <c r="L2020" i="18"/>
  <c r="L2022" i="18"/>
  <c r="K2035" i="18"/>
  <c r="K2037" i="18"/>
  <c r="L2040" i="18"/>
  <c r="L2047" i="18"/>
  <c r="K2052" i="18"/>
  <c r="L2054" i="18"/>
  <c r="K2067" i="18"/>
  <c r="K2069" i="18"/>
  <c r="L2072" i="18"/>
  <c r="L2079" i="18"/>
  <c r="K2084" i="18"/>
  <c r="K2089" i="18"/>
  <c r="K2097" i="18"/>
  <c r="K2100" i="18"/>
  <c r="K2013" i="18"/>
  <c r="K2023" i="18"/>
  <c r="K2030" i="18"/>
  <c r="L2037" i="18"/>
  <c r="L2052" i="18"/>
  <c r="K2055" i="18"/>
  <c r="K2062" i="18"/>
  <c r="L2069" i="18"/>
  <c r="L2084" i="18"/>
  <c r="K2092" i="18"/>
  <c r="L2100" i="18"/>
  <c r="K2090" i="18"/>
  <c r="L2108" i="18"/>
  <c r="L2110" i="18"/>
  <c r="K2138" i="18"/>
  <c r="K2142" i="18"/>
  <c r="K2099" i="18"/>
  <c r="L2116" i="18"/>
  <c r="L2118" i="18"/>
  <c r="K2126" i="18"/>
  <c r="K2130" i="18"/>
  <c r="K2134" i="18"/>
  <c r="L2142" i="18"/>
  <c r="L2148" i="18"/>
  <c r="L2099" i="18"/>
  <c r="K2101" i="18"/>
  <c r="K2107" i="18"/>
  <c r="L2124" i="18"/>
  <c r="L2126" i="18"/>
  <c r="L2134" i="18"/>
  <c r="L2140" i="18"/>
  <c r="L2092" i="18"/>
  <c r="L2107" i="18"/>
  <c r="K2109" i="18"/>
  <c r="K2115" i="18"/>
  <c r="L2132" i="18"/>
  <c r="K2147" i="18"/>
  <c r="K2098" i="18"/>
  <c r="L2115" i="18"/>
  <c r="K2117" i="18"/>
  <c r="K2123" i="18"/>
  <c r="K2139" i="18"/>
  <c r="L2143" i="18"/>
  <c r="L2147" i="18"/>
  <c r="K2091" i="18"/>
  <c r="K2106" i="18"/>
  <c r="L2123" i="18"/>
  <c r="K2125" i="18"/>
  <c r="K2131" i="18"/>
  <c r="L2135" i="18"/>
  <c r="L2139" i="18"/>
  <c r="K2141" i="18"/>
  <c r="E13" i="15"/>
  <c r="D66" i="15"/>
  <c r="G79" i="15"/>
  <c r="D82" i="15"/>
  <c r="F84" i="15"/>
  <c r="G139" i="15"/>
  <c r="D174" i="15"/>
  <c r="F13" i="15"/>
  <c r="E66" i="15"/>
  <c r="E82" i="15"/>
  <c r="G84" i="15"/>
  <c r="E174" i="15"/>
  <c r="F82" i="15"/>
  <c r="F174" i="15"/>
  <c r="G82" i="15"/>
  <c r="D157" i="15"/>
  <c r="G174" i="15"/>
  <c r="D118" i="15"/>
  <c r="E157" i="15"/>
  <c r="E118" i="15"/>
  <c r="D139" i="15"/>
  <c r="F157" i="15"/>
  <c r="F74" i="15"/>
  <c r="E79" i="15"/>
  <c r="D84" i="15"/>
  <c r="F118" i="15"/>
  <c r="E139" i="15"/>
  <c r="B66" i="15"/>
  <c r="B174" i="15"/>
  <c r="B84" i="15"/>
  <c r="B139" i="15"/>
  <c r="B157" i="15"/>
  <c r="B118" i="15"/>
  <c r="B82" i="15"/>
  <c r="B14" i="7" l="1"/>
  <c r="B18" i="7"/>
  <c r="B3" i="1"/>
  <c r="B1" i="18"/>
  <c r="B1" i="12"/>
  <c r="B1" i="6"/>
  <c r="B1" i="10"/>
  <c r="B12" i="7"/>
  <c r="M370" i="18"/>
  <c r="N370" i="18" s="1"/>
  <c r="M1103" i="18"/>
  <c r="N1103" i="18" s="1"/>
  <c r="M449" i="18"/>
  <c r="N449" i="18" s="1"/>
  <c r="M420" i="18"/>
  <c r="N420" i="18" s="1"/>
  <c r="M615" i="18"/>
  <c r="N615" i="18" s="1"/>
  <c r="M418" i="18"/>
  <c r="N418" i="18" s="1"/>
  <c r="M659" i="18"/>
  <c r="N659" i="18" s="1"/>
  <c r="M733" i="18"/>
  <c r="N733" i="18" s="1"/>
  <c r="M661" i="18"/>
  <c r="N661" i="18" s="1"/>
  <c r="M929" i="18"/>
  <c r="N929" i="18" s="1"/>
  <c r="M1105" i="18"/>
  <c r="N1105" i="18" s="1"/>
  <c r="M509" i="18"/>
  <c r="N509" i="18" s="1"/>
  <c r="M444" i="18"/>
  <c r="N444" i="18" s="1"/>
  <c r="M32" i="18"/>
  <c r="N32" i="18" s="1"/>
  <c r="M943" i="18"/>
  <c r="N943" i="18" s="1"/>
  <c r="M580" i="18"/>
  <c r="N580" i="18" s="1"/>
  <c r="M638" i="18"/>
  <c r="N638" i="18" s="1"/>
  <c r="M434" i="18"/>
  <c r="N434" i="18" s="1"/>
  <c r="M505" i="18"/>
  <c r="N505" i="18" s="1"/>
  <c r="M490" i="18"/>
  <c r="N490" i="18" s="1"/>
  <c r="M475" i="18"/>
  <c r="N475" i="18" s="1"/>
  <c r="M706" i="18"/>
  <c r="N706" i="18" s="1"/>
  <c r="M579" i="18"/>
  <c r="N579" i="18" s="1"/>
  <c r="M827" i="18"/>
  <c r="N827" i="18" s="1"/>
  <c r="M625" i="18"/>
  <c r="N625" i="18" s="1"/>
  <c r="M756" i="18"/>
  <c r="N756" i="18" s="1"/>
  <c r="M674" i="18"/>
  <c r="N674" i="18" s="1"/>
  <c r="M690" i="18"/>
  <c r="N690" i="18" s="1"/>
  <c r="M689" i="18"/>
  <c r="N689" i="18" s="1"/>
  <c r="M753" i="18"/>
  <c r="N753" i="18" s="1"/>
  <c r="M939" i="18"/>
  <c r="N939" i="18" s="1"/>
  <c r="M772" i="18"/>
  <c r="N772" i="18" s="1"/>
  <c r="M967" i="18"/>
  <c r="N967" i="18" s="1"/>
  <c r="M859" i="18"/>
  <c r="N859" i="18" s="1"/>
  <c r="M915" i="18"/>
  <c r="N915" i="18" s="1"/>
  <c r="M899" i="18"/>
  <c r="N899" i="18" s="1"/>
  <c r="M878" i="18"/>
  <c r="N878" i="18" s="1"/>
  <c r="M942" i="18"/>
  <c r="N942" i="18" s="1"/>
  <c r="M1145" i="18"/>
  <c r="N1145" i="18" s="1"/>
  <c r="M845" i="18"/>
  <c r="N845" i="18" s="1"/>
  <c r="M963" i="18"/>
  <c r="N963" i="18" s="1"/>
  <c r="M746" i="18"/>
  <c r="N746" i="18" s="1"/>
  <c r="M810" i="18"/>
  <c r="N810" i="18" s="1"/>
  <c r="M874" i="18"/>
  <c r="N874" i="18" s="1"/>
  <c r="M938" i="18"/>
  <c r="N938" i="18" s="1"/>
  <c r="M960" i="18"/>
  <c r="N960" i="18" s="1"/>
  <c r="M993" i="18"/>
  <c r="N993" i="18" s="1"/>
  <c r="M1057" i="18"/>
  <c r="N1057" i="18" s="1"/>
  <c r="M1140" i="18"/>
  <c r="N1140" i="18" s="1"/>
  <c r="M1056" i="18"/>
  <c r="N1056" i="18" s="1"/>
  <c r="M1126" i="18"/>
  <c r="N1126" i="18" s="1"/>
  <c r="M1190" i="18"/>
  <c r="N1190" i="18" s="1"/>
  <c r="M1055" i="18"/>
  <c r="N1055" i="18" s="1"/>
  <c r="M161" i="18"/>
  <c r="N161" i="18" s="1"/>
  <c r="M97" i="18"/>
  <c r="N97" i="18" s="1"/>
  <c r="M419" i="18"/>
  <c r="N419" i="18" s="1"/>
  <c r="M555" i="18"/>
  <c r="N555" i="18" s="1"/>
  <c r="M654" i="18"/>
  <c r="N654" i="18" s="1"/>
  <c r="M607" i="18"/>
  <c r="N607" i="18" s="1"/>
  <c r="M523" i="18"/>
  <c r="N523" i="18" s="1"/>
  <c r="M587" i="18"/>
  <c r="N587" i="18" s="1"/>
  <c r="M570" i="18"/>
  <c r="N570" i="18" s="1"/>
  <c r="M771" i="18"/>
  <c r="N771" i="18" s="1"/>
  <c r="M698" i="18"/>
  <c r="N698" i="18" s="1"/>
  <c r="M883" i="18"/>
  <c r="N883" i="18" s="1"/>
  <c r="M697" i="18"/>
  <c r="N697" i="18" s="1"/>
  <c r="M763" i="18"/>
  <c r="N763" i="18" s="1"/>
  <c r="M798" i="18"/>
  <c r="N798" i="18" s="1"/>
  <c r="M903" i="18"/>
  <c r="N903" i="18" s="1"/>
  <c r="M886" i="18"/>
  <c r="N886" i="18" s="1"/>
  <c r="M950" i="18"/>
  <c r="N950" i="18" s="1"/>
  <c r="M789" i="18"/>
  <c r="N789" i="18" s="1"/>
  <c r="M853" i="18"/>
  <c r="N853" i="18" s="1"/>
  <c r="M1024" i="18"/>
  <c r="N1024" i="18" s="1"/>
  <c r="M1000" i="18"/>
  <c r="N1000" i="18" s="1"/>
  <c r="M818" i="18"/>
  <c r="N818" i="18" s="1"/>
  <c r="M1065" i="18"/>
  <c r="N1065" i="18" s="1"/>
  <c r="M1156" i="18"/>
  <c r="N1156" i="18" s="1"/>
  <c r="M1064" i="18"/>
  <c r="N1064" i="18" s="1"/>
  <c r="M1128" i="18"/>
  <c r="N1128" i="18" s="1"/>
  <c r="M1063" i="18"/>
  <c r="N1063" i="18" s="1"/>
  <c r="M1078" i="18"/>
  <c r="N1078" i="18" s="1"/>
  <c r="M1013" i="18"/>
  <c r="N1013" i="18" s="1"/>
  <c r="M1077" i="18"/>
  <c r="N1077" i="18" s="1"/>
  <c r="M1164" i="18"/>
  <c r="N1164" i="18" s="1"/>
  <c r="M1159" i="18"/>
  <c r="N1159" i="18" s="1"/>
  <c r="M1223" i="18"/>
  <c r="N1223" i="18" s="1"/>
  <c r="M1341" i="18"/>
  <c r="N1341" i="18" s="1"/>
  <c r="E38" i="10"/>
  <c r="E37" i="10"/>
  <c r="H11" i="10" s="1"/>
  <c r="K11" i="10" s="1"/>
  <c r="M140" i="18"/>
  <c r="N140" i="18" s="1"/>
  <c r="M255" i="18"/>
  <c r="N255" i="18" s="1"/>
  <c r="M630" i="18"/>
  <c r="N630" i="18" s="1"/>
  <c r="M465" i="18"/>
  <c r="N465" i="18" s="1"/>
  <c r="M755" i="18"/>
  <c r="N755" i="18" s="1"/>
  <c r="M287" i="18"/>
  <c r="N287" i="18" s="1"/>
  <c r="M80" i="18"/>
  <c r="N80" i="18" s="1"/>
  <c r="M16" i="18"/>
  <c r="N16" i="18" s="1"/>
  <c r="M489" i="18"/>
  <c r="N489" i="18" s="1"/>
  <c r="M495" i="18"/>
  <c r="N495" i="18" s="1"/>
  <c r="M515" i="18"/>
  <c r="N515" i="18" s="1"/>
  <c r="M497" i="18"/>
  <c r="N497" i="18" s="1"/>
  <c r="M577" i="18"/>
  <c r="N577" i="18" s="1"/>
  <c r="M920" i="18"/>
  <c r="N920" i="18" s="1"/>
  <c r="M595" i="18"/>
  <c r="N595" i="18" s="1"/>
  <c r="M891" i="18"/>
  <c r="N891" i="18" s="1"/>
  <c r="M578" i="18"/>
  <c r="N578" i="18" s="1"/>
  <c r="M773" i="18"/>
  <c r="N773" i="18" s="1"/>
  <c r="M480" i="18"/>
  <c r="N480" i="18" s="1"/>
  <c r="M795" i="18"/>
  <c r="N795" i="18" s="1"/>
  <c r="M724" i="18"/>
  <c r="N724" i="18" s="1"/>
  <c r="M641" i="18"/>
  <c r="N641" i="18" s="1"/>
  <c r="M705" i="18"/>
  <c r="N705" i="18" s="1"/>
  <c r="M767" i="18"/>
  <c r="N767" i="18" s="1"/>
  <c r="M803" i="18"/>
  <c r="N803" i="18" s="1"/>
  <c r="M919" i="18"/>
  <c r="N919" i="18" s="1"/>
  <c r="M693" i="18"/>
  <c r="N693" i="18" s="1"/>
  <c r="M907" i="18"/>
  <c r="N907" i="18" s="1"/>
  <c r="M830" i="18"/>
  <c r="N830" i="18" s="1"/>
  <c r="M894" i="18"/>
  <c r="N894" i="18" s="1"/>
  <c r="M958" i="18"/>
  <c r="N958" i="18" s="1"/>
  <c r="M797" i="18"/>
  <c r="N797" i="18" s="1"/>
  <c r="M925" i="18"/>
  <c r="N925" i="18" s="1"/>
  <c r="M1032" i="18"/>
  <c r="N1032" i="18" s="1"/>
  <c r="M826" i="18"/>
  <c r="N826" i="18" s="1"/>
  <c r="M890" i="18"/>
  <c r="N890" i="18" s="1"/>
  <c r="M954" i="18"/>
  <c r="N954" i="18" s="1"/>
  <c r="M979" i="18"/>
  <c r="N979" i="18" s="1"/>
  <c r="M1074" i="18"/>
  <c r="N1074" i="18" s="1"/>
  <c r="M1009" i="18"/>
  <c r="N1009" i="18" s="1"/>
  <c r="M1073" i="18"/>
  <c r="N1073" i="18" s="1"/>
  <c r="M1172" i="18"/>
  <c r="N1172" i="18" s="1"/>
  <c r="M1072" i="18"/>
  <c r="N1072" i="18" s="1"/>
  <c r="M1142" i="18"/>
  <c r="N1142" i="18" s="1"/>
  <c r="M1222" i="18"/>
  <c r="N1222" i="18" s="1"/>
  <c r="M1007" i="18"/>
  <c r="N1007" i="18" s="1"/>
  <c r="M1071" i="18"/>
  <c r="N1071" i="18" s="1"/>
  <c r="M304" i="18"/>
  <c r="N304" i="18" s="1"/>
  <c r="M377" i="18"/>
  <c r="N377" i="18" s="1"/>
  <c r="M694" i="18"/>
  <c r="N694" i="18" s="1"/>
  <c r="M526" i="18"/>
  <c r="N526" i="18" s="1"/>
  <c r="M721" i="18"/>
  <c r="N721" i="18" s="1"/>
  <c r="M477" i="18"/>
  <c r="N477" i="18" s="1"/>
  <c r="M101" i="18"/>
  <c r="N101" i="18" s="1"/>
  <c r="M246" i="18"/>
  <c r="N246" i="18" s="1"/>
  <c r="G11" i="10"/>
  <c r="J11" i="10" s="1"/>
  <c r="L11" i="10" s="1"/>
  <c r="G21" i="10"/>
  <c r="J21" i="10" s="1"/>
  <c r="G26" i="10"/>
  <c r="J26" i="10" s="1"/>
  <c r="G34" i="10"/>
  <c r="J34" i="10" s="1"/>
  <c r="G29" i="10"/>
  <c r="J29" i="10" s="1"/>
  <c r="G31" i="10"/>
  <c r="J31" i="10" s="1"/>
  <c r="G15" i="10"/>
  <c r="J15" i="10" s="1"/>
  <c r="G30" i="10"/>
  <c r="J30" i="10" s="1"/>
  <c r="G17" i="10"/>
  <c r="J17" i="10" s="1"/>
  <c r="G20" i="10"/>
  <c r="J20" i="10" s="1"/>
  <c r="G22" i="10"/>
  <c r="J22" i="10" s="1"/>
  <c r="G19" i="10"/>
  <c r="J19" i="10" s="1"/>
  <c r="G10" i="10"/>
  <c r="J10" i="10" s="1"/>
  <c r="G14" i="10"/>
  <c r="J14" i="10" s="1"/>
  <c r="G12" i="10"/>
  <c r="J12" i="10" s="1"/>
  <c r="G33" i="10"/>
  <c r="J33" i="10" s="1"/>
  <c r="G27" i="10"/>
  <c r="J27" i="10" s="1"/>
  <c r="G13" i="10"/>
  <c r="J13" i="10" s="1"/>
  <c r="G16" i="10"/>
  <c r="J16" i="10" s="1"/>
  <c r="G23" i="10"/>
  <c r="J23" i="10" s="1"/>
  <c r="G9" i="10"/>
  <c r="G32" i="10"/>
  <c r="J32" i="10" s="1"/>
  <c r="M114" i="18"/>
  <c r="N114" i="18" s="1"/>
  <c r="M904" i="18"/>
  <c r="N904" i="18" s="1"/>
  <c r="M957" i="18"/>
  <c r="N957" i="18" s="1"/>
  <c r="M858" i="18"/>
  <c r="N858" i="18" s="1"/>
  <c r="M671" i="18"/>
  <c r="N671" i="18" s="1"/>
  <c r="M329" i="18"/>
  <c r="N329" i="18" s="1"/>
  <c r="M387" i="18"/>
  <c r="N387" i="18" s="1"/>
  <c r="M322" i="18"/>
  <c r="N322" i="18" s="1"/>
  <c r="M258" i="18"/>
  <c r="N258" i="18" s="1"/>
  <c r="M27" i="18"/>
  <c r="N27" i="18" s="1"/>
  <c r="M715" i="18"/>
  <c r="N715" i="18" s="1"/>
  <c r="M402" i="18"/>
  <c r="N402" i="18" s="1"/>
  <c r="M540" i="18"/>
  <c r="N540" i="18" s="1"/>
  <c r="M652" i="18"/>
  <c r="N652" i="18" s="1"/>
  <c r="M594" i="18"/>
  <c r="N594" i="18" s="1"/>
  <c r="M741" i="18"/>
  <c r="N741" i="18" s="1"/>
  <c r="M657" i="18"/>
  <c r="N657" i="18" s="1"/>
  <c r="M664" i="18"/>
  <c r="N664" i="18" s="1"/>
  <c r="M727" i="18"/>
  <c r="N727" i="18" s="1"/>
  <c r="M814" i="18"/>
  <c r="N814" i="18" s="1"/>
  <c r="M847" i="18"/>
  <c r="N847" i="18" s="1"/>
  <c r="M780" i="18"/>
  <c r="N780" i="18" s="1"/>
  <c r="M959" i="18"/>
  <c r="N959" i="18" s="1"/>
  <c r="M846" i="18"/>
  <c r="N846" i="18" s="1"/>
  <c r="M910" i="18"/>
  <c r="N910" i="18" s="1"/>
  <c r="M813" i="18"/>
  <c r="N813" i="18" s="1"/>
  <c r="M796" i="18"/>
  <c r="N796" i="18" s="1"/>
  <c r="M778" i="18"/>
  <c r="N778" i="18" s="1"/>
  <c r="M906" i="18"/>
  <c r="N906" i="18" s="1"/>
  <c r="M970" i="18"/>
  <c r="N970" i="18" s="1"/>
  <c r="M1008" i="18"/>
  <c r="N1008" i="18" s="1"/>
  <c r="M1025" i="18"/>
  <c r="N1025" i="18" s="1"/>
  <c r="M1089" i="18"/>
  <c r="N1089" i="18" s="1"/>
  <c r="M1493" i="18"/>
  <c r="N1493" i="18" s="1"/>
  <c r="M1088" i="18"/>
  <c r="N1088" i="18" s="1"/>
  <c r="M1023" i="18"/>
  <c r="N1023" i="18" s="1"/>
  <c r="M1087" i="18"/>
  <c r="N1087" i="18" s="1"/>
  <c r="M1301" i="18"/>
  <c r="N1301" i="18" s="1"/>
  <c r="M1038" i="18"/>
  <c r="N1038" i="18" s="1"/>
  <c r="M1102" i="18"/>
  <c r="N1102" i="18" s="1"/>
  <c r="M1168" i="18"/>
  <c r="N1168" i="18" s="1"/>
  <c r="M1119" i="18"/>
  <c r="N1119" i="18" s="1"/>
  <c r="M1512" i="18"/>
  <c r="N1512" i="18" s="1"/>
  <c r="M1421" i="18"/>
  <c r="N1421" i="18" s="1"/>
  <c r="M1228" i="18"/>
  <c r="N1228" i="18" s="1"/>
  <c r="M1163" i="18"/>
  <c r="N1163" i="18" s="1"/>
  <c r="M1227" i="18"/>
  <c r="N1227" i="18" s="1"/>
  <c r="M1373" i="18"/>
  <c r="N1373" i="18" s="1"/>
  <c r="M1285" i="18"/>
  <c r="N1285" i="18" s="1"/>
  <c r="M1217" i="18"/>
  <c r="N1217" i="18" s="1"/>
  <c r="M1325" i="18"/>
  <c r="N1325" i="18" s="1"/>
  <c r="M1380" i="18"/>
  <c r="N1380" i="18" s="1"/>
  <c r="M1528" i="18"/>
  <c r="N1528" i="18" s="1"/>
  <c r="M1331" i="18"/>
  <c r="N1331" i="18" s="1"/>
  <c r="M1395" i="18"/>
  <c r="N1395" i="18" s="1"/>
  <c r="M1459" i="18"/>
  <c r="N1459" i="18" s="1"/>
  <c r="M1322" i="18"/>
  <c r="N1322" i="18" s="1"/>
  <c r="M1386" i="18"/>
  <c r="N1386" i="18" s="1"/>
  <c r="M1450" i="18"/>
  <c r="N1450" i="18" s="1"/>
  <c r="M1536" i="18"/>
  <c r="N1536" i="18" s="1"/>
  <c r="M1329" i="18"/>
  <c r="N1329" i="18" s="1"/>
  <c r="M1393" i="18"/>
  <c r="N1393" i="18" s="1"/>
  <c r="M1457" i="18"/>
  <c r="N1457" i="18" s="1"/>
  <c r="M1408" i="18"/>
  <c r="N1408" i="18" s="1"/>
  <c r="M1472" i="18"/>
  <c r="N1472" i="18" s="1"/>
  <c r="M1423" i="18"/>
  <c r="N1423" i="18" s="1"/>
  <c r="M1487" i="18"/>
  <c r="N1487" i="18" s="1"/>
  <c r="M1310" i="18"/>
  <c r="N1310" i="18" s="1"/>
  <c r="M1577" i="18"/>
  <c r="N1577" i="18" s="1"/>
  <c r="M1592" i="18"/>
  <c r="N1592" i="18" s="1"/>
  <c r="M1543" i="18"/>
  <c r="N1543" i="18" s="1"/>
  <c r="M1542" i="18"/>
  <c r="N1542" i="18" s="1"/>
  <c r="M1637" i="18"/>
  <c r="N1637" i="18" s="1"/>
  <c r="M1662" i="18"/>
  <c r="N1662" i="18" s="1"/>
  <c r="M1636" i="18"/>
  <c r="N1636" i="18" s="1"/>
  <c r="M1665" i="18"/>
  <c r="N1665" i="18" s="1"/>
  <c r="M1632" i="18"/>
  <c r="N1632" i="18" s="1"/>
  <c r="M1703" i="18"/>
  <c r="N1703" i="18" s="1"/>
  <c r="M1710" i="18"/>
  <c r="N1710" i="18" s="1"/>
  <c r="M1723" i="18"/>
  <c r="N1723" i="18" s="1"/>
  <c r="M1746" i="18"/>
  <c r="N1746" i="18" s="1"/>
  <c r="M1768" i="18"/>
  <c r="N1768" i="18" s="1"/>
  <c r="M1835" i="18"/>
  <c r="N1835" i="18" s="1"/>
  <c r="M1818" i="18"/>
  <c r="N1818" i="18" s="1"/>
  <c r="M1849" i="18"/>
  <c r="N1849" i="18" s="1"/>
  <c r="M1816" i="18"/>
  <c r="N1816" i="18" s="1"/>
  <c r="M1949" i="18"/>
  <c r="N1949" i="18" s="1"/>
  <c r="M1839" i="18"/>
  <c r="N1839" i="18" s="1"/>
  <c r="M1798" i="18"/>
  <c r="N1798" i="18" s="1"/>
  <c r="M1797" i="18"/>
  <c r="N1797" i="18" s="1"/>
  <c r="M1876" i="18"/>
  <c r="N1876" i="18" s="1"/>
  <c r="M1917" i="18"/>
  <c r="N1917" i="18" s="1"/>
  <c r="M1908" i="18"/>
  <c r="N1908" i="18" s="1"/>
  <c r="M1875" i="18"/>
  <c r="N1875" i="18" s="1"/>
  <c r="M1906" i="18"/>
  <c r="N1906" i="18" s="1"/>
  <c r="M1967" i="18"/>
  <c r="N1967" i="18" s="1"/>
  <c r="M2139" i="18"/>
  <c r="N2139" i="18" s="1"/>
  <c r="M2005" i="18"/>
  <c r="N2005" i="18" s="1"/>
  <c r="M1948" i="18"/>
  <c r="N1948" i="18" s="1"/>
  <c r="M2079" i="18"/>
  <c r="N2079" i="18" s="1"/>
  <c r="M2054" i="18"/>
  <c r="N2054" i="18" s="1"/>
  <c r="M2037" i="18"/>
  <c r="N2037" i="18" s="1"/>
  <c r="M2118" i="18"/>
  <c r="N2118" i="18" s="1"/>
  <c r="M2060" i="18"/>
  <c r="N2060" i="18" s="1"/>
  <c r="M2106" i="18"/>
  <c r="N2106" i="18" s="1"/>
  <c r="M2105" i="18"/>
  <c r="N2105" i="18" s="1"/>
  <c r="M79" i="18"/>
  <c r="N79" i="18" s="1"/>
  <c r="M331" i="18"/>
  <c r="N331" i="18" s="1"/>
  <c r="M184" i="18"/>
  <c r="N184" i="18" s="1"/>
  <c r="M120" i="18"/>
  <c r="N120" i="18" s="1"/>
  <c r="M65" i="18"/>
  <c r="N65" i="18" s="1"/>
  <c r="M547" i="18"/>
  <c r="N547" i="18" s="1"/>
  <c r="M427" i="18"/>
  <c r="N427" i="18" s="1"/>
  <c r="M535" i="18"/>
  <c r="N535" i="18" s="1"/>
  <c r="M621" i="18"/>
  <c r="N621" i="18" s="1"/>
  <c r="M461" i="18"/>
  <c r="N461" i="18" s="1"/>
  <c r="M682" i="18"/>
  <c r="N682" i="18" s="1"/>
  <c r="M619" i="18"/>
  <c r="N619" i="18" s="1"/>
  <c r="M538" i="18"/>
  <c r="N538" i="18" s="1"/>
  <c r="M602" i="18"/>
  <c r="N602" i="18" s="1"/>
  <c r="M806" i="18"/>
  <c r="N806" i="18" s="1"/>
  <c r="M1016" i="18"/>
  <c r="N1016" i="18" s="1"/>
  <c r="M504" i="18"/>
  <c r="N504" i="18" s="1"/>
  <c r="M646" i="18"/>
  <c r="N646" i="18" s="1"/>
  <c r="M743" i="18"/>
  <c r="N743" i="18" s="1"/>
  <c r="M518" i="18"/>
  <c r="N518" i="18" s="1"/>
  <c r="M582" i="18"/>
  <c r="N582" i="18" s="1"/>
  <c r="M662" i="18"/>
  <c r="N662" i="18" s="1"/>
  <c r="M875" i="18"/>
  <c r="N875" i="18" s="1"/>
  <c r="M742" i="18"/>
  <c r="N742" i="18" s="1"/>
  <c r="M896" i="18"/>
  <c r="N896" i="18" s="1"/>
  <c r="M819" i="18"/>
  <c r="N819" i="18" s="1"/>
  <c r="M851" i="18"/>
  <c r="N851" i="18" s="1"/>
  <c r="M835" i="18"/>
  <c r="N835" i="18" s="1"/>
  <c r="M854" i="18"/>
  <c r="N854" i="18" s="1"/>
  <c r="M918" i="18"/>
  <c r="N918" i="18" s="1"/>
  <c r="M804" i="18"/>
  <c r="N804" i="18" s="1"/>
  <c r="M932" i="18"/>
  <c r="N932" i="18" s="1"/>
  <c r="M914" i="18"/>
  <c r="N914" i="18" s="1"/>
  <c r="M974" i="18"/>
  <c r="N974" i="18" s="1"/>
  <c r="M1278" i="18"/>
  <c r="N1278" i="18" s="1"/>
  <c r="M1033" i="18"/>
  <c r="N1033" i="18" s="1"/>
  <c r="M1097" i="18"/>
  <c r="N1097" i="18" s="1"/>
  <c r="M1096" i="18"/>
  <c r="N1096" i="18" s="1"/>
  <c r="M1160" i="18"/>
  <c r="N1160" i="18" s="1"/>
  <c r="M1031" i="18"/>
  <c r="N1031" i="18" s="1"/>
  <c r="M1095" i="18"/>
  <c r="N1095" i="18" s="1"/>
  <c r="M982" i="18"/>
  <c r="N982" i="18" s="1"/>
  <c r="M1046" i="18"/>
  <c r="N1046" i="18" s="1"/>
  <c r="M1110" i="18"/>
  <c r="N1110" i="18" s="1"/>
  <c r="M1118" i="18"/>
  <c r="N1118" i="18" s="1"/>
  <c r="M1184" i="18"/>
  <c r="N1184" i="18" s="1"/>
  <c r="M1127" i="18"/>
  <c r="N1127" i="18" s="1"/>
  <c r="M1485" i="18"/>
  <c r="N1485" i="18" s="1"/>
  <c r="M1236" i="18"/>
  <c r="N1236" i="18" s="1"/>
  <c r="M1171" i="18"/>
  <c r="N1171" i="18" s="1"/>
  <c r="M1235" i="18"/>
  <c r="N1235" i="18" s="1"/>
  <c r="M1226" i="18"/>
  <c r="N1226" i="18" s="1"/>
  <c r="M1349" i="18"/>
  <c r="N1349" i="18" s="1"/>
  <c r="M1225" i="18"/>
  <c r="N1225" i="18" s="1"/>
  <c r="M1324" i="18"/>
  <c r="N1324" i="18" s="1"/>
  <c r="M1388" i="18"/>
  <c r="N1388" i="18" s="1"/>
  <c r="M1560" i="18"/>
  <c r="N1560" i="18" s="1"/>
  <c r="M1339" i="18"/>
  <c r="N1339" i="18" s="1"/>
  <c r="M1403" i="18"/>
  <c r="N1403" i="18" s="1"/>
  <c r="M1467" i="18"/>
  <c r="N1467" i="18" s="1"/>
  <c r="M1330" i="18"/>
  <c r="N1330" i="18" s="1"/>
  <c r="M1394" i="18"/>
  <c r="N1394" i="18" s="1"/>
  <c r="M1458" i="18"/>
  <c r="N1458" i="18" s="1"/>
  <c r="M1568" i="18"/>
  <c r="N1568" i="18" s="1"/>
  <c r="M1337" i="18"/>
  <c r="N1337" i="18" s="1"/>
  <c r="M1401" i="18"/>
  <c r="N1401" i="18" s="1"/>
  <c r="M1465" i="18"/>
  <c r="N1465" i="18" s="1"/>
  <c r="M1288" i="18"/>
  <c r="N1288" i="18" s="1"/>
  <c r="M1416" i="18"/>
  <c r="N1416" i="18" s="1"/>
  <c r="M1480" i="18"/>
  <c r="N1480" i="18" s="1"/>
  <c r="M1495" i="18"/>
  <c r="N1495" i="18" s="1"/>
  <c r="M1520" i="18"/>
  <c r="N1520" i="18" s="1"/>
  <c r="M1521" i="18"/>
  <c r="N1521" i="18" s="1"/>
  <c r="M1585" i="18"/>
  <c r="N1585" i="18" s="1"/>
  <c r="M1600" i="18"/>
  <c r="N1600" i="18" s="1"/>
  <c r="M1551" i="18"/>
  <c r="N1551" i="18" s="1"/>
  <c r="M1629" i="18"/>
  <c r="N1629" i="18" s="1"/>
  <c r="M1654" i="18"/>
  <c r="N1654" i="18" s="1"/>
  <c r="M1556" i="18"/>
  <c r="N1556" i="18" s="1"/>
  <c r="M1669" i="18"/>
  <c r="N1669" i="18" s="1"/>
  <c r="M1685" i="18"/>
  <c r="N1685" i="18" s="1"/>
  <c r="M1644" i="18"/>
  <c r="N1644" i="18" s="1"/>
  <c r="M1609" i="18"/>
  <c r="N1609" i="18" s="1"/>
  <c r="M1673" i="18"/>
  <c r="N1673" i="18" s="1"/>
  <c r="M1640" i="18"/>
  <c r="N1640" i="18" s="1"/>
  <c r="M1718" i="18"/>
  <c r="N1718" i="18" s="1"/>
  <c r="M1731" i="18"/>
  <c r="N1731" i="18" s="1"/>
  <c r="M1754" i="18"/>
  <c r="N1754" i="18" s="1"/>
  <c r="M1776" i="18"/>
  <c r="N1776" i="18" s="1"/>
  <c r="M1826" i="18"/>
  <c r="N1826" i="18" s="1"/>
  <c r="M1857" i="18"/>
  <c r="N1857" i="18" s="1"/>
  <c r="M1824" i="18"/>
  <c r="N1824" i="18" s="1"/>
  <c r="M1847" i="18"/>
  <c r="N1847" i="18" s="1"/>
  <c r="M1806" i="18"/>
  <c r="N1806" i="18" s="1"/>
  <c r="M1867" i="18"/>
  <c r="N1867" i="18" s="1"/>
  <c r="M1925" i="18"/>
  <c r="N1925" i="18" s="1"/>
  <c r="M1916" i="18"/>
  <c r="N1916" i="18" s="1"/>
  <c r="M1883" i="18"/>
  <c r="N1883" i="18" s="1"/>
  <c r="M1914" i="18"/>
  <c r="N1914" i="18" s="1"/>
  <c r="M2008" i="18"/>
  <c r="N2008" i="18" s="1"/>
  <c r="M2123" i="18"/>
  <c r="N2123" i="18" s="1"/>
  <c r="M1975" i="18"/>
  <c r="N1975" i="18" s="1"/>
  <c r="M1966" i="18"/>
  <c r="N1966" i="18" s="1"/>
  <c r="M2056" i="18"/>
  <c r="N2056" i="18" s="1"/>
  <c r="M2016" i="18"/>
  <c r="N2016" i="18" s="1"/>
  <c r="M1956" i="18"/>
  <c r="N1956" i="18" s="1"/>
  <c r="M2023" i="18"/>
  <c r="N2023" i="18" s="1"/>
  <c r="M2086" i="18"/>
  <c r="N2086" i="18" s="1"/>
  <c r="M2062" i="18"/>
  <c r="N2062" i="18" s="1"/>
  <c r="M2045" i="18"/>
  <c r="N2045" i="18" s="1"/>
  <c r="M2068" i="18"/>
  <c r="N2068" i="18" s="1"/>
  <c r="M2092" i="18"/>
  <c r="N2092" i="18" s="1"/>
  <c r="M2114" i="18"/>
  <c r="N2114" i="18" s="1"/>
  <c r="L707" i="18"/>
  <c r="K456" i="18"/>
  <c r="L419" i="18"/>
  <c r="M308" i="18"/>
  <c r="N308" i="18" s="1"/>
  <c r="M244" i="18"/>
  <c r="N244" i="18" s="1"/>
  <c r="L619" i="18"/>
  <c r="L491" i="18"/>
  <c r="M349" i="18"/>
  <c r="N349" i="18" s="1"/>
  <c r="M285" i="18"/>
  <c r="N285" i="18" s="1"/>
  <c r="M221" i="18"/>
  <c r="N221" i="18" s="1"/>
  <c r="M157" i="18"/>
  <c r="N157" i="18" s="1"/>
  <c r="K394" i="18"/>
  <c r="L329" i="18"/>
  <c r="K293" i="18"/>
  <c r="M293" i="18" s="1"/>
  <c r="N293" i="18" s="1"/>
  <c r="K244" i="18"/>
  <c r="K186" i="18"/>
  <c r="M186" i="18" s="1"/>
  <c r="N186" i="18" s="1"/>
  <c r="K387" i="18"/>
  <c r="L335" i="18"/>
  <c r="L243" i="18"/>
  <c r="K192" i="18"/>
  <c r="L107" i="18"/>
  <c r="M58" i="18"/>
  <c r="N58" i="18" s="1"/>
  <c r="L19" i="18"/>
  <c r="L383" i="18"/>
  <c r="K341" i="18"/>
  <c r="K292" i="18"/>
  <c r="L237" i="18"/>
  <c r="L185" i="18"/>
  <c r="K144" i="18"/>
  <c r="M144" i="18" s="1"/>
  <c r="N144" i="18" s="1"/>
  <c r="L93" i="18"/>
  <c r="L26" i="18"/>
  <c r="K428" i="18"/>
  <c r="K368" i="18"/>
  <c r="L319" i="18"/>
  <c r="M270" i="18"/>
  <c r="N270" i="18" s="1"/>
  <c r="L227" i="18"/>
  <c r="K173" i="18"/>
  <c r="K74" i="18"/>
  <c r="L566" i="18"/>
  <c r="K386" i="18"/>
  <c r="M386" i="18" s="1"/>
  <c r="N386" i="18" s="1"/>
  <c r="L334" i="18"/>
  <c r="K282" i="18"/>
  <c r="L233" i="18"/>
  <c r="L187" i="18"/>
  <c r="K483" i="18"/>
  <c r="L367" i="18"/>
  <c r="L275" i="18"/>
  <c r="L230" i="18"/>
  <c r="K172" i="18"/>
  <c r="K106" i="18"/>
  <c r="L61" i="18"/>
  <c r="K379" i="18"/>
  <c r="K330" i="18"/>
  <c r="L281" i="18"/>
  <c r="K245" i="18"/>
  <c r="M245" i="18" s="1"/>
  <c r="N245" i="18" s="1"/>
  <c r="L190" i="18"/>
  <c r="L133" i="18"/>
  <c r="K84" i="18"/>
  <c r="L18" i="18"/>
  <c r="K156" i="18"/>
  <c r="K85" i="18"/>
  <c r="M85" i="18" s="1"/>
  <c r="N85" i="18" s="1"/>
  <c r="K336" i="18"/>
  <c r="M336" i="18" s="1"/>
  <c r="N336" i="18" s="1"/>
  <c r="L293" i="18"/>
  <c r="N69" i="2"/>
  <c r="O69" i="2" s="1"/>
  <c r="N53" i="2"/>
  <c r="O53" i="2" s="1"/>
  <c r="L177" i="18"/>
  <c r="L369" i="18"/>
  <c r="K29" i="18"/>
  <c r="L115" i="18"/>
  <c r="N58" i="2"/>
  <c r="O58" i="2" s="1"/>
  <c r="M1054" i="18"/>
  <c r="N1054" i="18" s="1"/>
  <c r="M1116" i="18"/>
  <c r="N1116" i="18" s="1"/>
  <c r="M996" i="18"/>
  <c r="N996" i="18" s="1"/>
  <c r="M1060" i="18"/>
  <c r="N1060" i="18" s="1"/>
  <c r="M1120" i="18"/>
  <c r="N1120" i="18" s="1"/>
  <c r="M1180" i="18"/>
  <c r="N1180" i="18" s="1"/>
  <c r="M1244" i="18"/>
  <c r="N1244" i="18" s="1"/>
  <c r="M1179" i="18"/>
  <c r="N1179" i="18" s="1"/>
  <c r="M1243" i="18"/>
  <c r="N1243" i="18" s="1"/>
  <c r="M1170" i="18"/>
  <c r="N1170" i="18" s="1"/>
  <c r="M1413" i="18"/>
  <c r="N1413" i="18" s="1"/>
  <c r="M1283" i="18"/>
  <c r="N1283" i="18" s="1"/>
  <c r="M1347" i="18"/>
  <c r="N1347" i="18" s="1"/>
  <c r="M1411" i="18"/>
  <c r="N1411" i="18" s="1"/>
  <c r="M1475" i="18"/>
  <c r="N1475" i="18" s="1"/>
  <c r="M1584" i="18"/>
  <c r="N1584" i="18" s="1"/>
  <c r="M1338" i="18"/>
  <c r="N1338" i="18" s="1"/>
  <c r="M1402" i="18"/>
  <c r="N1402" i="18" s="1"/>
  <c r="M1466" i="18"/>
  <c r="N1466" i="18" s="1"/>
  <c r="M1281" i="18"/>
  <c r="N1281" i="18" s="1"/>
  <c r="M1345" i="18"/>
  <c r="N1345" i="18" s="1"/>
  <c r="M1409" i="18"/>
  <c r="N1409" i="18" s="1"/>
  <c r="M1473" i="18"/>
  <c r="N1473" i="18" s="1"/>
  <c r="M1296" i="18"/>
  <c r="N1296" i="18" s="1"/>
  <c r="M1360" i="18"/>
  <c r="N1360" i="18" s="1"/>
  <c r="M1424" i="18"/>
  <c r="N1424" i="18" s="1"/>
  <c r="M1488" i="18"/>
  <c r="N1488" i="18" s="1"/>
  <c r="M1311" i="18"/>
  <c r="N1311" i="18" s="1"/>
  <c r="M1552" i="18"/>
  <c r="N1552" i="18" s="1"/>
  <c r="M1578" i="18"/>
  <c r="N1578" i="18" s="1"/>
  <c r="M1529" i="18"/>
  <c r="N1529" i="18" s="1"/>
  <c r="M1559" i="18"/>
  <c r="N1559" i="18" s="1"/>
  <c r="M1661" i="18"/>
  <c r="N1661" i="18" s="1"/>
  <c r="M1719" i="18"/>
  <c r="N1719" i="18" s="1"/>
  <c r="M1693" i="18"/>
  <c r="N1693" i="18" s="1"/>
  <c r="M1652" i="18"/>
  <c r="N1652" i="18" s="1"/>
  <c r="M1711" i="18"/>
  <c r="N1711" i="18" s="1"/>
  <c r="M1650" i="18"/>
  <c r="N1650" i="18" s="1"/>
  <c r="M1617" i="18"/>
  <c r="N1617" i="18" s="1"/>
  <c r="M1681" i="18"/>
  <c r="N1681" i="18" s="1"/>
  <c r="M1726" i="18"/>
  <c r="N1726" i="18" s="1"/>
  <c r="M1793" i="18"/>
  <c r="N1793" i="18" s="1"/>
  <c r="M1732" i="18"/>
  <c r="N1732" i="18" s="1"/>
  <c r="M1739" i="18"/>
  <c r="N1739" i="18" s="1"/>
  <c r="M1698" i="18"/>
  <c r="N1698" i="18" s="1"/>
  <c r="M1762" i="18"/>
  <c r="N1762" i="18" s="1"/>
  <c r="M1792" i="18"/>
  <c r="N1792" i="18" s="1"/>
  <c r="M1720" i="18"/>
  <c r="N1720" i="18" s="1"/>
  <c r="M1834" i="18"/>
  <c r="N1834" i="18" s="1"/>
  <c r="M1832" i="18"/>
  <c r="N1832" i="18" s="1"/>
  <c r="M1791" i="18"/>
  <c r="N1791" i="18" s="1"/>
  <c r="M1855" i="18"/>
  <c r="N1855" i="18" s="1"/>
  <c r="M1924" i="18"/>
  <c r="N1924" i="18" s="1"/>
  <c r="M1891" i="18"/>
  <c r="N1891" i="18" s="1"/>
  <c r="M1922" i="18"/>
  <c r="N1922" i="18" s="1"/>
  <c r="M1983" i="18"/>
  <c r="N1983" i="18" s="1"/>
  <c r="M1974" i="18"/>
  <c r="N1974" i="18" s="1"/>
  <c r="M2049" i="18"/>
  <c r="N2049" i="18" s="1"/>
  <c r="M1964" i="18"/>
  <c r="N1964" i="18" s="1"/>
  <c r="M2131" i="18"/>
  <c r="N2131" i="18" s="1"/>
  <c r="M2125" i="18"/>
  <c r="N2125" i="18" s="1"/>
  <c r="M2031" i="18"/>
  <c r="N2031" i="18" s="1"/>
  <c r="M2102" i="18"/>
  <c r="N2102" i="18" s="1"/>
  <c r="M2070" i="18"/>
  <c r="N2070" i="18" s="1"/>
  <c r="M2053" i="18"/>
  <c r="N2053" i="18" s="1"/>
  <c r="M2012" i="18"/>
  <c r="N2012" i="18" s="1"/>
  <c r="M2076" i="18"/>
  <c r="N2076" i="18" s="1"/>
  <c r="M2050" i="18"/>
  <c r="N2050" i="18" s="1"/>
  <c r="M2115" i="18"/>
  <c r="N2115" i="18" s="1"/>
  <c r="M2122" i="18"/>
  <c r="N2122" i="18" s="1"/>
  <c r="M2100" i="18"/>
  <c r="N2100" i="18" s="1"/>
  <c r="M172" i="18"/>
  <c r="N172" i="18" s="1"/>
  <c r="M599" i="18"/>
  <c r="N599" i="18" s="1"/>
  <c r="M326" i="18"/>
  <c r="N326" i="18" s="1"/>
  <c r="M62" i="18"/>
  <c r="N62" i="18" s="1"/>
  <c r="M374" i="18"/>
  <c r="N374" i="18" s="1"/>
  <c r="K376" i="18"/>
  <c r="L327" i="18"/>
  <c r="L235" i="18"/>
  <c r="K184" i="18"/>
  <c r="K128" i="18"/>
  <c r="M128" i="18" s="1"/>
  <c r="N128" i="18" s="1"/>
  <c r="K68" i="18"/>
  <c r="M68" i="18" s="1"/>
  <c r="N68" i="18" s="1"/>
  <c r="F23" i="10"/>
  <c r="I23" i="10" s="1"/>
  <c r="K92" i="18"/>
  <c r="K61" i="18"/>
  <c r="L305" i="18"/>
  <c r="K220" i="18"/>
  <c r="F14" i="10"/>
  <c r="I14" i="10" s="1"/>
  <c r="N67" i="2"/>
  <c r="O67" i="2" s="1"/>
  <c r="K162" i="18"/>
  <c r="K354" i="18"/>
  <c r="L22" i="18"/>
  <c r="K412" i="18"/>
  <c r="M412" i="18" s="1"/>
  <c r="N412" i="18" s="1"/>
  <c r="K66" i="18"/>
  <c r="N56" i="2"/>
  <c r="O56" i="2" s="1"/>
  <c r="L1601" i="18"/>
  <c r="M459" i="18"/>
  <c r="N459" i="18" s="1"/>
  <c r="M362" i="18"/>
  <c r="N362" i="18" s="1"/>
  <c r="M443" i="18"/>
  <c r="N443" i="18" s="1"/>
  <c r="M426" i="18"/>
  <c r="N426" i="18" s="1"/>
  <c r="M571" i="18"/>
  <c r="N571" i="18" s="1"/>
  <c r="M808" i="18"/>
  <c r="N808" i="18" s="1"/>
  <c r="M554" i="18"/>
  <c r="N554" i="18" s="1"/>
  <c r="M618" i="18"/>
  <c r="N618" i="18" s="1"/>
  <c r="M947" i="18"/>
  <c r="N947" i="18" s="1"/>
  <c r="M456" i="18"/>
  <c r="N456" i="18" s="1"/>
  <c r="M663" i="18"/>
  <c r="N663" i="18" s="1"/>
  <c r="M790" i="18"/>
  <c r="N790" i="18" s="1"/>
  <c r="M764" i="18"/>
  <c r="N764" i="18" s="1"/>
  <c r="M681" i="18"/>
  <c r="N681" i="18" s="1"/>
  <c r="M748" i="18"/>
  <c r="N748" i="18" s="1"/>
  <c r="M935" i="18"/>
  <c r="N935" i="18" s="1"/>
  <c r="M931" i="18"/>
  <c r="N931" i="18" s="1"/>
  <c r="M787" i="18"/>
  <c r="N787" i="18" s="1"/>
  <c r="M855" i="18"/>
  <c r="N855" i="18" s="1"/>
  <c r="M911" i="18"/>
  <c r="N911" i="18" s="1"/>
  <c r="M731" i="18"/>
  <c r="N731" i="18" s="1"/>
  <c r="M843" i="18"/>
  <c r="N843" i="18" s="1"/>
  <c r="M895" i="18"/>
  <c r="N895" i="18" s="1"/>
  <c r="M870" i="18"/>
  <c r="N870" i="18" s="1"/>
  <c r="M934" i="18"/>
  <c r="N934" i="18" s="1"/>
  <c r="M1051" i="18"/>
  <c r="N1051" i="18" s="1"/>
  <c r="M901" i="18"/>
  <c r="N901" i="18" s="1"/>
  <c r="M820" i="18"/>
  <c r="N820" i="18" s="1"/>
  <c r="M955" i="18"/>
  <c r="N955" i="18" s="1"/>
  <c r="M952" i="18"/>
  <c r="N952" i="18" s="1"/>
  <c r="M1049" i="18"/>
  <c r="N1049" i="18" s="1"/>
  <c r="M1124" i="18"/>
  <c r="N1124" i="18" s="1"/>
  <c r="M1048" i="18"/>
  <c r="N1048" i="18" s="1"/>
  <c r="M1112" i="18"/>
  <c r="N1112" i="18" s="1"/>
  <c r="M1176" i="18"/>
  <c r="N1176" i="18" s="1"/>
  <c r="M983" i="18"/>
  <c r="N983" i="18" s="1"/>
  <c r="M1047" i="18"/>
  <c r="N1047" i="18" s="1"/>
  <c r="M1111" i="18"/>
  <c r="N1111" i="18" s="1"/>
  <c r="M997" i="18"/>
  <c r="N997" i="18" s="1"/>
  <c r="M1132" i="18"/>
  <c r="N1132" i="18" s="1"/>
  <c r="M1143" i="18"/>
  <c r="N1143" i="18" s="1"/>
  <c r="M1271" i="18"/>
  <c r="N1271" i="18" s="1"/>
  <c r="M1188" i="18"/>
  <c r="N1188" i="18" s="1"/>
  <c r="M1252" i="18"/>
  <c r="N1252" i="18" s="1"/>
  <c r="M1123" i="18"/>
  <c r="N1123" i="18" s="1"/>
  <c r="M1187" i="18"/>
  <c r="N1187" i="18" s="1"/>
  <c r="M1251" i="18"/>
  <c r="N1251" i="18" s="1"/>
  <c r="M1114" i="18"/>
  <c r="N1114" i="18" s="1"/>
  <c r="M1340" i="18"/>
  <c r="N1340" i="18" s="1"/>
  <c r="M1291" i="18"/>
  <c r="N1291" i="18" s="1"/>
  <c r="M1355" i="18"/>
  <c r="N1355" i="18" s="1"/>
  <c r="M1419" i="18"/>
  <c r="N1419" i="18" s="1"/>
  <c r="M1483" i="18"/>
  <c r="N1483" i="18" s="1"/>
  <c r="M1282" i="18"/>
  <c r="N1282" i="18" s="1"/>
  <c r="M1346" i="18"/>
  <c r="N1346" i="18" s="1"/>
  <c r="M1410" i="18"/>
  <c r="N1410" i="18" s="1"/>
  <c r="M1474" i="18"/>
  <c r="N1474" i="18" s="1"/>
  <c r="M1289" i="18"/>
  <c r="N1289" i="18" s="1"/>
  <c r="M1353" i="18"/>
  <c r="N1353" i="18" s="1"/>
  <c r="M1417" i="18"/>
  <c r="N1417" i="18" s="1"/>
  <c r="M1481" i="18"/>
  <c r="N1481" i="18" s="1"/>
  <c r="M1304" i="18"/>
  <c r="N1304" i="18" s="1"/>
  <c r="M1368" i="18"/>
  <c r="N1368" i="18" s="1"/>
  <c r="M1432" i="18"/>
  <c r="N1432" i="18" s="1"/>
  <c r="M1496" i="18"/>
  <c r="N1496" i="18" s="1"/>
  <c r="M1514" i="18"/>
  <c r="N1514" i="18" s="1"/>
  <c r="M1398" i="18"/>
  <c r="N1398" i="18" s="1"/>
  <c r="M1522" i="18"/>
  <c r="N1522" i="18" s="1"/>
  <c r="M1537" i="18"/>
  <c r="N1537" i="18" s="1"/>
  <c r="M1653" i="18"/>
  <c r="N1653" i="18" s="1"/>
  <c r="M1567" i="18"/>
  <c r="N1567" i="18" s="1"/>
  <c r="M1678" i="18"/>
  <c r="N1678" i="18" s="1"/>
  <c r="M1566" i="18"/>
  <c r="N1566" i="18" s="1"/>
  <c r="M1686" i="18"/>
  <c r="N1686" i="18" s="1"/>
  <c r="M1660" i="18"/>
  <c r="N1660" i="18" s="1"/>
  <c r="M1643" i="18"/>
  <c r="N1643" i="18" s="1"/>
  <c r="M1775" i="18"/>
  <c r="N1775" i="18" s="1"/>
  <c r="M1689" i="18"/>
  <c r="N1689" i="18" s="1"/>
  <c r="M1679" i="18"/>
  <c r="N1679" i="18" s="1"/>
  <c r="M1734" i="18"/>
  <c r="N1734" i="18" s="1"/>
  <c r="M1796" i="18"/>
  <c r="N1796" i="18" s="1"/>
  <c r="M1747" i="18"/>
  <c r="N1747" i="18" s="1"/>
  <c r="M1706" i="18"/>
  <c r="N1706" i="18" s="1"/>
  <c r="M1770" i="18"/>
  <c r="N1770" i="18" s="1"/>
  <c r="M1729" i="18"/>
  <c r="N1729" i="18" s="1"/>
  <c r="M1842" i="18"/>
  <c r="N1842" i="18" s="1"/>
  <c r="M1809" i="18"/>
  <c r="N1809" i="18" s="1"/>
  <c r="M1887" i="18"/>
  <c r="N1887" i="18" s="1"/>
  <c r="M1840" i="18"/>
  <c r="N1840" i="18" s="1"/>
  <c r="M1799" i="18"/>
  <c r="N1799" i="18" s="1"/>
  <c r="M1877" i="18"/>
  <c r="N1877" i="18" s="1"/>
  <c r="M1953" i="18"/>
  <c r="N1953" i="18" s="1"/>
  <c r="M1899" i="18"/>
  <c r="N1899" i="18" s="1"/>
  <c r="M1866" i="18"/>
  <c r="N1866" i="18" s="1"/>
  <c r="M1933" i="18"/>
  <c r="N1933" i="18" s="1"/>
  <c r="M1872" i="18"/>
  <c r="N1872" i="18" s="1"/>
  <c r="M1984" i="18"/>
  <c r="N1984" i="18" s="1"/>
  <c r="M1991" i="18"/>
  <c r="N1991" i="18" s="1"/>
  <c r="M1982" i="18"/>
  <c r="N1982" i="18" s="1"/>
  <c r="M1965" i="18"/>
  <c r="N1965" i="18" s="1"/>
  <c r="M1972" i="18"/>
  <c r="N1972" i="18" s="1"/>
  <c r="M2003" i="18"/>
  <c r="N2003" i="18" s="1"/>
  <c r="M2135" i="18"/>
  <c r="N2135" i="18" s="1"/>
  <c r="M2039" i="18"/>
  <c r="N2039" i="18" s="1"/>
  <c r="M2014" i="18"/>
  <c r="N2014" i="18" s="1"/>
  <c r="M2078" i="18"/>
  <c r="N2078" i="18" s="1"/>
  <c r="M2061" i="18"/>
  <c r="N2061" i="18" s="1"/>
  <c r="M2084" i="18"/>
  <c r="N2084" i="18" s="1"/>
  <c r="M2043" i="18"/>
  <c r="N2043" i="18" s="1"/>
  <c r="M2130" i="18"/>
  <c r="N2130" i="18" s="1"/>
  <c r="M2108" i="18"/>
  <c r="N2108" i="18" s="1"/>
  <c r="K685" i="18"/>
  <c r="M685" i="18" s="1"/>
  <c r="N685" i="18" s="1"/>
  <c r="K448" i="18"/>
  <c r="M448" i="18" s="1"/>
  <c r="N448" i="18" s="1"/>
  <c r="L563" i="18"/>
  <c r="M563" i="18" s="1"/>
  <c r="N563" i="18" s="1"/>
  <c r="L483" i="18"/>
  <c r="L428" i="18"/>
  <c r="M428" i="18" s="1"/>
  <c r="N428" i="18" s="1"/>
  <c r="M333" i="18"/>
  <c r="N333" i="18" s="1"/>
  <c r="M77" i="18"/>
  <c r="N77" i="18" s="1"/>
  <c r="K372" i="18"/>
  <c r="M372" i="18" s="1"/>
  <c r="N372" i="18" s="1"/>
  <c r="L317" i="18"/>
  <c r="K278" i="18"/>
  <c r="K232" i="18"/>
  <c r="M232" i="18" s="1"/>
  <c r="N232" i="18" s="1"/>
  <c r="L174" i="18"/>
  <c r="K120" i="18"/>
  <c r="M60" i="18"/>
  <c r="N60" i="18" s="1"/>
  <c r="F9" i="10"/>
  <c r="L371" i="18"/>
  <c r="L326" i="18"/>
  <c r="K274" i="18"/>
  <c r="L225" i="18"/>
  <c r="L179" i="18"/>
  <c r="L91" i="18"/>
  <c r="L51" i="18"/>
  <c r="F15" i="10"/>
  <c r="I15" i="10" s="1"/>
  <c r="L365" i="18"/>
  <c r="K326" i="18"/>
  <c r="K280" i="18"/>
  <c r="L231" i="18"/>
  <c r="L173" i="18"/>
  <c r="K132" i="18"/>
  <c r="L74" i="18"/>
  <c r="L413" i="18"/>
  <c r="L355" i="18"/>
  <c r="L310" i="18"/>
  <c r="K258" i="18"/>
  <c r="K146" i="18"/>
  <c r="K17" i="18"/>
  <c r="K458" i="18"/>
  <c r="M458" i="18" s="1"/>
  <c r="N458" i="18" s="1"/>
  <c r="L361" i="18"/>
  <c r="K325" i="18"/>
  <c r="K276" i="18"/>
  <c r="L221" i="18"/>
  <c r="K684" i="18"/>
  <c r="M684" i="18" s="1"/>
  <c r="N684" i="18" s="1"/>
  <c r="L358" i="18"/>
  <c r="K306" i="18"/>
  <c r="M306" i="18" s="1"/>
  <c r="N306" i="18" s="1"/>
  <c r="L257" i="18"/>
  <c r="K221" i="18"/>
  <c r="K160" i="18"/>
  <c r="M160" i="18" s="1"/>
  <c r="N160" i="18" s="1"/>
  <c r="M92" i="18"/>
  <c r="N92" i="18" s="1"/>
  <c r="M50" i="18"/>
  <c r="N50" i="18" s="1"/>
  <c r="L13" i="18"/>
  <c r="M13" i="18" s="1"/>
  <c r="N13" i="18" s="1"/>
  <c r="K373" i="18"/>
  <c r="K324" i="18"/>
  <c r="L269" i="18"/>
  <c r="K230" i="18"/>
  <c r="K181" i="18"/>
  <c r="L66" i="18"/>
  <c r="K82" i="18"/>
  <c r="L54" i="18"/>
  <c r="K290" i="18"/>
  <c r="M290" i="18" s="1"/>
  <c r="N290" i="18" s="1"/>
  <c r="K98" i="18"/>
  <c r="L105" i="18"/>
  <c r="K269" i="18"/>
  <c r="M269" i="18" s="1"/>
  <c r="N269" i="18" s="1"/>
  <c r="K388" i="18"/>
  <c r="N54" i="2"/>
  <c r="O54" i="2" s="1"/>
  <c r="M1070" i="18"/>
  <c r="N1070" i="18" s="1"/>
  <c r="M1069" i="18"/>
  <c r="N1069" i="18" s="1"/>
  <c r="M1148" i="18"/>
  <c r="N1148" i="18" s="1"/>
  <c r="M1151" i="18"/>
  <c r="N1151" i="18" s="1"/>
  <c r="M1215" i="18"/>
  <c r="N1215" i="18" s="1"/>
  <c r="M1279" i="18"/>
  <c r="N1279" i="18" s="1"/>
  <c r="M1196" i="18"/>
  <c r="N1196" i="18" s="1"/>
  <c r="M1260" i="18"/>
  <c r="N1260" i="18" s="1"/>
  <c r="M1131" i="18"/>
  <c r="N1131" i="18" s="1"/>
  <c r="M1195" i="18"/>
  <c r="N1195" i="18" s="1"/>
  <c r="M1259" i="18"/>
  <c r="N1259" i="18" s="1"/>
  <c r="M1284" i="18"/>
  <c r="N1284" i="18" s="1"/>
  <c r="M1348" i="18"/>
  <c r="N1348" i="18" s="1"/>
  <c r="M1412" i="18"/>
  <c r="N1412" i="18" s="1"/>
  <c r="M1299" i="18"/>
  <c r="N1299" i="18" s="1"/>
  <c r="M1363" i="18"/>
  <c r="N1363" i="18" s="1"/>
  <c r="M1491" i="18"/>
  <c r="N1491" i="18" s="1"/>
  <c r="M1290" i="18"/>
  <c r="N1290" i="18" s="1"/>
  <c r="M1354" i="18"/>
  <c r="N1354" i="18" s="1"/>
  <c r="M1418" i="18"/>
  <c r="N1418" i="18" s="1"/>
  <c r="M1482" i="18"/>
  <c r="N1482" i="18" s="1"/>
  <c r="M1297" i="18"/>
  <c r="N1297" i="18" s="1"/>
  <c r="M1361" i="18"/>
  <c r="N1361" i="18" s="1"/>
  <c r="M1425" i="18"/>
  <c r="N1425" i="18" s="1"/>
  <c r="M1489" i="18"/>
  <c r="N1489" i="18" s="1"/>
  <c r="M1312" i="18"/>
  <c r="N1312" i="18" s="1"/>
  <c r="M1376" i="18"/>
  <c r="N1376" i="18" s="1"/>
  <c r="M1440" i="18"/>
  <c r="N1440" i="18" s="1"/>
  <c r="M1504" i="18"/>
  <c r="N1504" i="18" s="1"/>
  <c r="M1391" i="18"/>
  <c r="N1391" i="18" s="1"/>
  <c r="M1406" i="18"/>
  <c r="N1406" i="18" s="1"/>
  <c r="M1511" i="18"/>
  <c r="N1511" i="18" s="1"/>
  <c r="M1575" i="18"/>
  <c r="N1575" i="18" s="1"/>
  <c r="M1574" i="18"/>
  <c r="N1574" i="18" s="1"/>
  <c r="M1604" i="18"/>
  <c r="N1604" i="18" s="1"/>
  <c r="M1668" i="18"/>
  <c r="N1668" i="18" s="1"/>
  <c r="M1651" i="18"/>
  <c r="N1651" i="18" s="1"/>
  <c r="M1633" i="18"/>
  <c r="N1633" i="18" s="1"/>
  <c r="M1727" i="18"/>
  <c r="N1727" i="18" s="1"/>
  <c r="M1687" i="18"/>
  <c r="N1687" i="18" s="1"/>
  <c r="M1742" i="18"/>
  <c r="N1742" i="18" s="1"/>
  <c r="M1755" i="18"/>
  <c r="N1755" i="18" s="1"/>
  <c r="M1714" i="18"/>
  <c r="N1714" i="18" s="1"/>
  <c r="M1778" i="18"/>
  <c r="N1778" i="18" s="1"/>
  <c r="M1810" i="18"/>
  <c r="N1810" i="18" s="1"/>
  <c r="M1850" i="18"/>
  <c r="N1850" i="18" s="1"/>
  <c r="M1817" i="18"/>
  <c r="N1817" i="18" s="1"/>
  <c r="M1848" i="18"/>
  <c r="N1848" i="18" s="1"/>
  <c r="M1807" i="18"/>
  <c r="N1807" i="18" s="1"/>
  <c r="M1829" i="18"/>
  <c r="N1829" i="18" s="1"/>
  <c r="M1885" i="18"/>
  <c r="N1885" i="18" s="1"/>
  <c r="M1934" i="18"/>
  <c r="N1934" i="18" s="1"/>
  <c r="M1907" i="18"/>
  <c r="N1907" i="18" s="1"/>
  <c r="M1874" i="18"/>
  <c r="N1874" i="18" s="1"/>
  <c r="M1941" i="18"/>
  <c r="N1941" i="18" s="1"/>
  <c r="M1945" i="18"/>
  <c r="N1945" i="18" s="1"/>
  <c r="M1880" i="18"/>
  <c r="N1880" i="18" s="1"/>
  <c r="M1999" i="18"/>
  <c r="N1999" i="18" s="1"/>
  <c r="M1990" i="18"/>
  <c r="N1990" i="18" s="1"/>
  <c r="M1973" i="18"/>
  <c r="N1973" i="18" s="1"/>
  <c r="M1980" i="18"/>
  <c r="N1980" i="18" s="1"/>
  <c r="M1947" i="18"/>
  <c r="N1947" i="18" s="1"/>
  <c r="M2011" i="18"/>
  <c r="N2011" i="18" s="1"/>
  <c r="M1930" i="18"/>
  <c r="N1930" i="18" s="1"/>
  <c r="M2047" i="18"/>
  <c r="N2047" i="18" s="1"/>
  <c r="M2022" i="18"/>
  <c r="N2022" i="18" s="1"/>
  <c r="M2093" i="18"/>
  <c r="N2093" i="18" s="1"/>
  <c r="M2069" i="18"/>
  <c r="N2069" i="18" s="1"/>
  <c r="M2028" i="18"/>
  <c r="N2028" i="18" s="1"/>
  <c r="M2099" i="18"/>
  <c r="N2099" i="18" s="1"/>
  <c r="M2051" i="18"/>
  <c r="N2051" i="18" s="1"/>
  <c r="M2107" i="18"/>
  <c r="N2107" i="18" s="1"/>
  <c r="M197" i="18"/>
  <c r="N197" i="18" s="1"/>
  <c r="M69" i="18"/>
  <c r="N69" i="18" s="1"/>
  <c r="M15" i="18"/>
  <c r="N15" i="18" s="1"/>
  <c r="M358" i="18"/>
  <c r="N358" i="18" s="1"/>
  <c r="M52" i="18"/>
  <c r="N52" i="18" s="1"/>
  <c r="L2144" i="18"/>
  <c r="L2136" i="18"/>
  <c r="L2128" i="18"/>
  <c r="L2104" i="18"/>
  <c r="L2101" i="18"/>
  <c r="M2101" i="18" s="1"/>
  <c r="N2101" i="18" s="1"/>
  <c r="L2089" i="18"/>
  <c r="M2089" i="18" s="1"/>
  <c r="N2089" i="18" s="1"/>
  <c r="L2121" i="18"/>
  <c r="M2121" i="18" s="1"/>
  <c r="N2121" i="18" s="1"/>
  <c r="L2096" i="18"/>
  <c r="L2021" i="18"/>
  <c r="L2113" i="18"/>
  <c r="L2138" i="18"/>
  <c r="M2138" i="18" s="1"/>
  <c r="N2138" i="18" s="1"/>
  <c r="L2105" i="18"/>
  <c r="L2090" i="18"/>
  <c r="M2090" i="18" s="1"/>
  <c r="N2090" i="18" s="1"/>
  <c r="L2097" i="18"/>
  <c r="M2097" i="18" s="1"/>
  <c r="N2097" i="18" s="1"/>
  <c r="L2133" i="18"/>
  <c r="M2133" i="18" s="1"/>
  <c r="N2133" i="18" s="1"/>
  <c r="L2129" i="18"/>
  <c r="L2111" i="18"/>
  <c r="L2094" i="18"/>
  <c r="L2087" i="18"/>
  <c r="L2081" i="18"/>
  <c r="L2073" i="18"/>
  <c r="M2073" i="18" s="1"/>
  <c r="N2073" i="18" s="1"/>
  <c r="L2065" i="18"/>
  <c r="L2057" i="18"/>
  <c r="L2049" i="18"/>
  <c r="L2041" i="18"/>
  <c r="L2033" i="18"/>
  <c r="L2025" i="18"/>
  <c r="L2117" i="18"/>
  <c r="M2117" i="18" s="1"/>
  <c r="N2117" i="18" s="1"/>
  <c r="L2109" i="18"/>
  <c r="M2109" i="18" s="1"/>
  <c r="N2109" i="18" s="1"/>
  <c r="L2103" i="18"/>
  <c r="L2074" i="18"/>
  <c r="L2042" i="18"/>
  <c r="L2059" i="18"/>
  <c r="L2027" i="18"/>
  <c r="M2027" i="18" s="1"/>
  <c r="N2027" i="18" s="1"/>
  <c r="L2137" i="18"/>
  <c r="L2088" i="18"/>
  <c r="L2066" i="18"/>
  <c r="L2034" i="18"/>
  <c r="L2083" i="18"/>
  <c r="M2083" i="18" s="1"/>
  <c r="N2083" i="18" s="1"/>
  <c r="L2051" i="18"/>
  <c r="L2058" i="18"/>
  <c r="L2026" i="18"/>
  <c r="L2019" i="18"/>
  <c r="M2019" i="18" s="1"/>
  <c r="N2019" i="18" s="1"/>
  <c r="L2017" i="18"/>
  <c r="L2145" i="18"/>
  <c r="M2145" i="18" s="1"/>
  <c r="N2145" i="18" s="1"/>
  <c r="L2098" i="18"/>
  <c r="L2095" i="18"/>
  <c r="L2075" i="18"/>
  <c r="L2043" i="18"/>
  <c r="L2009" i="18"/>
  <c r="L2001" i="18"/>
  <c r="L1993" i="18"/>
  <c r="L1985" i="18"/>
  <c r="L1977" i="18"/>
  <c r="L1969" i="18"/>
  <c r="L1961" i="18"/>
  <c r="L1953" i="18"/>
  <c r="L1945" i="18"/>
  <c r="L1937" i="18"/>
  <c r="L2120" i="18"/>
  <c r="L2082" i="18"/>
  <c r="M2082" i="18" s="1"/>
  <c r="N2082" i="18" s="1"/>
  <c r="L1986" i="18"/>
  <c r="M1986" i="18" s="1"/>
  <c r="N1986" i="18" s="1"/>
  <c r="L2003" i="18"/>
  <c r="L1971" i="18"/>
  <c r="L2141" i="18"/>
  <c r="M2141" i="18" s="1"/>
  <c r="N2141" i="18" s="1"/>
  <c r="L2050" i="18"/>
  <c r="L2010" i="18"/>
  <c r="L1978" i="18"/>
  <c r="L1955" i="18"/>
  <c r="M1955" i="18" s="1"/>
  <c r="N1955" i="18" s="1"/>
  <c r="L1946" i="18"/>
  <c r="M1946" i="18" s="1"/>
  <c r="N1946" i="18" s="1"/>
  <c r="L1939" i="18"/>
  <c r="M1939" i="18" s="1"/>
  <c r="N1939" i="18" s="1"/>
  <c r="L2067" i="18"/>
  <c r="L2018" i="18"/>
  <c r="L2015" i="18"/>
  <c r="L1995" i="18"/>
  <c r="M1995" i="18" s="1"/>
  <c r="N1995" i="18" s="1"/>
  <c r="L1963" i="18"/>
  <c r="L1931" i="18"/>
  <c r="M1931" i="18" s="1"/>
  <c r="N1931" i="18" s="1"/>
  <c r="L2112" i="18"/>
  <c r="L2002" i="18"/>
  <c r="L1970" i="18"/>
  <c r="L2035" i="18"/>
  <c r="M2035" i="18" s="1"/>
  <c r="N2035" i="18" s="1"/>
  <c r="L1987" i="18"/>
  <c r="M1987" i="18" s="1"/>
  <c r="N1987" i="18" s="1"/>
  <c r="L1935" i="18"/>
  <c r="L1927" i="18"/>
  <c r="L1919" i="18"/>
  <c r="L1911" i="18"/>
  <c r="M1911" i="18" s="1"/>
  <c r="N1911" i="18" s="1"/>
  <c r="L1903" i="18"/>
  <c r="L1895" i="18"/>
  <c r="L1887" i="18"/>
  <c r="L1879" i="18"/>
  <c r="L2011" i="18"/>
  <c r="L1947" i="18"/>
  <c r="L1938" i="18"/>
  <c r="L1905" i="18"/>
  <c r="M1905" i="18" s="1"/>
  <c r="N1905" i="18" s="1"/>
  <c r="L1962" i="18"/>
  <c r="L1912" i="18"/>
  <c r="L1880" i="18"/>
  <c r="L1979" i="18"/>
  <c r="M1979" i="18" s="1"/>
  <c r="N1979" i="18" s="1"/>
  <c r="L1929" i="18"/>
  <c r="M1929" i="18" s="1"/>
  <c r="N1929" i="18" s="1"/>
  <c r="L1897" i="18"/>
  <c r="L1865" i="18"/>
  <c r="M1865" i="18" s="1"/>
  <c r="N1865" i="18" s="1"/>
  <c r="L1904" i="18"/>
  <c r="M1904" i="18" s="1"/>
  <c r="N1904" i="18" s="1"/>
  <c r="L1873" i="18"/>
  <c r="M1873" i="18" s="1"/>
  <c r="N1873" i="18" s="1"/>
  <c r="L1802" i="18"/>
  <c r="M1802" i="18" s="1"/>
  <c r="N1802" i="18" s="1"/>
  <c r="L1921" i="18"/>
  <c r="M1921" i="18" s="1"/>
  <c r="N1921" i="18" s="1"/>
  <c r="L1889" i="18"/>
  <c r="L1871" i="18"/>
  <c r="L1858" i="18"/>
  <c r="L1928" i="18"/>
  <c r="L1896" i="18"/>
  <c r="M1896" i="18" s="1"/>
  <c r="N1896" i="18" s="1"/>
  <c r="L1863" i="18"/>
  <c r="L1852" i="18"/>
  <c r="L1844" i="18"/>
  <c r="L1836" i="18"/>
  <c r="L1828" i="18"/>
  <c r="L1820" i="18"/>
  <c r="L1954" i="18"/>
  <c r="M1954" i="18" s="1"/>
  <c r="N1954" i="18" s="1"/>
  <c r="L1913" i="18"/>
  <c r="M1913" i="18" s="1"/>
  <c r="N1913" i="18" s="1"/>
  <c r="L1881" i="18"/>
  <c r="M1881" i="18" s="1"/>
  <c r="N1881" i="18" s="1"/>
  <c r="L1853" i="18"/>
  <c r="L1845" i="18"/>
  <c r="L1837" i="18"/>
  <c r="L1829" i="18"/>
  <c r="L1821" i="18"/>
  <c r="L1813" i="18"/>
  <c r="L1805" i="18"/>
  <c r="L1797" i="18"/>
  <c r="L1846" i="18"/>
  <c r="L1864" i="18"/>
  <c r="L1830" i="18"/>
  <c r="M1830" i="18" s="1"/>
  <c r="N1830" i="18" s="1"/>
  <c r="L1812" i="18"/>
  <c r="L1798" i="18"/>
  <c r="L1790" i="18"/>
  <c r="M1790" i="18" s="1"/>
  <c r="N1790" i="18" s="1"/>
  <c r="L1860" i="18"/>
  <c r="M1860" i="18" s="1"/>
  <c r="N1860" i="18" s="1"/>
  <c r="L1854" i="18"/>
  <c r="M1854" i="18" s="1"/>
  <c r="N1854" i="18" s="1"/>
  <c r="L1787" i="18"/>
  <c r="L1781" i="18"/>
  <c r="M1781" i="18" s="1"/>
  <c r="N1781" i="18" s="1"/>
  <c r="L1773" i="18"/>
  <c r="L1765" i="18"/>
  <c r="L1757" i="18"/>
  <c r="L1749" i="18"/>
  <c r="M1749" i="18" s="1"/>
  <c r="N1749" i="18" s="1"/>
  <c r="L1741" i="18"/>
  <c r="M1741" i="18" s="1"/>
  <c r="N1741" i="18" s="1"/>
  <c r="L1733" i="18"/>
  <c r="M1733" i="18" s="1"/>
  <c r="N1733" i="18" s="1"/>
  <c r="L1725" i="18"/>
  <c r="M1725" i="18" s="1"/>
  <c r="N1725" i="18" s="1"/>
  <c r="L1717" i="18"/>
  <c r="M1717" i="18" s="1"/>
  <c r="N1717" i="18" s="1"/>
  <c r="L1709" i="18"/>
  <c r="L1701" i="18"/>
  <c r="L1888" i="18"/>
  <c r="L1814" i="18"/>
  <c r="M1814" i="18" s="1"/>
  <c r="N1814" i="18" s="1"/>
  <c r="L1804" i="18"/>
  <c r="L1796" i="18"/>
  <c r="L1838" i="18"/>
  <c r="L1806" i="18"/>
  <c r="L1788" i="18"/>
  <c r="L1775" i="18"/>
  <c r="L1767" i="18"/>
  <c r="L1759" i="18"/>
  <c r="L1751" i="18"/>
  <c r="M1751" i="18" s="1"/>
  <c r="N1751" i="18" s="1"/>
  <c r="L1743" i="18"/>
  <c r="L1735" i="18"/>
  <c r="M1735" i="18" s="1"/>
  <c r="N1735" i="18" s="1"/>
  <c r="L1994" i="18"/>
  <c r="L1869" i="18"/>
  <c r="M1869" i="18" s="1"/>
  <c r="N1869" i="18" s="1"/>
  <c r="L1776" i="18"/>
  <c r="L1768" i="18"/>
  <c r="L1760" i="18"/>
  <c r="M1760" i="18" s="1"/>
  <c r="N1760" i="18" s="1"/>
  <c r="L1761" i="18"/>
  <c r="M1761" i="18" s="1"/>
  <c r="N1761" i="18" s="1"/>
  <c r="L1697" i="18"/>
  <c r="L1625" i="18"/>
  <c r="M1625" i="18" s="1"/>
  <c r="N1625" i="18" s="1"/>
  <c r="L1920" i="18"/>
  <c r="L1789" i="18"/>
  <c r="L1721" i="18"/>
  <c r="M1721" i="18" s="1"/>
  <c r="N1721" i="18" s="1"/>
  <c r="L1745" i="18"/>
  <c r="L1691" i="18"/>
  <c r="M1691" i="18" s="1"/>
  <c r="N1691" i="18" s="1"/>
  <c r="L1683" i="18"/>
  <c r="M1683" i="18" s="1"/>
  <c r="N1683" i="18" s="1"/>
  <c r="L1675" i="18"/>
  <c r="L1667" i="18"/>
  <c r="L1659" i="18"/>
  <c r="L1651" i="18"/>
  <c r="L1643" i="18"/>
  <c r="L1635" i="18"/>
  <c r="M1635" i="18" s="1"/>
  <c r="N1635" i="18" s="1"/>
  <c r="L1627" i="18"/>
  <c r="M1627" i="18" s="1"/>
  <c r="N1627" i="18" s="1"/>
  <c r="L1619" i="18"/>
  <c r="M1619" i="18" s="1"/>
  <c r="N1619" i="18" s="1"/>
  <c r="L1611" i="18"/>
  <c r="M1611" i="18" s="1"/>
  <c r="N1611" i="18" s="1"/>
  <c r="L1822" i="18"/>
  <c r="M1822" i="18" s="1"/>
  <c r="N1822" i="18" s="1"/>
  <c r="L1769" i="18"/>
  <c r="M1769" i="18" s="1"/>
  <c r="N1769" i="18" s="1"/>
  <c r="L1705" i="18"/>
  <c r="M1705" i="18" s="1"/>
  <c r="N1705" i="18" s="1"/>
  <c r="L1872" i="18"/>
  <c r="L1729" i="18"/>
  <c r="L1753" i="18"/>
  <c r="M1753" i="18" s="1"/>
  <c r="N1753" i="18" s="1"/>
  <c r="L1794" i="18"/>
  <c r="M1794" i="18" s="1"/>
  <c r="N1794" i="18" s="1"/>
  <c r="L1777" i="18"/>
  <c r="M1777" i="18" s="1"/>
  <c r="N1777" i="18" s="1"/>
  <c r="L1713" i="18"/>
  <c r="M1713" i="18" s="1"/>
  <c r="N1713" i="18" s="1"/>
  <c r="L1687" i="18"/>
  <c r="L1664" i="18"/>
  <c r="M1664" i="18" s="1"/>
  <c r="N1664" i="18" s="1"/>
  <c r="L1632" i="18"/>
  <c r="L1604" i="18"/>
  <c r="L1597" i="18"/>
  <c r="L1589" i="18"/>
  <c r="M1589" i="18" s="1"/>
  <c r="N1589" i="18" s="1"/>
  <c r="L1581" i="18"/>
  <c r="L1671" i="18"/>
  <c r="L1639" i="18"/>
  <c r="L1558" i="18"/>
  <c r="M1558" i="18" s="1"/>
  <c r="N1558" i="18" s="1"/>
  <c r="L1550" i="18"/>
  <c r="M1550" i="18" s="1"/>
  <c r="N1550" i="18" s="1"/>
  <c r="L1526" i="18"/>
  <c r="L1518" i="18"/>
  <c r="M1518" i="18" s="1"/>
  <c r="N1518" i="18" s="1"/>
  <c r="L1510" i="18"/>
  <c r="M1510" i="18" s="1"/>
  <c r="N1510" i="18" s="1"/>
  <c r="L1656" i="18"/>
  <c r="M1656" i="18" s="1"/>
  <c r="N1656" i="18" s="1"/>
  <c r="L1624" i="18"/>
  <c r="L1607" i="18"/>
  <c r="L1663" i="18"/>
  <c r="L1631" i="18"/>
  <c r="L1615" i="18"/>
  <c r="L1737" i="18"/>
  <c r="M1737" i="18" s="1"/>
  <c r="N1737" i="18" s="1"/>
  <c r="L1680" i="18"/>
  <c r="M1680" i="18" s="1"/>
  <c r="N1680" i="18" s="1"/>
  <c r="L1648" i="18"/>
  <c r="M1648" i="18" s="1"/>
  <c r="N1648" i="18" s="1"/>
  <c r="L1783" i="18"/>
  <c r="M1783" i="18" s="1"/>
  <c r="N1783" i="18" s="1"/>
  <c r="L1688" i="18"/>
  <c r="L1655" i="18"/>
  <c r="L1623" i="18"/>
  <c r="L1621" i="18"/>
  <c r="M1621" i="18" s="1"/>
  <c r="N1621" i="18" s="1"/>
  <c r="L1602" i="18"/>
  <c r="L1594" i="18"/>
  <c r="L1672" i="18"/>
  <c r="M1672" i="18" s="1"/>
  <c r="N1672" i="18" s="1"/>
  <c r="L1640" i="18"/>
  <c r="L1608" i="18"/>
  <c r="L1603" i="18"/>
  <c r="L1595" i="18"/>
  <c r="L1587" i="18"/>
  <c r="L1579" i="18"/>
  <c r="L1571" i="18"/>
  <c r="L1563" i="18"/>
  <c r="L1555" i="18"/>
  <c r="L1547" i="18"/>
  <c r="L1539" i="18"/>
  <c r="L1531" i="18"/>
  <c r="L1679" i="18"/>
  <c r="L1647" i="18"/>
  <c r="M1647" i="18" s="1"/>
  <c r="N1647" i="18" s="1"/>
  <c r="L1616" i="18"/>
  <c r="M1616" i="18" s="1"/>
  <c r="N1616" i="18" s="1"/>
  <c r="L1596" i="18"/>
  <c r="L1588" i="18"/>
  <c r="L1580" i="18"/>
  <c r="L1572" i="18"/>
  <c r="L1564" i="18"/>
  <c r="L1556" i="18"/>
  <c r="L1548" i="18"/>
  <c r="L1540" i="18"/>
  <c r="L1532" i="18"/>
  <c r="L1524" i="18"/>
  <c r="L1562" i="18"/>
  <c r="L1530" i="18"/>
  <c r="L1352" i="18"/>
  <c r="M1352" i="18" s="1"/>
  <c r="N1352" i="18" s="1"/>
  <c r="L1344" i="18"/>
  <c r="M1344" i="18" s="1"/>
  <c r="N1344" i="18" s="1"/>
  <c r="L1336" i="18"/>
  <c r="M1336" i="18" s="1"/>
  <c r="N1336" i="18" s="1"/>
  <c r="L1549" i="18"/>
  <c r="L1509" i="18"/>
  <c r="L1573" i="18"/>
  <c r="M1573" i="18" s="1"/>
  <c r="N1573" i="18" s="1"/>
  <c r="L1541" i="18"/>
  <c r="M1541" i="18" s="1"/>
  <c r="N1541" i="18" s="1"/>
  <c r="L1517" i="18"/>
  <c r="L1427" i="18"/>
  <c r="M1427" i="18" s="1"/>
  <c r="N1427" i="18" s="1"/>
  <c r="L1578" i="18"/>
  <c r="L1546" i="18"/>
  <c r="L1565" i="18"/>
  <c r="M1565" i="18" s="1"/>
  <c r="N1565" i="18" s="1"/>
  <c r="L1533" i="18"/>
  <c r="M1533" i="18" s="1"/>
  <c r="N1533" i="18" s="1"/>
  <c r="L1501" i="18"/>
  <c r="L1493" i="18"/>
  <c r="L1485" i="18"/>
  <c r="L1477" i="18"/>
  <c r="L1469" i="18"/>
  <c r="L1461" i="18"/>
  <c r="L1453" i="18"/>
  <c r="L1445" i="18"/>
  <c r="L1437" i="18"/>
  <c r="L1429" i="18"/>
  <c r="L1421" i="18"/>
  <c r="L1413" i="18"/>
  <c r="L1405" i="18"/>
  <c r="L1397" i="18"/>
  <c r="M1397" i="18" s="1"/>
  <c r="N1397" i="18" s="1"/>
  <c r="L1389" i="18"/>
  <c r="M1389" i="18" s="1"/>
  <c r="N1389" i="18" s="1"/>
  <c r="L1333" i="18"/>
  <c r="L1317" i="18"/>
  <c r="L1508" i="18"/>
  <c r="L1502" i="18"/>
  <c r="L1494" i="18"/>
  <c r="L1486" i="18"/>
  <c r="L1478" i="18"/>
  <c r="L1470" i="18"/>
  <c r="L1462" i="18"/>
  <c r="M1462" i="18" s="1"/>
  <c r="N1462" i="18" s="1"/>
  <c r="L1454" i="18"/>
  <c r="L1446" i="18"/>
  <c r="L1438" i="18"/>
  <c r="L1430" i="18"/>
  <c r="L1414" i="18"/>
  <c r="L1350" i="18"/>
  <c r="L1342" i="18"/>
  <c r="M1342" i="18" s="1"/>
  <c r="N1342" i="18" s="1"/>
  <c r="L1334" i="18"/>
  <c r="L1525" i="18"/>
  <c r="L1471" i="18"/>
  <c r="L1407" i="18"/>
  <c r="L1343" i="18"/>
  <c r="L1495" i="18"/>
  <c r="L1431" i="18"/>
  <c r="M1431" i="18" s="1"/>
  <c r="N1431" i="18" s="1"/>
  <c r="L1367" i="18"/>
  <c r="M1367" i="18" s="1"/>
  <c r="N1367" i="18" s="1"/>
  <c r="L1303" i="18"/>
  <c r="M1303" i="18" s="1"/>
  <c r="N1303" i="18" s="1"/>
  <c r="L1455" i="18"/>
  <c r="M1455" i="18" s="1"/>
  <c r="N1455" i="18" s="1"/>
  <c r="L1391" i="18"/>
  <c r="L1327" i="18"/>
  <c r="M1327" i="18" s="1"/>
  <c r="N1327" i="18" s="1"/>
  <c r="L1557" i="18"/>
  <c r="L1479" i="18"/>
  <c r="L1415" i="18"/>
  <c r="M1415" i="18" s="1"/>
  <c r="N1415" i="18" s="1"/>
  <c r="L1351" i="18"/>
  <c r="M1351" i="18" s="1"/>
  <c r="N1351" i="18" s="1"/>
  <c r="L1287" i="18"/>
  <c r="M1287" i="18" s="1"/>
  <c r="N1287" i="18" s="1"/>
  <c r="L1278" i="18"/>
  <c r="L1270" i="18"/>
  <c r="L1262" i="18"/>
  <c r="L1254" i="18"/>
  <c r="M1254" i="18" s="1"/>
  <c r="N1254" i="18" s="1"/>
  <c r="L1246" i="18"/>
  <c r="L1238" i="18"/>
  <c r="M1238" i="18" s="1"/>
  <c r="N1238" i="18" s="1"/>
  <c r="L1230" i="18"/>
  <c r="M1230" i="18" s="1"/>
  <c r="N1230" i="18" s="1"/>
  <c r="L1222" i="18"/>
  <c r="L1214" i="18"/>
  <c r="M1214" i="18" s="1"/>
  <c r="N1214" i="18" s="1"/>
  <c r="L1206" i="18"/>
  <c r="M1206" i="18" s="1"/>
  <c r="N1206" i="18" s="1"/>
  <c r="L1198" i="18"/>
  <c r="M1198" i="18" s="1"/>
  <c r="N1198" i="18" s="1"/>
  <c r="L1190" i="18"/>
  <c r="L1182" i="18"/>
  <c r="M1182" i="18" s="1"/>
  <c r="N1182" i="18" s="1"/>
  <c r="L1503" i="18"/>
  <c r="M1503" i="18" s="1"/>
  <c r="N1503" i="18" s="1"/>
  <c r="L1439" i="18"/>
  <c r="M1439" i="18" s="1"/>
  <c r="N1439" i="18" s="1"/>
  <c r="L1375" i="18"/>
  <c r="M1375" i="18" s="1"/>
  <c r="N1375" i="18" s="1"/>
  <c r="L1311" i="18"/>
  <c r="L1487" i="18"/>
  <c r="L1423" i="18"/>
  <c r="L1359" i="18"/>
  <c r="M1359" i="18" s="1"/>
  <c r="N1359" i="18" s="1"/>
  <c r="L1295" i="18"/>
  <c r="M1295" i="18" s="1"/>
  <c r="N1295" i="18" s="1"/>
  <c r="L1273" i="18"/>
  <c r="M1273" i="18" s="1"/>
  <c r="N1273" i="18" s="1"/>
  <c r="L1265" i="18"/>
  <c r="L1257" i="18"/>
  <c r="L1249" i="18"/>
  <c r="L1241" i="18"/>
  <c r="L1233" i="18"/>
  <c r="L1225" i="18"/>
  <c r="L1217" i="18"/>
  <c r="L1447" i="18"/>
  <c r="M1447" i="18" s="1"/>
  <c r="N1447" i="18" s="1"/>
  <c r="L1250" i="18"/>
  <c r="M1250" i="18" s="1"/>
  <c r="N1250" i="18" s="1"/>
  <c r="L1218" i="18"/>
  <c r="M1218" i="18" s="1"/>
  <c r="N1218" i="18" s="1"/>
  <c r="L1186" i="18"/>
  <c r="M1186" i="18" s="1"/>
  <c r="N1186" i="18" s="1"/>
  <c r="L1062" i="18"/>
  <c r="M1062" i="18" s="1"/>
  <c r="N1062" i="18" s="1"/>
  <c r="L1046" i="18"/>
  <c r="L1038" i="18"/>
  <c r="L1030" i="18"/>
  <c r="L1022" i="18"/>
  <c r="M1022" i="18" s="1"/>
  <c r="N1022" i="18" s="1"/>
  <c r="C23" i="12" s="1"/>
  <c r="L1014" i="18"/>
  <c r="M1014" i="18" s="1"/>
  <c r="N1014" i="18" s="1"/>
  <c r="L1006" i="18"/>
  <c r="M1006" i="18" s="1"/>
  <c r="N1006" i="18" s="1"/>
  <c r="L998" i="18"/>
  <c r="M998" i="18" s="1"/>
  <c r="N998" i="18" s="1"/>
  <c r="L990" i="18"/>
  <c r="M990" i="18" s="1"/>
  <c r="N990" i="18" s="1"/>
  <c r="L982" i="18"/>
  <c r="L974" i="18"/>
  <c r="L1335" i="18"/>
  <c r="L1272" i="18"/>
  <c r="L1240" i="18"/>
  <c r="L1208" i="18"/>
  <c r="M1208" i="18" s="1"/>
  <c r="N1208" i="18" s="1"/>
  <c r="L1162" i="18"/>
  <c r="M1162" i="18" s="1"/>
  <c r="N1162" i="18" s="1"/>
  <c r="L1146" i="18"/>
  <c r="L1130" i="18"/>
  <c r="M1130" i="18" s="1"/>
  <c r="N1130" i="18" s="1"/>
  <c r="L1114" i="18"/>
  <c r="L1383" i="18"/>
  <c r="M1383" i="18" s="1"/>
  <c r="N1383" i="18" s="1"/>
  <c r="L1274" i="18"/>
  <c r="M1274" i="18" s="1"/>
  <c r="N1274" i="18" s="1"/>
  <c r="L1242" i="18"/>
  <c r="M1242" i="18" s="1"/>
  <c r="N1242" i="18" s="1"/>
  <c r="L1210" i="18"/>
  <c r="L1178" i="18"/>
  <c r="M1178" i="18" s="1"/>
  <c r="N1178" i="18" s="1"/>
  <c r="L992" i="18"/>
  <c r="M992" i="18" s="1"/>
  <c r="N992" i="18" s="1"/>
  <c r="L984" i="18"/>
  <c r="M984" i="18" s="1"/>
  <c r="N984" i="18" s="1"/>
  <c r="L1264" i="18"/>
  <c r="L1232" i="18"/>
  <c r="L1200" i="18"/>
  <c r="M1200" i="18" s="1"/>
  <c r="N1200" i="18" s="1"/>
  <c r="L1174" i="18"/>
  <c r="M1174" i="18" s="1"/>
  <c r="N1174" i="18" s="1"/>
  <c r="L1158" i="18"/>
  <c r="M1158" i="18" s="1"/>
  <c r="N1158" i="18" s="1"/>
  <c r="L1142" i="18"/>
  <c r="L1126" i="18"/>
  <c r="L1516" i="18"/>
  <c r="L1319" i="18"/>
  <c r="M1319" i="18" s="1"/>
  <c r="N1319" i="18" s="1"/>
  <c r="L1266" i="18"/>
  <c r="L1234" i="18"/>
  <c r="M1234" i="18" s="1"/>
  <c r="N1234" i="18" s="1"/>
  <c r="L1202" i="18"/>
  <c r="M1202" i="18" s="1"/>
  <c r="N1202" i="18" s="1"/>
  <c r="L1586" i="18"/>
  <c r="L1463" i="18"/>
  <c r="L1256" i="18"/>
  <c r="L1224" i="18"/>
  <c r="L1192" i="18"/>
  <c r="M1192" i="18" s="1"/>
  <c r="N1192" i="18" s="1"/>
  <c r="L1170" i="18"/>
  <c r="L1154" i="18"/>
  <c r="L1138" i="18"/>
  <c r="M1138" i="18" s="1"/>
  <c r="N1138" i="18" s="1"/>
  <c r="L1122" i="18"/>
  <c r="L1115" i="18"/>
  <c r="M1115" i="18" s="1"/>
  <c r="N1115" i="18" s="1"/>
  <c r="L1107" i="18"/>
  <c r="L1099" i="18"/>
  <c r="L1091" i="18"/>
  <c r="L1083" i="18"/>
  <c r="L1075" i="18"/>
  <c r="L1067" i="18"/>
  <c r="L1059" i="18"/>
  <c r="L1051" i="18"/>
  <c r="L1043" i="18"/>
  <c r="L1035" i="18"/>
  <c r="L1027" i="18"/>
  <c r="L1019" i="18"/>
  <c r="L1011" i="18"/>
  <c r="M1011" i="18" s="1"/>
  <c r="N1011" i="18" s="1"/>
  <c r="L1003" i="18"/>
  <c r="L995" i="18"/>
  <c r="L987" i="18"/>
  <c r="L979" i="18"/>
  <c r="L1258" i="18"/>
  <c r="L1226" i="18"/>
  <c r="L1194" i="18"/>
  <c r="L1108" i="18"/>
  <c r="M1108" i="18" s="1"/>
  <c r="N1108" i="18" s="1"/>
  <c r="L1100" i="18"/>
  <c r="M1100" i="18" s="1"/>
  <c r="N1100" i="18" s="1"/>
  <c r="L1092" i="18"/>
  <c r="L1084" i="18"/>
  <c r="L1076" i="18"/>
  <c r="L1068" i="18"/>
  <c r="L1060" i="18"/>
  <c r="L1052" i="18"/>
  <c r="L1044" i="18"/>
  <c r="L1036" i="18"/>
  <c r="M1036" i="18" s="1"/>
  <c r="N1036" i="18" s="1"/>
  <c r="L1028" i="18"/>
  <c r="L1020" i="18"/>
  <c r="L1012" i="18"/>
  <c r="L1004" i="18"/>
  <c r="L996" i="18"/>
  <c r="L988" i="18"/>
  <c r="L980" i="18"/>
  <c r="L1134" i="18"/>
  <c r="M1134" i="18" s="1"/>
  <c r="N1134" i="18" s="1"/>
  <c r="L1053" i="18"/>
  <c r="M1053" i="18" s="1"/>
  <c r="N1053" i="18" s="1"/>
  <c r="L1013" i="18"/>
  <c r="L981" i="18"/>
  <c r="L1248" i="18"/>
  <c r="L1120" i="18"/>
  <c r="L1077" i="18"/>
  <c r="L1018" i="18"/>
  <c r="M1018" i="18" s="1"/>
  <c r="N1018" i="18" s="1"/>
  <c r="L986" i="18"/>
  <c r="L976" i="18"/>
  <c r="M976" i="18" s="1"/>
  <c r="N976" i="18" s="1"/>
  <c r="L1150" i="18"/>
  <c r="M1150" i="18" s="1"/>
  <c r="N1150" i="18" s="1"/>
  <c r="L1101" i="18"/>
  <c r="M1101" i="18" s="1"/>
  <c r="N1101" i="18" s="1"/>
  <c r="L1037" i="18"/>
  <c r="L1005" i="18"/>
  <c r="L1184" i="18"/>
  <c r="L1136" i="18"/>
  <c r="M1136" i="18" s="1"/>
  <c r="N1136" i="18" s="1"/>
  <c r="L1061" i="18"/>
  <c r="M1061" i="18" s="1"/>
  <c r="N1061" i="18" s="1"/>
  <c r="L1010" i="18"/>
  <c r="M1010" i="18" s="1"/>
  <c r="N1010" i="18" s="1"/>
  <c r="L978" i="18"/>
  <c r="L965" i="18"/>
  <c r="M965" i="18" s="1"/>
  <c r="N965" i="18" s="1"/>
  <c r="L957" i="18"/>
  <c r="L1399" i="18"/>
  <c r="L1166" i="18"/>
  <c r="L1085" i="18"/>
  <c r="M1085" i="18" s="1"/>
  <c r="N1085" i="18" s="1"/>
  <c r="L1029" i="18"/>
  <c r="L997" i="18"/>
  <c r="L972" i="18"/>
  <c r="M972" i="18" s="1"/>
  <c r="N972" i="18" s="1"/>
  <c r="L1152" i="18"/>
  <c r="L1109" i="18"/>
  <c r="M1109" i="18" s="1"/>
  <c r="N1109" i="18" s="1"/>
  <c r="L1045" i="18"/>
  <c r="M1045" i="18" s="1"/>
  <c r="N1045" i="18" s="1"/>
  <c r="L1034" i="18"/>
  <c r="L1002" i="18"/>
  <c r="M1002" i="18" s="1"/>
  <c r="N1002" i="18" s="1"/>
  <c r="L1216" i="18"/>
  <c r="M1216" i="18" s="1"/>
  <c r="N1216" i="18" s="1"/>
  <c r="L1118" i="18"/>
  <c r="L1069" i="18"/>
  <c r="L1021" i="18"/>
  <c r="L989" i="18"/>
  <c r="L953" i="18"/>
  <c r="M953" i="18" s="1"/>
  <c r="N953" i="18" s="1"/>
  <c r="L930" i="18"/>
  <c r="M930" i="18" s="1"/>
  <c r="N930" i="18" s="1"/>
  <c r="L909" i="18"/>
  <c r="M909" i="18" s="1"/>
  <c r="N909" i="18" s="1"/>
  <c r="L905" i="18"/>
  <c r="M905" i="18" s="1"/>
  <c r="N905" i="18" s="1"/>
  <c r="L866" i="18"/>
  <c r="M866" i="18" s="1"/>
  <c r="N866" i="18" s="1"/>
  <c r="L845" i="18"/>
  <c r="L841" i="18"/>
  <c r="L917" i="18"/>
  <c r="M917" i="18" s="1"/>
  <c r="N917" i="18" s="1"/>
  <c r="L913" i="18"/>
  <c r="L853" i="18"/>
  <c r="L849" i="18"/>
  <c r="L784" i="18"/>
  <c r="L737" i="18"/>
  <c r="L1026" i="18"/>
  <c r="L946" i="18"/>
  <c r="M946" i="18" s="1"/>
  <c r="N946" i="18" s="1"/>
  <c r="L925" i="18"/>
  <c r="L921" i="18"/>
  <c r="L882" i="18"/>
  <c r="M882" i="18" s="1"/>
  <c r="N882" i="18" s="1"/>
  <c r="L861" i="18"/>
  <c r="M861" i="18" s="1"/>
  <c r="N861" i="18" s="1"/>
  <c r="L857" i="18"/>
  <c r="L961" i="18"/>
  <c r="M961" i="18" s="1"/>
  <c r="N961" i="18" s="1"/>
  <c r="L933" i="18"/>
  <c r="L929" i="18"/>
  <c r="L890" i="18"/>
  <c r="L869" i="18"/>
  <c r="L865" i="18"/>
  <c r="M865" i="18" s="1"/>
  <c r="N865" i="18" s="1"/>
  <c r="L753" i="18"/>
  <c r="L738" i="18"/>
  <c r="M738" i="18" s="1"/>
  <c r="N738" i="18" s="1"/>
  <c r="L723" i="18"/>
  <c r="L1168" i="18"/>
  <c r="L973" i="18"/>
  <c r="L941" i="18"/>
  <c r="M941" i="18" s="1"/>
  <c r="N941" i="18" s="1"/>
  <c r="L937" i="18"/>
  <c r="M937" i="18" s="1"/>
  <c r="N937" i="18" s="1"/>
  <c r="L877" i="18"/>
  <c r="M877" i="18" s="1"/>
  <c r="N877" i="18" s="1"/>
  <c r="L873" i="18"/>
  <c r="M873" i="18" s="1"/>
  <c r="N873" i="18" s="1"/>
  <c r="L824" i="18"/>
  <c r="L817" i="18"/>
  <c r="M817" i="18" s="1"/>
  <c r="N817" i="18" s="1"/>
  <c r="L810" i="18"/>
  <c r="L808" i="18"/>
  <c r="L801" i="18"/>
  <c r="M801" i="18" s="1"/>
  <c r="N801" i="18" s="1"/>
  <c r="L794" i="18"/>
  <c r="M794" i="18" s="1"/>
  <c r="N794" i="18" s="1"/>
  <c r="L792" i="18"/>
  <c r="L785" i="18"/>
  <c r="M785" i="18" s="1"/>
  <c r="N785" i="18" s="1"/>
  <c r="L729" i="18"/>
  <c r="M729" i="18" s="1"/>
  <c r="N729" i="18" s="1"/>
  <c r="L949" i="18"/>
  <c r="M949" i="18" s="1"/>
  <c r="N949" i="18" s="1"/>
  <c r="L945" i="18"/>
  <c r="L885" i="18"/>
  <c r="M885" i="18" s="1"/>
  <c r="N885" i="18" s="1"/>
  <c r="L881" i="18"/>
  <c r="L769" i="18"/>
  <c r="L1093" i="18"/>
  <c r="L994" i="18"/>
  <c r="L837" i="18"/>
  <c r="M837" i="18" s="1"/>
  <c r="N837" i="18" s="1"/>
  <c r="L793" i="18"/>
  <c r="M793" i="18" s="1"/>
  <c r="N793" i="18" s="1"/>
  <c r="L786" i="18"/>
  <c r="M786" i="18" s="1"/>
  <c r="N786" i="18" s="1"/>
  <c r="L770" i="18"/>
  <c r="L762" i="18"/>
  <c r="L741" i="18"/>
  <c r="L720" i="18"/>
  <c r="L700" i="18"/>
  <c r="L688" i="18"/>
  <c r="M688" i="18" s="1"/>
  <c r="N688" i="18" s="1"/>
  <c r="L660" i="18"/>
  <c r="L922" i="18"/>
  <c r="M922" i="18" s="1"/>
  <c r="N922" i="18" s="1"/>
  <c r="L821" i="18"/>
  <c r="M821" i="18" s="1"/>
  <c r="N821" i="18" s="1"/>
  <c r="L816" i="18"/>
  <c r="L777" i="18"/>
  <c r="M777" i="18" s="1"/>
  <c r="N777" i="18" s="1"/>
  <c r="L901" i="18"/>
  <c r="L889" i="18"/>
  <c r="L809" i="18"/>
  <c r="M809" i="18" s="1"/>
  <c r="N809" i="18" s="1"/>
  <c r="L802" i="18"/>
  <c r="M802" i="18" s="1"/>
  <c r="N802" i="18" s="1"/>
  <c r="L752" i="18"/>
  <c r="L672" i="18"/>
  <c r="L644" i="18"/>
  <c r="L850" i="18"/>
  <c r="M850" i="18" s="1"/>
  <c r="N850" i="18" s="1"/>
  <c r="L833" i="18"/>
  <c r="M833" i="18" s="1"/>
  <c r="N833" i="18" s="1"/>
  <c r="L775" i="18"/>
  <c r="M775" i="18" s="1"/>
  <c r="N775" i="18" s="1"/>
  <c r="L750" i="18"/>
  <c r="L735" i="18"/>
  <c r="L969" i="18"/>
  <c r="L825" i="18"/>
  <c r="M825" i="18" s="1"/>
  <c r="N825" i="18" s="1"/>
  <c r="L818" i="18"/>
  <c r="L742" i="18"/>
  <c r="L721" i="18"/>
  <c r="L708" i="18"/>
  <c r="L692" i="18"/>
  <c r="L656" i="18"/>
  <c r="M656" i="18" s="1"/>
  <c r="N656" i="18" s="1"/>
  <c r="L897" i="18"/>
  <c r="M897" i="18" s="1"/>
  <c r="N897" i="18" s="1"/>
  <c r="L789" i="18"/>
  <c r="L761" i="18"/>
  <c r="M761" i="18" s="1"/>
  <c r="N761" i="18" s="1"/>
  <c r="L704" i="18"/>
  <c r="M704" i="18" s="1"/>
  <c r="N704" i="18" s="1"/>
  <c r="L684" i="18"/>
  <c r="L648" i="18"/>
  <c r="M648" i="18" s="1"/>
  <c r="N648" i="18" s="1"/>
  <c r="C15" i="12" s="1"/>
  <c r="L632" i="18"/>
  <c r="M632" i="18" s="1"/>
  <c r="N632" i="18" s="1"/>
  <c r="L627" i="18"/>
  <c r="L621" i="18"/>
  <c r="L613" i="18"/>
  <c r="L605" i="18"/>
  <c r="L597" i="18"/>
  <c r="L589" i="18"/>
  <c r="M589" i="18" s="1"/>
  <c r="N589" i="18" s="1"/>
  <c r="L581" i="18"/>
  <c r="L573" i="18"/>
  <c r="M573" i="18" s="1"/>
  <c r="N573" i="18" s="1"/>
  <c r="L736" i="18"/>
  <c r="L664" i="18"/>
  <c r="L633" i="18"/>
  <c r="M633" i="18" s="1"/>
  <c r="N633" i="18" s="1"/>
  <c r="L609" i="18"/>
  <c r="M609" i="18" s="1"/>
  <c r="N609" i="18" s="1"/>
  <c r="L593" i="18"/>
  <c r="L577" i="18"/>
  <c r="L559" i="18"/>
  <c r="M559" i="18" s="1"/>
  <c r="N559" i="18" s="1"/>
  <c r="L537" i="18"/>
  <c r="M537" i="18" s="1"/>
  <c r="N537" i="18" s="1"/>
  <c r="L893" i="18"/>
  <c r="M893" i="18" s="1"/>
  <c r="N893" i="18" s="1"/>
  <c r="L800" i="18"/>
  <c r="L757" i="18"/>
  <c r="M757" i="18" s="1"/>
  <c r="N757" i="18" s="1"/>
  <c r="L730" i="18"/>
  <c r="L725" i="18"/>
  <c r="M725" i="18" s="1"/>
  <c r="N725" i="18" s="1"/>
  <c r="L668" i="18"/>
  <c r="M668" i="18" s="1"/>
  <c r="N668" i="18" s="1"/>
  <c r="L565" i="18"/>
  <c r="M565" i="18" s="1"/>
  <c r="N565" i="18" s="1"/>
  <c r="L551" i="18"/>
  <c r="M551" i="18" s="1"/>
  <c r="N551" i="18" s="1"/>
  <c r="L529" i="18"/>
  <c r="M529" i="18" s="1"/>
  <c r="N529" i="18" s="1"/>
  <c r="L526" i="18"/>
  <c r="L523" i="18"/>
  <c r="L501" i="18"/>
  <c r="M501" i="18" s="1"/>
  <c r="N501" i="18" s="1"/>
  <c r="L494" i="18"/>
  <c r="L487" i="18"/>
  <c r="M487" i="18" s="1"/>
  <c r="N487" i="18" s="1"/>
  <c r="L469" i="18"/>
  <c r="M469" i="18" s="1"/>
  <c r="N469" i="18" s="1"/>
  <c r="L462" i="18"/>
  <c r="L455" i="18"/>
  <c r="M455" i="18" s="1"/>
  <c r="N455" i="18" s="1"/>
  <c r="L745" i="18"/>
  <c r="M745" i="18" s="1"/>
  <c r="N745" i="18" s="1"/>
  <c r="L727" i="18"/>
  <c r="L670" i="18"/>
  <c r="M670" i="18" s="1"/>
  <c r="N670" i="18" s="1"/>
  <c r="L652" i="18"/>
  <c r="L623" i="18"/>
  <c r="M623" i="18" s="1"/>
  <c r="N623" i="18" s="1"/>
  <c r="L607" i="18"/>
  <c r="L591" i="18"/>
  <c r="M591" i="18" s="1"/>
  <c r="N591" i="18" s="1"/>
  <c r="L575" i="18"/>
  <c r="M575" i="18" s="1"/>
  <c r="N575" i="18" s="1"/>
  <c r="L557" i="18"/>
  <c r="M557" i="18" s="1"/>
  <c r="N557" i="18" s="1"/>
  <c r="L543" i="18"/>
  <c r="M543" i="18" s="1"/>
  <c r="N543" i="18" s="1"/>
  <c r="L521" i="18"/>
  <c r="L858" i="18"/>
  <c r="L759" i="18"/>
  <c r="L645" i="18"/>
  <c r="M645" i="18" s="1"/>
  <c r="N645" i="18" s="1"/>
  <c r="L636" i="18"/>
  <c r="M636" i="18" s="1"/>
  <c r="N636" i="18" s="1"/>
  <c r="L634" i="18"/>
  <c r="M634" i="18" s="1"/>
  <c r="N634" i="18" s="1"/>
  <c r="L549" i="18"/>
  <c r="L535" i="18"/>
  <c r="L509" i="18"/>
  <c r="L495" i="18"/>
  <c r="L477" i="18"/>
  <c r="L463" i="18"/>
  <c r="M463" i="18" s="1"/>
  <c r="N463" i="18" s="1"/>
  <c r="L710" i="18"/>
  <c r="M710" i="18" s="1"/>
  <c r="N710" i="18" s="1"/>
  <c r="L676" i="18"/>
  <c r="L640" i="18"/>
  <c r="M640" i="18" s="1"/>
  <c r="N640" i="18" s="1"/>
  <c r="L628" i="18"/>
  <c r="L617" i="18"/>
  <c r="M617" i="18" s="1"/>
  <c r="N617" i="18" s="1"/>
  <c r="L601" i="18"/>
  <c r="M601" i="18" s="1"/>
  <c r="N601" i="18" s="1"/>
  <c r="L585" i="18"/>
  <c r="M585" i="18" s="1"/>
  <c r="N585" i="18" s="1"/>
  <c r="L569" i="18"/>
  <c r="M569" i="18" s="1"/>
  <c r="N569" i="18" s="1"/>
  <c r="L541" i="18"/>
  <c r="L527" i="18"/>
  <c r="M527" i="18" s="1"/>
  <c r="N527" i="18" s="1"/>
  <c r="L747" i="18"/>
  <c r="M747" i="18" s="1"/>
  <c r="N747" i="18" s="1"/>
  <c r="L712" i="18"/>
  <c r="M712" i="18" s="1"/>
  <c r="N712" i="18" s="1"/>
  <c r="L702" i="18"/>
  <c r="M702" i="18" s="1"/>
  <c r="N702" i="18" s="1"/>
  <c r="L694" i="18"/>
  <c r="L685" i="18"/>
  <c r="L680" i="18"/>
  <c r="M680" i="18" s="1"/>
  <c r="N680" i="18" s="1"/>
  <c r="L665" i="18"/>
  <c r="M665" i="18" s="1"/>
  <c r="N665" i="18" s="1"/>
  <c r="L649" i="18"/>
  <c r="L561" i="18"/>
  <c r="M561" i="18" s="1"/>
  <c r="N561" i="18" s="1"/>
  <c r="L533" i="18"/>
  <c r="L519" i="18"/>
  <c r="M519" i="18" s="1"/>
  <c r="N519" i="18" s="1"/>
  <c r="L805" i="18"/>
  <c r="L726" i="18"/>
  <c r="L696" i="18"/>
  <c r="M696" i="18" s="1"/>
  <c r="N696" i="18" s="1"/>
  <c r="L669" i="18"/>
  <c r="M669" i="18" s="1"/>
  <c r="N669" i="18" s="1"/>
  <c r="L622" i="18"/>
  <c r="L615" i="18"/>
  <c r="L606" i="18"/>
  <c r="L599" i="18"/>
  <c r="L590" i="18"/>
  <c r="L583" i="18"/>
  <c r="M583" i="18" s="1"/>
  <c r="N583" i="18" s="1"/>
  <c r="L574" i="18"/>
  <c r="L553" i="18"/>
  <c r="M553" i="18" s="1"/>
  <c r="N553" i="18" s="1"/>
  <c r="L550" i="18"/>
  <c r="L547" i="18"/>
  <c r="L525" i="18"/>
  <c r="L489" i="18"/>
  <c r="L457" i="18"/>
  <c r="M457" i="18" s="1"/>
  <c r="N457" i="18" s="1"/>
  <c r="L423" i="18"/>
  <c r="L829" i="18"/>
  <c r="M829" i="18" s="1"/>
  <c r="N829" i="18" s="1"/>
  <c r="L545" i="18"/>
  <c r="M545" i="18" s="1"/>
  <c r="N545" i="18" s="1"/>
  <c r="L422" i="18"/>
  <c r="L418" i="18"/>
  <c r="L415" i="18"/>
  <c r="L382" i="18"/>
  <c r="L755" i="18"/>
  <c r="L503" i="18"/>
  <c r="M503" i="18" s="1"/>
  <c r="N503" i="18" s="1"/>
  <c r="L500" i="18"/>
  <c r="L492" i="18"/>
  <c r="L479" i="18"/>
  <c r="M479" i="18" s="1"/>
  <c r="N479" i="18" s="1"/>
  <c r="L424" i="18"/>
  <c r="M424" i="18" s="1"/>
  <c r="N424" i="18" s="1"/>
  <c r="L410" i="18"/>
  <c r="M410" i="18" s="1"/>
  <c r="N410" i="18" s="1"/>
  <c r="L387" i="18"/>
  <c r="L370" i="18"/>
  <c r="L362" i="18"/>
  <c r="L354" i="18"/>
  <c r="M354" i="18" s="1"/>
  <c r="N354" i="18" s="1"/>
  <c r="L346" i="18"/>
  <c r="M346" i="18" s="1"/>
  <c r="N346" i="18" s="1"/>
  <c r="L338" i="18"/>
  <c r="M338" i="18" s="1"/>
  <c r="N338" i="18" s="1"/>
  <c r="L330" i="18"/>
  <c r="L322" i="18"/>
  <c r="L314" i="18"/>
  <c r="M314" i="18" s="1"/>
  <c r="N314" i="18" s="1"/>
  <c r="L306" i="18"/>
  <c r="L298" i="18"/>
  <c r="L290" i="18"/>
  <c r="L282" i="18"/>
  <c r="L274" i="18"/>
  <c r="L266" i="18"/>
  <c r="L258" i="18"/>
  <c r="L250" i="18"/>
  <c r="L242" i="18"/>
  <c r="M242" i="18" s="1"/>
  <c r="N242" i="18" s="1"/>
  <c r="L234" i="18"/>
  <c r="M234" i="18" s="1"/>
  <c r="N234" i="18" s="1"/>
  <c r="L226" i="18"/>
  <c r="L218" i="18"/>
  <c r="M218" i="18" s="1"/>
  <c r="N218" i="18" s="1"/>
  <c r="L210" i="18"/>
  <c r="M210" i="18" s="1"/>
  <c r="N210" i="18" s="1"/>
  <c r="L202" i="18"/>
  <c r="L194" i="18"/>
  <c r="M194" i="18" s="1"/>
  <c r="N194" i="18" s="1"/>
  <c r="L186" i="18"/>
  <c r="L178" i="18"/>
  <c r="M178" i="18" s="1"/>
  <c r="N178" i="18" s="1"/>
  <c r="L170" i="18"/>
  <c r="M170" i="18" s="1"/>
  <c r="N170" i="18" s="1"/>
  <c r="L162" i="18"/>
  <c r="L154" i="18"/>
  <c r="M154" i="18" s="1"/>
  <c r="N154" i="18" s="1"/>
  <c r="L146" i="18"/>
  <c r="L138" i="18"/>
  <c r="L130" i="18"/>
  <c r="M130" i="18" s="1"/>
  <c r="N130" i="18" s="1"/>
  <c r="L122" i="18"/>
  <c r="M122" i="18" s="1"/>
  <c r="N122" i="18" s="1"/>
  <c r="L114" i="18"/>
  <c r="L106" i="18"/>
  <c r="M106" i="18" s="1"/>
  <c r="N106" i="18" s="1"/>
  <c r="L98" i="18"/>
  <c r="L90" i="18"/>
  <c r="M90" i="18" s="1"/>
  <c r="N90" i="18" s="1"/>
  <c r="L82" i="18"/>
  <c r="M82" i="18" s="1"/>
  <c r="N82" i="18" s="1"/>
  <c r="L774" i="18"/>
  <c r="M774" i="18" s="1"/>
  <c r="N774" i="18" s="1"/>
  <c r="L517" i="18"/>
  <c r="M517" i="18" s="1"/>
  <c r="N517" i="18" s="1"/>
  <c r="L467" i="18"/>
  <c r="L454" i="18"/>
  <c r="L446" i="18"/>
  <c r="L416" i="18"/>
  <c r="M416" i="18" s="1"/>
  <c r="N416" i="18" s="1"/>
  <c r="L511" i="18"/>
  <c r="M511" i="18" s="1"/>
  <c r="N511" i="18" s="1"/>
  <c r="L408" i="18"/>
  <c r="M408" i="18" s="1"/>
  <c r="N408" i="18" s="1"/>
  <c r="L405" i="18"/>
  <c r="L388" i="18"/>
  <c r="L372" i="18"/>
  <c r="L364" i="18"/>
  <c r="M364" i="18" s="1"/>
  <c r="N364" i="18" s="1"/>
  <c r="L356" i="18"/>
  <c r="M356" i="18" s="1"/>
  <c r="N356" i="18" s="1"/>
  <c r="L348" i="18"/>
  <c r="L340" i="18"/>
  <c r="L332" i="18"/>
  <c r="L324" i="18"/>
  <c r="L316" i="18"/>
  <c r="M316" i="18" s="1"/>
  <c r="N316" i="18" s="1"/>
  <c r="L308" i="18"/>
  <c r="L300" i="18"/>
  <c r="M300" i="18" s="1"/>
  <c r="N300" i="18" s="1"/>
  <c r="L292" i="18"/>
  <c r="M292" i="18" s="1"/>
  <c r="N292" i="18" s="1"/>
  <c r="L284" i="18"/>
  <c r="L276" i="18"/>
  <c r="M276" i="18" s="1"/>
  <c r="N276" i="18" s="1"/>
  <c r="L268" i="18"/>
  <c r="M268" i="18" s="1"/>
  <c r="N268" i="18" s="1"/>
  <c r="L260" i="18"/>
  <c r="L252" i="18"/>
  <c r="M252" i="18" s="1"/>
  <c r="N252" i="18" s="1"/>
  <c r="L244" i="18"/>
  <c r="L236" i="18"/>
  <c r="M236" i="18" s="1"/>
  <c r="N236" i="18" s="1"/>
  <c r="L228" i="18"/>
  <c r="M228" i="18" s="1"/>
  <c r="N228" i="18" s="1"/>
  <c r="L220" i="18"/>
  <c r="L212" i="18"/>
  <c r="M212" i="18" s="1"/>
  <c r="N212" i="18" s="1"/>
  <c r="L204" i="18"/>
  <c r="L196" i="18"/>
  <c r="L188" i="18"/>
  <c r="M188" i="18" s="1"/>
  <c r="N188" i="18" s="1"/>
  <c r="L180" i="18"/>
  <c r="M180" i="18" s="1"/>
  <c r="N180" i="18" s="1"/>
  <c r="L172" i="18"/>
  <c r="L164" i="18"/>
  <c r="M164" i="18" s="1"/>
  <c r="N164" i="18" s="1"/>
  <c r="L156" i="18"/>
  <c r="M156" i="18" s="1"/>
  <c r="N156" i="18" s="1"/>
  <c r="L148" i="18"/>
  <c r="L140" i="18"/>
  <c r="L132" i="18"/>
  <c r="M132" i="18" s="1"/>
  <c r="N132" i="18" s="1"/>
  <c r="L124" i="18"/>
  <c r="M124" i="18" s="1"/>
  <c r="N124" i="18" s="1"/>
  <c r="L116" i="18"/>
  <c r="L108" i="18"/>
  <c r="L100" i="18"/>
  <c r="L567" i="18"/>
  <c r="M567" i="18" s="1"/>
  <c r="N567" i="18" s="1"/>
  <c r="L499" i="18"/>
  <c r="M499" i="18" s="1"/>
  <c r="N499" i="18" s="1"/>
  <c r="L486" i="18"/>
  <c r="L475" i="18"/>
  <c r="L461" i="18"/>
  <c r="L438" i="18"/>
  <c r="L421" i="18"/>
  <c r="L400" i="18"/>
  <c r="L384" i="18"/>
  <c r="M384" i="18" s="1"/>
  <c r="N384" i="18" s="1"/>
  <c r="L453" i="18"/>
  <c r="L440" i="18"/>
  <c r="M440" i="18" s="1"/>
  <c r="N440" i="18" s="1"/>
  <c r="L414" i="18"/>
  <c r="L390" i="18"/>
  <c r="M390" i="18" s="1"/>
  <c r="N390" i="18" s="1"/>
  <c r="L150" i="18"/>
  <c r="L539" i="18"/>
  <c r="M539" i="18" s="1"/>
  <c r="N539" i="18" s="1"/>
  <c r="L507" i="18"/>
  <c r="M507" i="18" s="1"/>
  <c r="N507" i="18" s="1"/>
  <c r="L493" i="18"/>
  <c r="M493" i="18" s="1"/>
  <c r="N493" i="18" s="1"/>
  <c r="L430" i="18"/>
  <c r="M430" i="18" s="1"/>
  <c r="N430" i="18" s="1"/>
  <c r="L406" i="18"/>
  <c r="L223" i="18"/>
  <c r="L215" i="18"/>
  <c r="L207" i="18"/>
  <c r="L199" i="18"/>
  <c r="L191" i="18"/>
  <c r="L183" i="18"/>
  <c r="L175" i="18"/>
  <c r="L167" i="18"/>
  <c r="L159" i="18"/>
  <c r="L151" i="18"/>
  <c r="L143" i="18"/>
  <c r="L135" i="18"/>
  <c r="L127" i="18"/>
  <c r="L119" i="18"/>
  <c r="L111" i="18"/>
  <c r="L103" i="18"/>
  <c r="L95" i="18"/>
  <c r="L87" i="18"/>
  <c r="L79" i="18"/>
  <c r="L71" i="18"/>
  <c r="L63" i="18"/>
  <c r="L55" i="18"/>
  <c r="L47" i="18"/>
  <c r="L39" i="18"/>
  <c r="L31" i="18"/>
  <c r="L23" i="18"/>
  <c r="L15" i="18"/>
  <c r="L432" i="18"/>
  <c r="L344" i="18"/>
  <c r="M344" i="18" s="1"/>
  <c r="N344" i="18" s="1"/>
  <c r="L280" i="18"/>
  <c r="M280" i="18" s="1"/>
  <c r="N280" i="18" s="1"/>
  <c r="L216" i="18"/>
  <c r="M216" i="18" s="1"/>
  <c r="N216" i="18" s="1"/>
  <c r="L152" i="18"/>
  <c r="L144" i="18"/>
  <c r="L112" i="18"/>
  <c r="M112" i="18" s="1"/>
  <c r="N112" i="18" s="1"/>
  <c r="L447" i="18"/>
  <c r="L368" i="18"/>
  <c r="M368" i="18" s="1"/>
  <c r="N368" i="18" s="1"/>
  <c r="L304" i="18"/>
  <c r="L240" i="18"/>
  <c r="L176" i="18"/>
  <c r="M176" i="18" s="1"/>
  <c r="N176" i="18" s="1"/>
  <c r="L134" i="18"/>
  <c r="L102" i="18"/>
  <c r="L81" i="18"/>
  <c r="L72" i="18"/>
  <c r="L65" i="18"/>
  <c r="L56" i="18"/>
  <c r="L49" i="18"/>
  <c r="M49" i="18" s="1"/>
  <c r="N49" i="18" s="1"/>
  <c r="L40" i="18"/>
  <c r="L33" i="18"/>
  <c r="M33" i="18" s="1"/>
  <c r="N33" i="18" s="1"/>
  <c r="L24" i="18"/>
  <c r="L17" i="18"/>
  <c r="L386" i="18"/>
  <c r="L328" i="18"/>
  <c r="M328" i="18" s="1"/>
  <c r="N328" i="18" s="1"/>
  <c r="L264" i="18"/>
  <c r="L200" i="18"/>
  <c r="L136" i="18"/>
  <c r="M136" i="18" s="1"/>
  <c r="N136" i="18" s="1"/>
  <c r="L104" i="18"/>
  <c r="M104" i="18" s="1"/>
  <c r="N104" i="18" s="1"/>
  <c r="L352" i="18"/>
  <c r="M352" i="18" s="1"/>
  <c r="N352" i="18" s="1"/>
  <c r="L288" i="18"/>
  <c r="L224" i="18"/>
  <c r="M224" i="18" s="1"/>
  <c r="N224" i="18" s="1"/>
  <c r="L160" i="18"/>
  <c r="L126" i="18"/>
  <c r="L88" i="18"/>
  <c r="M88" i="18" s="1"/>
  <c r="N88" i="18" s="1"/>
  <c r="L86" i="18"/>
  <c r="M86" i="18" s="1"/>
  <c r="N86" i="18" s="1"/>
  <c r="L84" i="18"/>
  <c r="L68" i="18"/>
  <c r="L52" i="18"/>
  <c r="L36" i="18"/>
  <c r="L20" i="18"/>
  <c r="M20" i="18" s="1"/>
  <c r="N20" i="18" s="1"/>
  <c r="L542" i="18"/>
  <c r="L376" i="18"/>
  <c r="L312" i="18"/>
  <c r="M312" i="18" s="1"/>
  <c r="N312" i="18" s="1"/>
  <c r="L248" i="18"/>
  <c r="M248" i="18" s="1"/>
  <c r="N248" i="18" s="1"/>
  <c r="L184" i="18"/>
  <c r="L128" i="18"/>
  <c r="L96" i="18"/>
  <c r="L94" i="18"/>
  <c r="L92" i="18"/>
  <c r="L468" i="18"/>
  <c r="L398" i="18"/>
  <c r="L336" i="18"/>
  <c r="L272" i="18"/>
  <c r="M272" i="18" s="1"/>
  <c r="N272" i="18" s="1"/>
  <c r="L208" i="18"/>
  <c r="M208" i="18" s="1"/>
  <c r="N208" i="18" s="1"/>
  <c r="L118" i="18"/>
  <c r="L80" i="18"/>
  <c r="L73" i="18"/>
  <c r="L64" i="18"/>
  <c r="L57" i="18"/>
  <c r="L48" i="18"/>
  <c r="L41" i="18"/>
  <c r="L32" i="18"/>
  <c r="L25" i="18"/>
  <c r="L16" i="18"/>
  <c r="L471" i="18"/>
  <c r="M471" i="18" s="1"/>
  <c r="N471" i="18" s="1"/>
  <c r="L460" i="18"/>
  <c r="L391" i="18"/>
  <c r="L360" i="18"/>
  <c r="M360" i="18" s="1"/>
  <c r="N360" i="18" s="1"/>
  <c r="L296" i="18"/>
  <c r="M296" i="18" s="1"/>
  <c r="N296" i="18" s="1"/>
  <c r="L232" i="18"/>
  <c r="L168" i="18"/>
  <c r="M168" i="18" s="1"/>
  <c r="N168" i="18" s="1"/>
  <c r="L120" i="18"/>
  <c r="L44" i="18"/>
  <c r="L485" i="18"/>
  <c r="L110" i="18"/>
  <c r="L30" i="18"/>
  <c r="L320" i="18"/>
  <c r="M320" i="18" s="1"/>
  <c r="N320" i="18" s="1"/>
  <c r="L60" i="18"/>
  <c r="L381" i="18"/>
  <c r="L46" i="18"/>
  <c r="L256" i="18"/>
  <c r="L14" i="18"/>
  <c r="L192" i="18"/>
  <c r="L142" i="18"/>
  <c r="L76" i="18"/>
  <c r="M76" i="18" s="1"/>
  <c r="N76" i="18" s="1"/>
  <c r="L62" i="18"/>
  <c r="L28" i="18"/>
  <c r="L78" i="18"/>
  <c r="L363" i="18"/>
  <c r="L318" i="18"/>
  <c r="M318" i="18" s="1"/>
  <c r="N318" i="18" s="1"/>
  <c r="K266" i="18"/>
  <c r="M266" i="18" s="1"/>
  <c r="N266" i="18" s="1"/>
  <c r="L217" i="18"/>
  <c r="L171" i="18"/>
  <c r="K116" i="18"/>
  <c r="M116" i="18" s="1"/>
  <c r="N116" i="18" s="1"/>
  <c r="K52" i="18"/>
  <c r="F18" i="7"/>
  <c r="G18" i="7"/>
  <c r="D18" i="7"/>
  <c r="E18" i="7"/>
  <c r="P16" i="2" s="1"/>
  <c r="D16" i="6" s="1"/>
  <c r="L394" i="18"/>
  <c r="M394" i="18" s="1"/>
  <c r="N394" i="18" s="1"/>
  <c r="K41" i="18"/>
  <c r="M41" i="18" s="1"/>
  <c r="N41" i="18" s="1"/>
  <c r="N45" i="2"/>
  <c r="O45" i="2" s="1"/>
  <c r="K205" i="18"/>
  <c r="M205" i="18" s="1"/>
  <c r="N205" i="18" s="1"/>
  <c r="K77" i="18"/>
  <c r="N63" i="2"/>
  <c r="O63" i="2" s="1"/>
  <c r="L241" i="18"/>
  <c r="K50" i="18"/>
  <c r="K254" i="18"/>
  <c r="F30" i="10"/>
  <c r="I30" i="10" s="1"/>
  <c r="N50" i="2"/>
  <c r="O50" i="2" s="1"/>
  <c r="L357" i="18"/>
  <c r="M357" i="18" s="1"/>
  <c r="N357" i="18" s="1"/>
  <c r="F10" i="10"/>
  <c r="I10" i="10" s="1"/>
  <c r="N68" i="2"/>
  <c r="O68" i="2" s="1"/>
  <c r="N52" i="2"/>
  <c r="O52" i="2" s="1"/>
  <c r="M1204" i="18"/>
  <c r="N1204" i="18" s="1"/>
  <c r="M1268" i="18"/>
  <c r="N1268" i="18" s="1"/>
  <c r="M1139" i="18"/>
  <c r="N1139" i="18" s="1"/>
  <c r="M1203" i="18"/>
  <c r="N1203" i="18" s="1"/>
  <c r="M1267" i="18"/>
  <c r="N1267" i="18" s="1"/>
  <c r="M1194" i="18"/>
  <c r="N1194" i="18" s="1"/>
  <c r="M1258" i="18"/>
  <c r="N1258" i="18" s="1"/>
  <c r="M1193" i="18"/>
  <c r="N1193" i="18" s="1"/>
  <c r="M1292" i="18"/>
  <c r="N1292" i="18" s="1"/>
  <c r="M1356" i="18"/>
  <c r="N1356" i="18" s="1"/>
  <c r="M1307" i="18"/>
  <c r="N1307" i="18" s="1"/>
  <c r="M1371" i="18"/>
  <c r="N1371" i="18" s="1"/>
  <c r="M1435" i="18"/>
  <c r="N1435" i="18" s="1"/>
  <c r="M1499" i="18"/>
  <c r="N1499" i="18" s="1"/>
  <c r="M1298" i="18"/>
  <c r="N1298" i="18" s="1"/>
  <c r="M1362" i="18"/>
  <c r="N1362" i="18" s="1"/>
  <c r="M1490" i="18"/>
  <c r="N1490" i="18" s="1"/>
  <c r="M1305" i="18"/>
  <c r="N1305" i="18" s="1"/>
  <c r="M1369" i="18"/>
  <c r="N1369" i="18" s="1"/>
  <c r="M1433" i="18"/>
  <c r="N1433" i="18" s="1"/>
  <c r="M1497" i="18"/>
  <c r="N1497" i="18" s="1"/>
  <c r="M1320" i="18"/>
  <c r="N1320" i="18" s="1"/>
  <c r="M1384" i="18"/>
  <c r="N1384" i="18" s="1"/>
  <c r="M1448" i="18"/>
  <c r="N1448" i="18" s="1"/>
  <c r="M1544" i="18"/>
  <c r="N1544" i="18" s="1"/>
  <c r="M1335" i="18"/>
  <c r="N1335" i="18" s="1"/>
  <c r="M1399" i="18"/>
  <c r="N1399" i="18" s="1"/>
  <c r="M1463" i="18"/>
  <c r="N1463" i="18" s="1"/>
  <c r="M1414" i="18"/>
  <c r="N1414" i="18" s="1"/>
  <c r="M1602" i="18"/>
  <c r="N1602" i="18" s="1"/>
  <c r="M1553" i="18"/>
  <c r="N1553" i="18" s="1"/>
  <c r="M1638" i="18"/>
  <c r="N1638" i="18" s="1"/>
  <c r="M1519" i="18"/>
  <c r="N1519" i="18" s="1"/>
  <c r="M1583" i="18"/>
  <c r="N1583" i="18" s="1"/>
  <c r="M1582" i="18"/>
  <c r="N1582" i="18" s="1"/>
  <c r="M1517" i="18"/>
  <c r="N1517" i="18" s="1"/>
  <c r="M1581" i="18"/>
  <c r="N1581" i="18" s="1"/>
  <c r="M1524" i="18"/>
  <c r="N1524" i="18" s="1"/>
  <c r="M1588" i="18"/>
  <c r="N1588" i="18" s="1"/>
  <c r="M1676" i="18"/>
  <c r="N1676" i="18" s="1"/>
  <c r="M1659" i="18"/>
  <c r="N1659" i="18" s="1"/>
  <c r="M1610" i="18"/>
  <c r="N1610" i="18" s="1"/>
  <c r="M1674" i="18"/>
  <c r="N1674" i="18" s="1"/>
  <c r="M1641" i="18"/>
  <c r="N1641" i="18" s="1"/>
  <c r="M1608" i="18"/>
  <c r="N1608" i="18" s="1"/>
  <c r="M1695" i="18"/>
  <c r="N1695" i="18" s="1"/>
  <c r="M1757" i="18"/>
  <c r="N1757" i="18" s="1"/>
  <c r="M1756" i="18"/>
  <c r="N1756" i="18" s="1"/>
  <c r="M1699" i="18"/>
  <c r="N1699" i="18" s="1"/>
  <c r="M1763" i="18"/>
  <c r="N1763" i="18" s="1"/>
  <c r="M1722" i="18"/>
  <c r="N1722" i="18" s="1"/>
  <c r="M1784" i="18"/>
  <c r="N1784" i="18" s="1"/>
  <c r="M1745" i="18"/>
  <c r="N1745" i="18" s="1"/>
  <c r="M1744" i="18"/>
  <c r="N1744" i="18" s="1"/>
  <c r="M1858" i="18"/>
  <c r="N1858" i="18" s="1"/>
  <c r="M1825" i="18"/>
  <c r="N1825" i="18" s="1"/>
  <c r="M1958" i="18"/>
  <c r="N1958" i="18" s="1"/>
  <c r="M1856" i="18"/>
  <c r="N1856" i="18" s="1"/>
  <c r="M1815" i="18"/>
  <c r="N1815" i="18" s="1"/>
  <c r="M1838" i="18"/>
  <c r="N1838" i="18" s="1"/>
  <c r="M1893" i="18"/>
  <c r="N1893" i="18" s="1"/>
  <c r="M1884" i="18"/>
  <c r="N1884" i="18" s="1"/>
  <c r="M1915" i="18"/>
  <c r="N1915" i="18" s="1"/>
  <c r="M1882" i="18"/>
  <c r="N1882" i="18" s="1"/>
  <c r="M1950" i="18"/>
  <c r="N1950" i="18" s="1"/>
  <c r="M1889" i="18"/>
  <c r="N1889" i="18" s="1"/>
  <c r="M1888" i="18"/>
  <c r="N1888" i="18" s="1"/>
  <c r="M1943" i="18"/>
  <c r="N1943" i="18" s="1"/>
  <c r="M2007" i="18"/>
  <c r="N2007" i="18" s="1"/>
  <c r="M1998" i="18"/>
  <c r="N1998" i="18" s="1"/>
  <c r="M1981" i="18"/>
  <c r="N1981" i="18" s="1"/>
  <c r="M2119" i="18"/>
  <c r="N2119" i="18" s="1"/>
  <c r="M1988" i="18"/>
  <c r="N1988" i="18" s="1"/>
  <c r="M2025" i="18"/>
  <c r="N2025" i="18" s="1"/>
  <c r="M2055" i="18"/>
  <c r="N2055" i="18" s="1"/>
  <c r="M2030" i="18"/>
  <c r="N2030" i="18" s="1"/>
  <c r="M2110" i="18"/>
  <c r="N2110" i="18" s="1"/>
  <c r="M2077" i="18"/>
  <c r="N2077" i="18" s="1"/>
  <c r="M2036" i="18"/>
  <c r="N2036" i="18" s="1"/>
  <c r="M2104" i="18"/>
  <c r="N2104" i="18" s="1"/>
  <c r="M2059" i="18"/>
  <c r="N2059" i="18" s="1"/>
  <c r="M2074" i="18"/>
  <c r="N2074" i="18" s="1"/>
  <c r="M2147" i="18"/>
  <c r="N2147" i="18" s="1"/>
  <c r="M2146" i="18"/>
  <c r="N2146" i="18" s="1"/>
  <c r="M2124" i="18"/>
  <c r="N2124" i="18" s="1"/>
  <c r="M438" i="18"/>
  <c r="N438" i="18" s="1"/>
  <c r="M400" i="18"/>
  <c r="N400" i="18" s="1"/>
  <c r="M340" i="18"/>
  <c r="N340" i="18" s="1"/>
  <c r="M379" i="18"/>
  <c r="N379" i="18" s="1"/>
  <c r="M317" i="18"/>
  <c r="N317" i="18" s="1"/>
  <c r="M253" i="18"/>
  <c r="N253" i="18" s="1"/>
  <c r="M189" i="18"/>
  <c r="N189" i="18" s="1"/>
  <c r="M125" i="18"/>
  <c r="N125" i="18" s="1"/>
  <c r="M61" i="18"/>
  <c r="N61" i="18" s="1"/>
  <c r="M44" i="18"/>
  <c r="N44" i="18" s="1"/>
  <c r="M310" i="18"/>
  <c r="N310" i="18" s="1"/>
  <c r="M108" i="18"/>
  <c r="N108" i="18" s="1"/>
  <c r="K2143" i="18"/>
  <c r="M2143" i="18" s="1"/>
  <c r="N2143" i="18" s="1"/>
  <c r="K2135" i="18"/>
  <c r="K2127" i="18"/>
  <c r="M2127" i="18" s="1"/>
  <c r="N2127" i="18" s="1"/>
  <c r="K2112" i="18"/>
  <c r="K2095" i="18"/>
  <c r="M2095" i="18" s="1"/>
  <c r="N2095" i="18" s="1"/>
  <c r="K2132" i="18"/>
  <c r="M2132" i="18" s="1"/>
  <c r="N2132" i="18" s="1"/>
  <c r="K2128" i="18"/>
  <c r="K2104" i="18"/>
  <c r="K2020" i="18"/>
  <c r="M2020" i="18" s="1"/>
  <c r="N2020" i="18" s="1"/>
  <c r="K2140" i="18"/>
  <c r="K2136" i="18"/>
  <c r="M2136" i="18" s="1"/>
  <c r="N2136" i="18" s="1"/>
  <c r="K2096" i="18"/>
  <c r="K2148" i="18"/>
  <c r="M2148" i="18" s="1"/>
  <c r="N2148" i="18" s="1"/>
  <c r="K2144" i="18"/>
  <c r="K2116" i="18"/>
  <c r="M2116" i="18" s="1"/>
  <c r="N2116" i="18" s="1"/>
  <c r="K2113" i="18"/>
  <c r="M2113" i="18" s="1"/>
  <c r="N2113" i="18" s="1"/>
  <c r="K2119" i="18"/>
  <c r="K2080" i="18"/>
  <c r="K2072" i="18"/>
  <c r="M2072" i="18" s="1"/>
  <c r="N2072" i="18" s="1"/>
  <c r="K2064" i="18"/>
  <c r="M2064" i="18" s="1"/>
  <c r="N2064" i="18" s="1"/>
  <c r="K2056" i="18"/>
  <c r="K2048" i="18"/>
  <c r="M2048" i="18" s="1"/>
  <c r="N2048" i="18" s="1"/>
  <c r="K2040" i="18"/>
  <c r="M2040" i="18" s="1"/>
  <c r="N2040" i="18" s="1"/>
  <c r="K2032" i="18"/>
  <c r="M2032" i="18" s="1"/>
  <c r="N2032" i="18" s="1"/>
  <c r="K2024" i="18"/>
  <c r="M2024" i="18" s="1"/>
  <c r="N2024" i="18" s="1"/>
  <c r="K2120" i="18"/>
  <c r="M2120" i="18" s="1"/>
  <c r="N2120" i="18" s="1"/>
  <c r="K2094" i="18"/>
  <c r="M2094" i="18" s="1"/>
  <c r="N2094" i="18" s="1"/>
  <c r="K2057" i="18"/>
  <c r="K2025" i="18"/>
  <c r="K2018" i="18"/>
  <c r="M2018" i="18" s="1"/>
  <c r="N2018" i="18" s="1"/>
  <c r="K2103" i="18"/>
  <c r="K2074" i="18"/>
  <c r="K2042" i="18"/>
  <c r="M2042" i="18" s="1"/>
  <c r="N2042" i="18" s="1"/>
  <c r="K2111" i="18"/>
  <c r="M2111" i="18" s="1"/>
  <c r="N2111" i="18" s="1"/>
  <c r="K2081" i="18"/>
  <c r="M2081" i="18" s="1"/>
  <c r="N2081" i="18" s="1"/>
  <c r="K2049" i="18"/>
  <c r="K2016" i="18"/>
  <c r="K2137" i="18"/>
  <c r="M2137" i="18" s="1"/>
  <c r="N2137" i="18" s="1"/>
  <c r="K2088" i="18"/>
  <c r="K2066" i="18"/>
  <c r="K2034" i="18"/>
  <c r="K2073" i="18"/>
  <c r="K2041" i="18"/>
  <c r="M2041" i="18" s="1"/>
  <c r="N2041" i="18" s="1"/>
  <c r="K2058" i="18"/>
  <c r="M2058" i="18" s="1"/>
  <c r="N2058" i="18" s="1"/>
  <c r="K2026" i="18"/>
  <c r="K2017" i="18"/>
  <c r="K2008" i="18"/>
  <c r="K2000" i="18"/>
  <c r="M2000" i="18" s="1"/>
  <c r="N2000" i="18" s="1"/>
  <c r="K1992" i="18"/>
  <c r="M1992" i="18" s="1"/>
  <c r="N1992" i="18" s="1"/>
  <c r="K1984" i="18"/>
  <c r="K1976" i="18"/>
  <c r="M1976" i="18" s="1"/>
  <c r="N1976" i="18" s="1"/>
  <c r="K1968" i="18"/>
  <c r="M1968" i="18" s="1"/>
  <c r="N1968" i="18" s="1"/>
  <c r="K1960" i="18"/>
  <c r="M1960" i="18" s="1"/>
  <c r="N1960" i="18" s="1"/>
  <c r="K1952" i="18"/>
  <c r="K1944" i="18"/>
  <c r="M1944" i="18" s="1"/>
  <c r="N1944" i="18" s="1"/>
  <c r="K1936" i="18"/>
  <c r="M1936" i="18" s="1"/>
  <c r="N1936" i="18" s="1"/>
  <c r="K2065" i="18"/>
  <c r="K2001" i="18"/>
  <c r="K1969" i="18"/>
  <c r="M1969" i="18" s="1"/>
  <c r="N1969" i="18" s="1"/>
  <c r="K1945" i="18"/>
  <c r="K2082" i="18"/>
  <c r="K1986" i="18"/>
  <c r="K2087" i="18"/>
  <c r="M2087" i="18" s="1"/>
  <c r="N2087" i="18" s="1"/>
  <c r="K2033" i="18"/>
  <c r="M2033" i="18" s="1"/>
  <c r="N2033" i="18" s="1"/>
  <c r="K1993" i="18"/>
  <c r="M1993" i="18" s="1"/>
  <c r="N1993" i="18" s="1"/>
  <c r="K1961" i="18"/>
  <c r="K2129" i="18"/>
  <c r="M2129" i="18" s="1"/>
  <c r="N2129" i="18" s="1"/>
  <c r="K2050" i="18"/>
  <c r="K2010" i="18"/>
  <c r="K1978" i="18"/>
  <c r="M1978" i="18" s="1"/>
  <c r="N1978" i="18" s="1"/>
  <c r="K1946" i="18"/>
  <c r="K1985" i="18"/>
  <c r="M1985" i="18" s="1"/>
  <c r="N1985" i="18" s="1"/>
  <c r="K1953" i="18"/>
  <c r="K1937" i="18"/>
  <c r="M1937" i="18" s="1"/>
  <c r="N1937" i="18" s="1"/>
  <c r="K2002" i="18"/>
  <c r="M2002" i="18" s="1"/>
  <c r="N2002" i="18" s="1"/>
  <c r="K1970" i="18"/>
  <c r="M1970" i="18" s="1"/>
  <c r="N1970" i="18" s="1"/>
  <c r="K1958" i="18"/>
  <c r="K1942" i="18"/>
  <c r="K1926" i="18"/>
  <c r="M1926" i="18" s="1"/>
  <c r="N1926" i="18" s="1"/>
  <c r="K1918" i="18"/>
  <c r="M1918" i="18" s="1"/>
  <c r="N1918" i="18" s="1"/>
  <c r="K1910" i="18"/>
  <c r="M1910" i="18" s="1"/>
  <c r="N1910" i="18" s="1"/>
  <c r="K1902" i="18"/>
  <c r="K1894" i="18"/>
  <c r="M1894" i="18" s="1"/>
  <c r="N1894" i="18" s="1"/>
  <c r="K1886" i="18"/>
  <c r="K1878" i="18"/>
  <c r="M1878" i="18" s="1"/>
  <c r="N1878" i="18" s="1"/>
  <c r="K1994" i="18"/>
  <c r="M1994" i="18" s="1"/>
  <c r="N1994" i="18" s="1"/>
  <c r="K1935" i="18"/>
  <c r="M1935" i="18" s="1"/>
  <c r="N1935" i="18" s="1"/>
  <c r="K1920" i="18"/>
  <c r="M1920" i="18" s="1"/>
  <c r="N1920" i="18" s="1"/>
  <c r="K1888" i="18"/>
  <c r="K1872" i="18"/>
  <c r="K1864" i="18"/>
  <c r="M1864" i="18" s="1"/>
  <c r="N1864" i="18" s="1"/>
  <c r="K1938" i="18"/>
  <c r="K1932" i="18"/>
  <c r="K1927" i="18"/>
  <c r="M1927" i="18" s="1"/>
  <c r="N1927" i="18" s="1"/>
  <c r="K1895" i="18"/>
  <c r="M1895" i="18" s="1"/>
  <c r="N1895" i="18" s="1"/>
  <c r="K1962" i="18"/>
  <c r="M1962" i="18" s="1"/>
  <c r="N1962" i="18" s="1"/>
  <c r="K1912" i="18"/>
  <c r="M1912" i="18" s="1"/>
  <c r="N1912" i="18" s="1"/>
  <c r="K1880" i="18"/>
  <c r="K1919" i="18"/>
  <c r="M1919" i="18" s="1"/>
  <c r="N1919" i="18" s="1"/>
  <c r="K1887" i="18"/>
  <c r="K1870" i="18"/>
  <c r="M1870" i="18" s="1"/>
  <c r="N1870" i="18" s="1"/>
  <c r="K1801" i="18"/>
  <c r="M1801" i="18" s="1"/>
  <c r="N1801" i="18" s="1"/>
  <c r="K1904" i="18"/>
  <c r="K1862" i="18"/>
  <c r="M1862" i="18" s="1"/>
  <c r="N1862" i="18" s="1"/>
  <c r="K2009" i="18"/>
  <c r="K1911" i="18"/>
  <c r="K1879" i="18"/>
  <c r="M1879" i="18" s="1"/>
  <c r="N1879" i="18" s="1"/>
  <c r="K1871" i="18"/>
  <c r="M1871" i="18" s="1"/>
  <c r="N1871" i="18" s="1"/>
  <c r="K1851" i="18"/>
  <c r="M1851" i="18" s="1"/>
  <c r="N1851" i="18" s="1"/>
  <c r="K1843" i="18"/>
  <c r="M1843" i="18" s="1"/>
  <c r="N1843" i="18" s="1"/>
  <c r="K1835" i="18"/>
  <c r="K1827" i="18"/>
  <c r="M1827" i="18" s="1"/>
  <c r="N1827" i="18" s="1"/>
  <c r="K1819" i="18"/>
  <c r="K1951" i="18"/>
  <c r="K1928" i="18"/>
  <c r="K1896" i="18"/>
  <c r="K1863" i="18"/>
  <c r="M1863" i="18" s="1"/>
  <c r="N1863" i="18" s="1"/>
  <c r="K1859" i="18"/>
  <c r="M1859" i="18" s="1"/>
  <c r="N1859" i="18" s="1"/>
  <c r="K1852" i="18"/>
  <c r="M1852" i="18" s="1"/>
  <c r="N1852" i="18" s="1"/>
  <c r="K1844" i="18"/>
  <c r="M1844" i="18" s="1"/>
  <c r="N1844" i="18" s="1"/>
  <c r="K1836" i="18"/>
  <c r="M1836" i="18" s="1"/>
  <c r="N1836" i="18" s="1"/>
  <c r="K1828" i="18"/>
  <c r="M1828" i="18" s="1"/>
  <c r="N1828" i="18" s="1"/>
  <c r="K1820" i="18"/>
  <c r="M1820" i="18" s="1"/>
  <c r="N1820" i="18" s="1"/>
  <c r="K1812" i="18"/>
  <c r="M1812" i="18" s="1"/>
  <c r="N1812" i="18" s="1"/>
  <c r="K1804" i="18"/>
  <c r="K1837" i="18"/>
  <c r="M1837" i="18" s="1"/>
  <c r="N1837" i="18" s="1"/>
  <c r="K1789" i="18"/>
  <c r="K1977" i="18"/>
  <c r="K1954" i="18"/>
  <c r="K1805" i="18"/>
  <c r="M1805" i="18" s="1"/>
  <c r="N1805" i="18" s="1"/>
  <c r="K1803" i="18"/>
  <c r="M1803" i="18" s="1"/>
  <c r="N1803" i="18" s="1"/>
  <c r="K1821" i="18"/>
  <c r="M1821" i="18" s="1"/>
  <c r="N1821" i="18" s="1"/>
  <c r="K1845" i="18"/>
  <c r="K1795" i="18"/>
  <c r="M1795" i="18" s="1"/>
  <c r="N1795" i="18" s="1"/>
  <c r="K1780" i="18"/>
  <c r="M1780" i="18" s="1"/>
  <c r="N1780" i="18" s="1"/>
  <c r="K1772" i="18"/>
  <c r="M1772" i="18" s="1"/>
  <c r="N1772" i="18" s="1"/>
  <c r="K1764" i="18"/>
  <c r="K1756" i="18"/>
  <c r="K1748" i="18"/>
  <c r="M1748" i="18" s="1"/>
  <c r="N1748" i="18" s="1"/>
  <c r="K1740" i="18"/>
  <c r="M1740" i="18" s="1"/>
  <c r="N1740" i="18" s="1"/>
  <c r="K1732" i="18"/>
  <c r="K1724" i="18"/>
  <c r="M1724" i="18" s="1"/>
  <c r="N1724" i="18" s="1"/>
  <c r="K1716" i="18"/>
  <c r="M1716" i="18" s="1"/>
  <c r="N1716" i="18" s="1"/>
  <c r="K1708" i="18"/>
  <c r="K1700" i="18"/>
  <c r="K1903" i="18"/>
  <c r="M1903" i="18" s="1"/>
  <c r="N1903" i="18" s="1"/>
  <c r="K1787" i="18"/>
  <c r="M1787" i="18" s="1"/>
  <c r="N1787" i="18" s="1"/>
  <c r="K1829" i="18"/>
  <c r="K1796" i="18"/>
  <c r="K1785" i="18"/>
  <c r="M1785" i="18" s="1"/>
  <c r="N1785" i="18" s="1"/>
  <c r="K1782" i="18"/>
  <c r="M1782" i="18" s="1"/>
  <c r="N1782" i="18" s="1"/>
  <c r="K1774" i="18"/>
  <c r="M1774" i="18" s="1"/>
  <c r="N1774" i="18" s="1"/>
  <c r="K1766" i="18"/>
  <c r="K1758" i="18"/>
  <c r="K1750" i="18"/>
  <c r="M1750" i="18" s="1"/>
  <c r="N1750" i="18" s="1"/>
  <c r="K1742" i="18"/>
  <c r="K1734" i="18"/>
  <c r="K1853" i="18"/>
  <c r="K1811" i="18"/>
  <c r="M1811" i="18" s="1"/>
  <c r="N1811" i="18" s="1"/>
  <c r="K1788" i="18"/>
  <c r="M1788" i="18" s="1"/>
  <c r="N1788" i="18" s="1"/>
  <c r="K1775" i="18"/>
  <c r="K1767" i="18"/>
  <c r="M1767" i="18" s="1"/>
  <c r="N1767" i="18" s="1"/>
  <c r="K1759" i="18"/>
  <c r="K1752" i="18"/>
  <c r="K1776" i="18"/>
  <c r="K1712" i="18"/>
  <c r="M1712" i="18" s="1"/>
  <c r="N1712" i="18" s="1"/>
  <c r="K1736" i="18"/>
  <c r="M1736" i="18" s="1"/>
  <c r="N1736" i="18" s="1"/>
  <c r="K1690" i="18"/>
  <c r="K1682" i="18"/>
  <c r="K1674" i="18"/>
  <c r="K1666" i="18"/>
  <c r="M1666" i="18" s="1"/>
  <c r="N1666" i="18" s="1"/>
  <c r="K1658" i="18"/>
  <c r="M1658" i="18" s="1"/>
  <c r="N1658" i="18" s="1"/>
  <c r="K1650" i="18"/>
  <c r="K1642" i="18"/>
  <c r="M1642" i="18" s="1"/>
  <c r="N1642" i="18" s="1"/>
  <c r="K1634" i="18"/>
  <c r="M1634" i="18" s="1"/>
  <c r="N1634" i="18" s="1"/>
  <c r="K1626" i="18"/>
  <c r="M1626" i="18" s="1"/>
  <c r="N1626" i="18" s="1"/>
  <c r="K1618" i="18"/>
  <c r="M1618" i="18" s="1"/>
  <c r="N1618" i="18" s="1"/>
  <c r="K1760" i="18"/>
  <c r="K1696" i="18"/>
  <c r="K1720" i="18"/>
  <c r="K1744" i="18"/>
  <c r="K1813" i="18"/>
  <c r="K1768" i="18"/>
  <c r="K1704" i="18"/>
  <c r="M1704" i="18" s="1"/>
  <c r="N1704" i="18" s="1"/>
  <c r="K1694" i="18"/>
  <c r="K1686" i="18"/>
  <c r="K1797" i="18"/>
  <c r="K1687" i="18"/>
  <c r="K1679" i="18"/>
  <c r="K1647" i="18"/>
  <c r="K1614" i="18"/>
  <c r="M1614" i="18" s="1"/>
  <c r="N1614" i="18" s="1"/>
  <c r="K1612" i="18"/>
  <c r="M1612" i="18" s="1"/>
  <c r="N1612" i="18" s="1"/>
  <c r="K1596" i="18"/>
  <c r="K1588" i="18"/>
  <c r="K1580" i="18"/>
  <c r="M1580" i="18" s="1"/>
  <c r="N1580" i="18" s="1"/>
  <c r="K1654" i="18"/>
  <c r="K1622" i="18"/>
  <c r="M1622" i="18" s="1"/>
  <c r="N1622" i="18" s="1"/>
  <c r="K1557" i="18"/>
  <c r="M1557" i="18" s="1"/>
  <c r="N1557" i="18" s="1"/>
  <c r="K1549" i="18"/>
  <c r="K1525" i="18"/>
  <c r="M1525" i="18" s="1"/>
  <c r="N1525" i="18" s="1"/>
  <c r="K1509" i="18"/>
  <c r="M1509" i="18" s="1"/>
  <c r="N1509" i="18" s="1"/>
  <c r="K1671" i="18"/>
  <c r="M1671" i="18" s="1"/>
  <c r="N1671" i="18" s="1"/>
  <c r="K1639" i="18"/>
  <c r="M1639" i="18" s="1"/>
  <c r="N1639" i="18" s="1"/>
  <c r="K1695" i="18"/>
  <c r="K1678" i="18"/>
  <c r="K1646" i="18"/>
  <c r="M1646" i="18" s="1"/>
  <c r="N1646" i="18" s="1"/>
  <c r="K1607" i="18"/>
  <c r="M1607" i="18" s="1"/>
  <c r="N1607" i="18" s="1"/>
  <c r="K1663" i="18"/>
  <c r="M1663" i="18" s="1"/>
  <c r="N1663" i="18" s="1"/>
  <c r="K1631" i="18"/>
  <c r="M1631" i="18" s="1"/>
  <c r="N1631" i="18" s="1"/>
  <c r="K1615" i="18"/>
  <c r="M1615" i="18" s="1"/>
  <c r="N1615" i="18" s="1"/>
  <c r="K1670" i="18"/>
  <c r="K1638" i="18"/>
  <c r="K1601" i="18"/>
  <c r="M1601" i="18" s="1"/>
  <c r="N1601" i="18" s="1"/>
  <c r="K1593" i="18"/>
  <c r="M1593" i="18" s="1"/>
  <c r="N1593" i="18" s="1"/>
  <c r="K1655" i="18"/>
  <c r="M1655" i="18" s="1"/>
  <c r="N1655" i="18" s="1"/>
  <c r="K1623" i="18"/>
  <c r="M1623" i="18" s="1"/>
  <c r="N1623" i="18" s="1"/>
  <c r="K1602" i="18"/>
  <c r="K1594" i="18"/>
  <c r="M1594" i="18" s="1"/>
  <c r="N1594" i="18" s="1"/>
  <c r="K1586" i="18"/>
  <c r="M1586" i="18" s="1"/>
  <c r="N1586" i="18" s="1"/>
  <c r="K1578" i="18"/>
  <c r="K1570" i="18"/>
  <c r="M1570" i="18" s="1"/>
  <c r="N1570" i="18" s="1"/>
  <c r="K1562" i="18"/>
  <c r="M1562" i="18" s="1"/>
  <c r="N1562" i="18" s="1"/>
  <c r="K1554" i="18"/>
  <c r="M1554" i="18" s="1"/>
  <c r="N1554" i="18" s="1"/>
  <c r="K1546" i="18"/>
  <c r="K1538" i="18"/>
  <c r="M1538" i="18" s="1"/>
  <c r="N1538" i="18" s="1"/>
  <c r="K1530" i="18"/>
  <c r="M1530" i="18" s="1"/>
  <c r="N1530" i="18" s="1"/>
  <c r="K1728" i="18"/>
  <c r="M1728" i="18" s="1"/>
  <c r="N1728" i="18" s="1"/>
  <c r="K1662" i="18"/>
  <c r="K1630" i="18"/>
  <c r="K1606" i="18"/>
  <c r="K1603" i="18"/>
  <c r="M1603" i="18" s="1"/>
  <c r="N1603" i="18" s="1"/>
  <c r="K1595" i="18"/>
  <c r="M1595" i="18" s="1"/>
  <c r="N1595" i="18" s="1"/>
  <c r="K1587" i="18"/>
  <c r="M1587" i="18" s="1"/>
  <c r="N1587" i="18" s="1"/>
  <c r="K1579" i="18"/>
  <c r="M1579" i="18" s="1"/>
  <c r="N1579" i="18" s="1"/>
  <c r="K1571" i="18"/>
  <c r="M1571" i="18" s="1"/>
  <c r="N1571" i="18" s="1"/>
  <c r="K1563" i="18"/>
  <c r="M1563" i="18" s="1"/>
  <c r="N1563" i="18" s="1"/>
  <c r="K1555" i="18"/>
  <c r="M1555" i="18" s="1"/>
  <c r="N1555" i="18" s="1"/>
  <c r="K1547" i="18"/>
  <c r="M1547" i="18" s="1"/>
  <c r="N1547" i="18" s="1"/>
  <c r="K1539" i="18"/>
  <c r="K1531" i="18"/>
  <c r="M1531" i="18" s="1"/>
  <c r="N1531" i="18" s="1"/>
  <c r="K1523" i="18"/>
  <c r="M1523" i="18" s="1"/>
  <c r="N1523" i="18" s="1"/>
  <c r="K1516" i="18"/>
  <c r="M1516" i="18" s="1"/>
  <c r="N1516" i="18" s="1"/>
  <c r="K1351" i="18"/>
  <c r="K1343" i="18"/>
  <c r="K1335" i="18"/>
  <c r="K1564" i="18"/>
  <c r="M1564" i="18" s="1"/>
  <c r="N1564" i="18" s="1"/>
  <c r="K1532" i="18"/>
  <c r="K1585" i="18"/>
  <c r="K1556" i="18"/>
  <c r="K1524" i="18"/>
  <c r="K1426" i="18"/>
  <c r="M1426" i="18" s="1"/>
  <c r="N1426" i="18" s="1"/>
  <c r="K1515" i="18"/>
  <c r="K1513" i="18"/>
  <c r="M1513" i="18" s="1"/>
  <c r="N1513" i="18" s="1"/>
  <c r="K1548" i="18"/>
  <c r="M1548" i="18" s="1"/>
  <c r="N1548" i="18" s="1"/>
  <c r="K1500" i="18"/>
  <c r="M1500" i="18" s="1"/>
  <c r="N1500" i="18" s="1"/>
  <c r="K1492" i="18"/>
  <c r="M1492" i="18" s="1"/>
  <c r="N1492" i="18" s="1"/>
  <c r="K1484" i="18"/>
  <c r="M1484" i="18" s="1"/>
  <c r="N1484" i="18" s="1"/>
  <c r="K1476" i="18"/>
  <c r="M1476" i="18" s="1"/>
  <c r="N1476" i="18" s="1"/>
  <c r="K1468" i="18"/>
  <c r="M1468" i="18" s="1"/>
  <c r="N1468" i="18" s="1"/>
  <c r="K1460" i="18"/>
  <c r="M1460" i="18" s="1"/>
  <c r="N1460" i="18" s="1"/>
  <c r="K1452" i="18"/>
  <c r="M1452" i="18" s="1"/>
  <c r="N1452" i="18" s="1"/>
  <c r="K1444" i="18"/>
  <c r="M1444" i="18" s="1"/>
  <c r="N1444" i="18" s="1"/>
  <c r="K1436" i="18"/>
  <c r="K1428" i="18"/>
  <c r="K1420" i="18"/>
  <c r="M1420" i="18" s="1"/>
  <c r="N1420" i="18" s="1"/>
  <c r="K1412" i="18"/>
  <c r="K1404" i="18"/>
  <c r="M1404" i="18" s="1"/>
  <c r="N1404" i="18" s="1"/>
  <c r="K1396" i="18"/>
  <c r="M1396" i="18" s="1"/>
  <c r="N1396" i="18" s="1"/>
  <c r="K1332" i="18"/>
  <c r="M1332" i="18" s="1"/>
  <c r="N1332" i="18" s="1"/>
  <c r="K1316" i="18"/>
  <c r="M1316" i="18" s="1"/>
  <c r="N1316" i="18" s="1"/>
  <c r="K1501" i="18"/>
  <c r="M1501" i="18" s="1"/>
  <c r="N1501" i="18" s="1"/>
  <c r="K1493" i="18"/>
  <c r="K1485" i="18"/>
  <c r="K1477" i="18"/>
  <c r="M1477" i="18" s="1"/>
  <c r="N1477" i="18" s="1"/>
  <c r="K1469" i="18"/>
  <c r="K1461" i="18"/>
  <c r="K1453" i="18"/>
  <c r="K1445" i="18"/>
  <c r="K1437" i="18"/>
  <c r="M1437" i="18" s="1"/>
  <c r="N1437" i="18" s="1"/>
  <c r="K1429" i="18"/>
  <c r="M1429" i="18" s="1"/>
  <c r="N1429" i="18" s="1"/>
  <c r="K1341" i="18"/>
  <c r="K1333" i="18"/>
  <c r="K1577" i="18"/>
  <c r="K1540" i="18"/>
  <c r="K1462" i="18"/>
  <c r="K1398" i="18"/>
  <c r="K1334" i="18"/>
  <c r="M1334" i="18" s="1"/>
  <c r="N1334" i="18" s="1"/>
  <c r="K1486" i="18"/>
  <c r="K1422" i="18"/>
  <c r="K1358" i="18"/>
  <c r="K1294" i="18"/>
  <c r="K1446" i="18"/>
  <c r="M1446" i="18" s="1"/>
  <c r="N1446" i="18" s="1"/>
  <c r="K1382" i="18"/>
  <c r="M1382" i="18" s="1"/>
  <c r="N1382" i="18" s="1"/>
  <c r="K1318" i="18"/>
  <c r="M1318" i="18" s="1"/>
  <c r="N1318" i="18" s="1"/>
  <c r="K1572" i="18"/>
  <c r="M1572" i="18" s="1"/>
  <c r="N1572" i="18" s="1"/>
  <c r="K1470" i="18"/>
  <c r="M1470" i="18" s="1"/>
  <c r="N1470" i="18" s="1"/>
  <c r="K1406" i="18"/>
  <c r="K1342" i="18"/>
  <c r="K1277" i="18"/>
  <c r="M1277" i="18" s="1"/>
  <c r="N1277" i="18" s="1"/>
  <c r="K1269" i="18"/>
  <c r="M1269" i="18" s="1"/>
  <c r="N1269" i="18" s="1"/>
  <c r="K1261" i="18"/>
  <c r="M1261" i="18" s="1"/>
  <c r="N1261" i="18" s="1"/>
  <c r="K1253" i="18"/>
  <c r="M1253" i="18" s="1"/>
  <c r="N1253" i="18" s="1"/>
  <c r="K1245" i="18"/>
  <c r="M1245" i="18" s="1"/>
  <c r="N1245" i="18" s="1"/>
  <c r="K1237" i="18"/>
  <c r="M1237" i="18" s="1"/>
  <c r="N1237" i="18" s="1"/>
  <c r="K1229" i="18"/>
  <c r="K1221" i="18"/>
  <c r="K1213" i="18"/>
  <c r="M1213" i="18" s="1"/>
  <c r="N1213" i="18" s="1"/>
  <c r="K1205" i="18"/>
  <c r="M1205" i="18" s="1"/>
  <c r="N1205" i="18" s="1"/>
  <c r="K1197" i="18"/>
  <c r="M1197" i="18" s="1"/>
  <c r="N1197" i="18" s="1"/>
  <c r="K1189" i="18"/>
  <c r="M1189" i="18" s="1"/>
  <c r="N1189" i="18" s="1"/>
  <c r="K1181" i="18"/>
  <c r="M1181" i="18" s="1"/>
  <c r="N1181" i="18" s="1"/>
  <c r="K1494" i="18"/>
  <c r="K1430" i="18"/>
  <c r="K1366" i="18"/>
  <c r="K1302" i="18"/>
  <c r="K1478" i="18"/>
  <c r="K1414" i="18"/>
  <c r="K1350" i="18"/>
  <c r="K1286" i="18"/>
  <c r="M1286" i="18" s="1"/>
  <c r="N1286" i="18" s="1"/>
  <c r="K1280" i="18"/>
  <c r="K1272" i="18"/>
  <c r="K1264" i="18"/>
  <c r="M1264" i="18" s="1"/>
  <c r="N1264" i="18" s="1"/>
  <c r="K1256" i="18"/>
  <c r="M1256" i="18" s="1"/>
  <c r="N1256" i="18" s="1"/>
  <c r="K1248" i="18"/>
  <c r="M1248" i="18" s="1"/>
  <c r="N1248" i="18" s="1"/>
  <c r="K1240" i="18"/>
  <c r="K1232" i="18"/>
  <c r="K1224" i="18"/>
  <c r="M1224" i="18" s="1"/>
  <c r="N1224" i="18" s="1"/>
  <c r="K1545" i="18"/>
  <c r="M1545" i="18" s="1"/>
  <c r="N1545" i="18" s="1"/>
  <c r="K1310" i="18"/>
  <c r="K1265" i="18"/>
  <c r="K1233" i="18"/>
  <c r="M1233" i="18" s="1"/>
  <c r="N1233" i="18" s="1"/>
  <c r="K1201" i="18"/>
  <c r="K1173" i="18"/>
  <c r="M1173" i="18" s="1"/>
  <c r="N1173" i="18" s="1"/>
  <c r="K1157" i="18"/>
  <c r="M1157" i="18" s="1"/>
  <c r="N1157" i="18" s="1"/>
  <c r="K1141" i="18"/>
  <c r="M1141" i="18" s="1"/>
  <c r="N1141" i="18" s="1"/>
  <c r="K1125" i="18"/>
  <c r="M1125" i="18" s="1"/>
  <c r="N1125" i="18" s="1"/>
  <c r="K1061" i="18"/>
  <c r="K1037" i="18"/>
  <c r="M1037" i="18" s="1"/>
  <c r="N1037" i="18" s="1"/>
  <c r="K1029" i="18"/>
  <c r="K1021" i="18"/>
  <c r="K1013" i="18"/>
  <c r="K1005" i="18"/>
  <c r="M1005" i="18" s="1"/>
  <c r="N1005" i="18" s="1"/>
  <c r="K997" i="18"/>
  <c r="K989" i="18"/>
  <c r="M989" i="18" s="1"/>
  <c r="N989" i="18" s="1"/>
  <c r="K981" i="18"/>
  <c r="M981" i="18" s="1"/>
  <c r="N981" i="18" s="1"/>
  <c r="K973" i="18"/>
  <c r="M973" i="18" s="1"/>
  <c r="N973" i="18" s="1"/>
  <c r="K1454" i="18"/>
  <c r="M1454" i="18" s="1"/>
  <c r="N1454" i="18" s="1"/>
  <c r="K1255" i="18"/>
  <c r="M1255" i="18" s="1"/>
  <c r="N1255" i="18" s="1"/>
  <c r="K1223" i="18"/>
  <c r="K1191" i="18"/>
  <c r="M1191" i="18" s="1"/>
  <c r="N1191" i="18" s="1"/>
  <c r="K1502" i="18"/>
  <c r="M1502" i="18" s="1"/>
  <c r="N1502" i="18" s="1"/>
  <c r="K1257" i="18"/>
  <c r="M1257" i="18" s="1"/>
  <c r="N1257" i="18" s="1"/>
  <c r="K1225" i="18"/>
  <c r="K1193" i="18"/>
  <c r="K1169" i="18"/>
  <c r="K1153" i="18"/>
  <c r="M1153" i="18" s="1"/>
  <c r="N1153" i="18" s="1"/>
  <c r="K1137" i="18"/>
  <c r="M1137" i="18" s="1"/>
  <c r="N1137" i="18" s="1"/>
  <c r="K1121" i="18"/>
  <c r="M1121" i="18" s="1"/>
  <c r="N1121" i="18" s="1"/>
  <c r="K999" i="18"/>
  <c r="M999" i="18" s="1"/>
  <c r="N999" i="18" s="1"/>
  <c r="K991" i="18"/>
  <c r="M991" i="18" s="1"/>
  <c r="N991" i="18" s="1"/>
  <c r="K983" i="18"/>
  <c r="K1390" i="18"/>
  <c r="M1390" i="18" s="1"/>
  <c r="N1390" i="18" s="1"/>
  <c r="K1279" i="18"/>
  <c r="K1247" i="18"/>
  <c r="M1247" i="18" s="1"/>
  <c r="N1247" i="18" s="1"/>
  <c r="K1215" i="18"/>
  <c r="K1183" i="18"/>
  <c r="M1183" i="18" s="1"/>
  <c r="N1183" i="18" s="1"/>
  <c r="K1438" i="18"/>
  <c r="M1438" i="18" s="1"/>
  <c r="N1438" i="18" s="1"/>
  <c r="K1249" i="18"/>
  <c r="M1249" i="18" s="1"/>
  <c r="N1249" i="18" s="1"/>
  <c r="K1217" i="18"/>
  <c r="K1185" i="18"/>
  <c r="M1185" i="18" s="1"/>
  <c r="N1185" i="18" s="1"/>
  <c r="K1167" i="18"/>
  <c r="M1167" i="18" s="1"/>
  <c r="N1167" i="18" s="1"/>
  <c r="K1165" i="18"/>
  <c r="K1151" i="18"/>
  <c r="K1149" i="18"/>
  <c r="M1149" i="18" s="1"/>
  <c r="N1149" i="18" s="1"/>
  <c r="K1135" i="18"/>
  <c r="M1135" i="18" s="1"/>
  <c r="N1135" i="18" s="1"/>
  <c r="K1133" i="18"/>
  <c r="M1133" i="18" s="1"/>
  <c r="N1133" i="18" s="1"/>
  <c r="K1119" i="18"/>
  <c r="K1117" i="18"/>
  <c r="M1117" i="18" s="1"/>
  <c r="N1117" i="18" s="1"/>
  <c r="K1508" i="18"/>
  <c r="M1508" i="18" s="1"/>
  <c r="N1508" i="18" s="1"/>
  <c r="K1326" i="18"/>
  <c r="M1326" i="18" s="1"/>
  <c r="N1326" i="18" s="1"/>
  <c r="K1271" i="18"/>
  <c r="K1239" i="18"/>
  <c r="K1207" i="18"/>
  <c r="M1207" i="18" s="1"/>
  <c r="N1207" i="18" s="1"/>
  <c r="K1106" i="18"/>
  <c r="M1106" i="18" s="1"/>
  <c r="N1106" i="18" s="1"/>
  <c r="K1098" i="18"/>
  <c r="M1098" i="18" s="1"/>
  <c r="N1098" i="18" s="1"/>
  <c r="K1090" i="18"/>
  <c r="M1090" i="18" s="1"/>
  <c r="N1090" i="18" s="1"/>
  <c r="K1082" i="18"/>
  <c r="M1082" i="18" s="1"/>
  <c r="N1082" i="18" s="1"/>
  <c r="K1074" i="18"/>
  <c r="K1066" i="18"/>
  <c r="M1066" i="18" s="1"/>
  <c r="N1066" i="18" s="1"/>
  <c r="K1058" i="18"/>
  <c r="M1058" i="18" s="1"/>
  <c r="N1058" i="18" s="1"/>
  <c r="K1050" i="18"/>
  <c r="M1050" i="18" s="1"/>
  <c r="N1050" i="18" s="1"/>
  <c r="K1042" i="18"/>
  <c r="M1042" i="18" s="1"/>
  <c r="N1042" i="18" s="1"/>
  <c r="K1034" i="18"/>
  <c r="M1034" i="18" s="1"/>
  <c r="N1034" i="18" s="1"/>
  <c r="K1026" i="18"/>
  <c r="M1026" i="18" s="1"/>
  <c r="N1026" i="18" s="1"/>
  <c r="K1018" i="18"/>
  <c r="K1010" i="18"/>
  <c r="K1002" i="18"/>
  <c r="K994" i="18"/>
  <c r="M994" i="18" s="1"/>
  <c r="N994" i="18" s="1"/>
  <c r="K986" i="18"/>
  <c r="M986" i="18" s="1"/>
  <c r="N986" i="18" s="1"/>
  <c r="K978" i="18"/>
  <c r="M978" i="18" s="1"/>
  <c r="N978" i="18" s="1"/>
  <c r="K1374" i="18"/>
  <c r="M1374" i="18" s="1"/>
  <c r="N1374" i="18" s="1"/>
  <c r="K1273" i="18"/>
  <c r="K1241" i="18"/>
  <c r="M1241" i="18" s="1"/>
  <c r="N1241" i="18" s="1"/>
  <c r="K1209" i="18"/>
  <c r="K1177" i="18"/>
  <c r="K1170" i="18"/>
  <c r="K1161" i="18"/>
  <c r="M1161" i="18" s="1"/>
  <c r="N1161" i="18" s="1"/>
  <c r="K1154" i="18"/>
  <c r="K1145" i="18"/>
  <c r="K1138" i="18"/>
  <c r="K1129" i="18"/>
  <c r="M1129" i="18" s="1"/>
  <c r="N1129" i="18" s="1"/>
  <c r="K1122" i="18"/>
  <c r="M1122" i="18" s="1"/>
  <c r="N1122" i="18" s="1"/>
  <c r="K1113" i="18"/>
  <c r="M1113" i="18" s="1"/>
  <c r="N1113" i="18" s="1"/>
  <c r="K1107" i="18"/>
  <c r="M1107" i="18" s="1"/>
  <c r="N1107" i="18" s="1"/>
  <c r="K1099" i="18"/>
  <c r="M1099" i="18" s="1"/>
  <c r="N1099" i="18" s="1"/>
  <c r="K1091" i="18"/>
  <c r="M1091" i="18" s="1"/>
  <c r="N1091" i="18" s="1"/>
  <c r="K1083" i="18"/>
  <c r="M1083" i="18" s="1"/>
  <c r="N1083" i="18" s="1"/>
  <c r="K1075" i="18"/>
  <c r="M1075" i="18" s="1"/>
  <c r="N1075" i="18" s="1"/>
  <c r="K1067" i="18"/>
  <c r="K1059" i="18"/>
  <c r="M1059" i="18" s="1"/>
  <c r="N1059" i="18" s="1"/>
  <c r="K1051" i="18"/>
  <c r="K1043" i="18"/>
  <c r="K1035" i="18"/>
  <c r="M1035" i="18" s="1"/>
  <c r="N1035" i="18" s="1"/>
  <c r="K1027" i="18"/>
  <c r="M1027" i="18" s="1"/>
  <c r="N1027" i="18" s="1"/>
  <c r="K1019" i="18"/>
  <c r="M1019" i="18" s="1"/>
  <c r="N1019" i="18" s="1"/>
  <c r="K1011" i="18"/>
  <c r="K1003" i="18"/>
  <c r="K995" i="18"/>
  <c r="K987" i="18"/>
  <c r="M987" i="18" s="1"/>
  <c r="N987" i="18" s="1"/>
  <c r="K979" i="18"/>
  <c r="K1263" i="18"/>
  <c r="M1263" i="18" s="1"/>
  <c r="N1263" i="18" s="1"/>
  <c r="K1108" i="18"/>
  <c r="K1044" i="18"/>
  <c r="M1044" i="18" s="1"/>
  <c r="N1044" i="18" s="1"/>
  <c r="K1033" i="18"/>
  <c r="K1028" i="18"/>
  <c r="K1001" i="18"/>
  <c r="M1001" i="18" s="1"/>
  <c r="N1001" i="18" s="1"/>
  <c r="K996" i="18"/>
  <c r="K1068" i="18"/>
  <c r="M1068" i="18" s="1"/>
  <c r="N1068" i="18" s="1"/>
  <c r="K1199" i="18"/>
  <c r="M1199" i="18" s="1"/>
  <c r="N1199" i="18" s="1"/>
  <c r="K1092" i="18"/>
  <c r="K1020" i="18"/>
  <c r="M1020" i="18" s="1"/>
  <c r="N1020" i="18" s="1"/>
  <c r="K988" i="18"/>
  <c r="M988" i="18" s="1"/>
  <c r="N988" i="18" s="1"/>
  <c r="K1052" i="18"/>
  <c r="M1052" i="18" s="1"/>
  <c r="N1052" i="18" s="1"/>
  <c r="K971" i="18"/>
  <c r="M971" i="18" s="1"/>
  <c r="N971" i="18" s="1"/>
  <c r="K964" i="18"/>
  <c r="M964" i="18" s="1"/>
  <c r="N964" i="18" s="1"/>
  <c r="K956" i="18"/>
  <c r="M956" i="18" s="1"/>
  <c r="N956" i="18" s="1"/>
  <c r="K1076" i="18"/>
  <c r="M1076" i="18" s="1"/>
  <c r="N1076" i="18" s="1"/>
  <c r="K1017" i="18"/>
  <c r="K1012" i="18"/>
  <c r="M1012" i="18" s="1"/>
  <c r="N1012" i="18" s="1"/>
  <c r="K985" i="18"/>
  <c r="M985" i="18" s="1"/>
  <c r="N985" i="18" s="1"/>
  <c r="K980" i="18"/>
  <c r="K1231" i="18"/>
  <c r="K1100" i="18"/>
  <c r="K1060" i="18"/>
  <c r="K1036" i="18"/>
  <c r="K1004" i="18"/>
  <c r="M1004" i="18" s="1"/>
  <c r="N1004" i="18" s="1"/>
  <c r="K940" i="18"/>
  <c r="M940" i="18" s="1"/>
  <c r="N940" i="18" s="1"/>
  <c r="K936" i="18"/>
  <c r="K876" i="18"/>
  <c r="M876" i="18" s="1"/>
  <c r="N876" i="18" s="1"/>
  <c r="K872" i="18"/>
  <c r="M872" i="18" s="1"/>
  <c r="N872" i="18" s="1"/>
  <c r="K1084" i="18"/>
  <c r="M1084" i="18" s="1"/>
  <c r="N1084" i="18" s="1"/>
  <c r="K968" i="18"/>
  <c r="M968" i="18" s="1"/>
  <c r="N968" i="18" s="1"/>
  <c r="K948" i="18"/>
  <c r="M948" i="18" s="1"/>
  <c r="N948" i="18" s="1"/>
  <c r="K944" i="18"/>
  <c r="M944" i="18" s="1"/>
  <c r="N944" i="18" s="1"/>
  <c r="K884" i="18"/>
  <c r="M884" i="18" s="1"/>
  <c r="N884" i="18" s="1"/>
  <c r="K880" i="18"/>
  <c r="M880" i="18" s="1"/>
  <c r="N880" i="18" s="1"/>
  <c r="K816" i="18"/>
  <c r="M816" i="18" s="1"/>
  <c r="N816" i="18" s="1"/>
  <c r="K800" i="18"/>
  <c r="M800" i="18" s="1"/>
  <c r="N800" i="18" s="1"/>
  <c r="K736" i="18"/>
  <c r="M736" i="18" s="1"/>
  <c r="N736" i="18" s="1"/>
  <c r="K913" i="18"/>
  <c r="M913" i="18" s="1"/>
  <c r="N913" i="18" s="1"/>
  <c r="K892" i="18"/>
  <c r="M892" i="18" s="1"/>
  <c r="N892" i="18" s="1"/>
  <c r="K888" i="18"/>
  <c r="M888" i="18" s="1"/>
  <c r="N888" i="18" s="1"/>
  <c r="K849" i="18"/>
  <c r="M849" i="18" s="1"/>
  <c r="N849" i="18" s="1"/>
  <c r="K952" i="18"/>
  <c r="K921" i="18"/>
  <c r="M921" i="18" s="1"/>
  <c r="N921" i="18" s="1"/>
  <c r="K900" i="18"/>
  <c r="M900" i="18" s="1"/>
  <c r="N900" i="18" s="1"/>
  <c r="K896" i="18"/>
  <c r="K857" i="18"/>
  <c r="M857" i="18" s="1"/>
  <c r="N857" i="18" s="1"/>
  <c r="K836" i="18"/>
  <c r="M836" i="18" s="1"/>
  <c r="N836" i="18" s="1"/>
  <c r="K832" i="18"/>
  <c r="M832" i="18" s="1"/>
  <c r="N832" i="18" s="1"/>
  <c r="K762" i="18"/>
  <c r="M762" i="18" s="1"/>
  <c r="N762" i="18" s="1"/>
  <c r="K752" i="18"/>
  <c r="M752" i="18" s="1"/>
  <c r="N752" i="18" s="1"/>
  <c r="K908" i="18"/>
  <c r="M908" i="18" s="1"/>
  <c r="N908" i="18" s="1"/>
  <c r="K904" i="18"/>
  <c r="K844" i="18"/>
  <c r="M844" i="18" s="1"/>
  <c r="N844" i="18" s="1"/>
  <c r="K840" i="18"/>
  <c r="K728" i="18"/>
  <c r="M728" i="18" s="1"/>
  <c r="N728" i="18" s="1"/>
  <c r="K916" i="18"/>
  <c r="M916" i="18" s="1"/>
  <c r="N916" i="18" s="1"/>
  <c r="K912" i="18"/>
  <c r="M912" i="18" s="1"/>
  <c r="N912" i="18" s="1"/>
  <c r="K852" i="18"/>
  <c r="K848" i="18"/>
  <c r="M848" i="18" s="1"/>
  <c r="N848" i="18" s="1"/>
  <c r="K824" i="18"/>
  <c r="K808" i="18"/>
  <c r="K792" i="18"/>
  <c r="M792" i="18" s="1"/>
  <c r="N792" i="18" s="1"/>
  <c r="K768" i="18"/>
  <c r="M768" i="18" s="1"/>
  <c r="N768" i="18" s="1"/>
  <c r="K807" i="18"/>
  <c r="K766" i="18"/>
  <c r="M766" i="18" s="1"/>
  <c r="N766" i="18" s="1"/>
  <c r="K764" i="18"/>
  <c r="K730" i="18"/>
  <c r="M730" i="18" s="1"/>
  <c r="N730" i="18" s="1"/>
  <c r="K722" i="18"/>
  <c r="M722" i="18" s="1"/>
  <c r="N722" i="18" s="1"/>
  <c r="K671" i="18"/>
  <c r="K643" i="18"/>
  <c r="M643" i="18" s="1"/>
  <c r="N643" i="18" s="1"/>
  <c r="K945" i="18"/>
  <c r="M945" i="18" s="1"/>
  <c r="N945" i="18" s="1"/>
  <c r="K928" i="18"/>
  <c r="M928" i="18" s="1"/>
  <c r="N928" i="18" s="1"/>
  <c r="K860" i="18"/>
  <c r="M860" i="18" s="1"/>
  <c r="N860" i="18" s="1"/>
  <c r="K828" i="18"/>
  <c r="M828" i="18" s="1"/>
  <c r="N828" i="18" s="1"/>
  <c r="K781" i="18"/>
  <c r="M781" i="18" s="1"/>
  <c r="N781" i="18" s="1"/>
  <c r="K737" i="18"/>
  <c r="M737" i="18" s="1"/>
  <c r="N737" i="18" s="1"/>
  <c r="K720" i="18"/>
  <c r="M720" i="18" s="1"/>
  <c r="N720" i="18" s="1"/>
  <c r="K823" i="18"/>
  <c r="M823" i="18" s="1"/>
  <c r="N823" i="18" s="1"/>
  <c r="K716" i="18"/>
  <c r="M716" i="18" s="1"/>
  <c r="N716" i="18" s="1"/>
  <c r="K703" i="18"/>
  <c r="M703" i="18" s="1"/>
  <c r="N703" i="18" s="1"/>
  <c r="K691" i="18"/>
  <c r="M691" i="18" s="1"/>
  <c r="N691" i="18" s="1"/>
  <c r="K655" i="18"/>
  <c r="M655" i="18" s="1"/>
  <c r="N655" i="18" s="1"/>
  <c r="K924" i="18"/>
  <c r="M924" i="18" s="1"/>
  <c r="N924" i="18" s="1"/>
  <c r="K889" i="18"/>
  <c r="K799" i="18"/>
  <c r="M799" i="18" s="1"/>
  <c r="N799" i="18" s="1"/>
  <c r="K783" i="18"/>
  <c r="M783" i="18" s="1"/>
  <c r="N783" i="18" s="1"/>
  <c r="K760" i="18"/>
  <c r="M760" i="18" s="1"/>
  <c r="N760" i="18" s="1"/>
  <c r="K754" i="18"/>
  <c r="M754" i="18" s="1"/>
  <c r="N754" i="18" s="1"/>
  <c r="K856" i="18"/>
  <c r="M856" i="18" s="1"/>
  <c r="N856" i="18" s="1"/>
  <c r="K769" i="18"/>
  <c r="M769" i="18" s="1"/>
  <c r="N769" i="18" s="1"/>
  <c r="K750" i="18"/>
  <c r="K744" i="18"/>
  <c r="M744" i="18" s="1"/>
  <c r="N744" i="18" s="1"/>
  <c r="K735" i="18"/>
  <c r="M735" i="18" s="1"/>
  <c r="N735" i="18" s="1"/>
  <c r="K675" i="18"/>
  <c r="M675" i="18" s="1"/>
  <c r="N675" i="18" s="1"/>
  <c r="K639" i="18"/>
  <c r="M639" i="18" s="1"/>
  <c r="N639" i="18" s="1"/>
  <c r="K868" i="18"/>
  <c r="M868" i="18" s="1"/>
  <c r="N868" i="18" s="1"/>
  <c r="K815" i="18"/>
  <c r="M815" i="18" s="1"/>
  <c r="N815" i="18" s="1"/>
  <c r="K796" i="18"/>
  <c r="K765" i="18"/>
  <c r="K740" i="18"/>
  <c r="M740" i="18" s="1"/>
  <c r="N740" i="18" s="1"/>
  <c r="K721" i="18"/>
  <c r="K719" i="18"/>
  <c r="M719" i="18" s="1"/>
  <c r="N719" i="18" s="1"/>
  <c r="K717" i="18"/>
  <c r="M717" i="18" s="1"/>
  <c r="N717" i="18" s="1"/>
  <c r="K708" i="18"/>
  <c r="K701" i="18"/>
  <c r="M701" i="18" s="1"/>
  <c r="N701" i="18" s="1"/>
  <c r="K699" i="18"/>
  <c r="M699" i="18" s="1"/>
  <c r="N699" i="18" s="1"/>
  <c r="K692" i="18"/>
  <c r="K667" i="18"/>
  <c r="M667" i="18" s="1"/>
  <c r="N667" i="18" s="1"/>
  <c r="K626" i="18"/>
  <c r="K620" i="18"/>
  <c r="M620" i="18" s="1"/>
  <c r="N620" i="18" s="1"/>
  <c r="K612" i="18"/>
  <c r="M612" i="18" s="1"/>
  <c r="N612" i="18" s="1"/>
  <c r="K604" i="18"/>
  <c r="M604" i="18" s="1"/>
  <c r="N604" i="18" s="1"/>
  <c r="K596" i="18"/>
  <c r="M596" i="18" s="1"/>
  <c r="N596" i="18" s="1"/>
  <c r="K588" i="18"/>
  <c r="M588" i="18" s="1"/>
  <c r="N588" i="18" s="1"/>
  <c r="K580" i="18"/>
  <c r="K572" i="18"/>
  <c r="M572" i="18" s="1"/>
  <c r="N572" i="18" s="1"/>
  <c r="K920" i="18"/>
  <c r="K711" i="18"/>
  <c r="M711" i="18" s="1"/>
  <c r="N711" i="18" s="1"/>
  <c r="K709" i="18"/>
  <c r="M709" i="18" s="1"/>
  <c r="N709" i="18" s="1"/>
  <c r="K648" i="18"/>
  <c r="K556" i="18"/>
  <c r="M556" i="18" s="1"/>
  <c r="N556" i="18" s="1"/>
  <c r="K542" i="18"/>
  <c r="M542" i="18" s="1"/>
  <c r="N542" i="18" s="1"/>
  <c r="K520" i="18"/>
  <c r="M520" i="18" s="1"/>
  <c r="N520" i="18" s="1"/>
  <c r="K500" i="18"/>
  <c r="K486" i="18"/>
  <c r="M486" i="18" s="1"/>
  <c r="N486" i="18" s="1"/>
  <c r="K468" i="18"/>
  <c r="M468" i="18" s="1"/>
  <c r="N468" i="18" s="1"/>
  <c r="K454" i="18"/>
  <c r="M454" i="18" s="1"/>
  <c r="N454" i="18" s="1"/>
  <c r="K780" i="18"/>
  <c r="K695" i="18"/>
  <c r="M695" i="18" s="1"/>
  <c r="N695" i="18" s="1"/>
  <c r="K693" i="18"/>
  <c r="K679" i="18"/>
  <c r="M679" i="18" s="1"/>
  <c r="N679" i="18" s="1"/>
  <c r="K677" i="18"/>
  <c r="M677" i="18" s="1"/>
  <c r="N677" i="18" s="1"/>
  <c r="K659" i="18"/>
  <c r="K629" i="18"/>
  <c r="M629" i="18" s="1"/>
  <c r="N629" i="18" s="1"/>
  <c r="K627" i="18"/>
  <c r="M627" i="18" s="1"/>
  <c r="N627" i="18" s="1"/>
  <c r="K562" i="18"/>
  <c r="M562" i="18" s="1"/>
  <c r="N562" i="18" s="1"/>
  <c r="K548" i="18"/>
  <c r="M548" i="18" s="1"/>
  <c r="N548" i="18" s="1"/>
  <c r="K534" i="18"/>
  <c r="M534" i="18" s="1"/>
  <c r="N534" i="18" s="1"/>
  <c r="K881" i="18"/>
  <c r="M881" i="18" s="1"/>
  <c r="N881" i="18" s="1"/>
  <c r="K776" i="18"/>
  <c r="M776" i="18" s="1"/>
  <c r="N776" i="18" s="1"/>
  <c r="K751" i="18"/>
  <c r="M751" i="18" s="1"/>
  <c r="N751" i="18" s="1"/>
  <c r="K672" i="18"/>
  <c r="M672" i="18" s="1"/>
  <c r="N672" i="18" s="1"/>
  <c r="K616" i="18"/>
  <c r="K600" i="18"/>
  <c r="M600" i="18" s="1"/>
  <c r="N600" i="18" s="1"/>
  <c r="K584" i="18"/>
  <c r="M584" i="18" s="1"/>
  <c r="N584" i="18" s="1"/>
  <c r="K568" i="18"/>
  <c r="M568" i="18" s="1"/>
  <c r="N568" i="18" s="1"/>
  <c r="K540" i="18"/>
  <c r="K526" i="18"/>
  <c r="K508" i="18"/>
  <c r="M508" i="18" s="1"/>
  <c r="N508" i="18" s="1"/>
  <c r="K494" i="18"/>
  <c r="M494" i="18" s="1"/>
  <c r="N494" i="18" s="1"/>
  <c r="K476" i="18"/>
  <c r="M476" i="18" s="1"/>
  <c r="N476" i="18" s="1"/>
  <c r="K462" i="18"/>
  <c r="K960" i="18"/>
  <c r="K700" i="18"/>
  <c r="M700" i="18" s="1"/>
  <c r="N700" i="18" s="1"/>
  <c r="K614" i="18"/>
  <c r="M614" i="18" s="1"/>
  <c r="N614" i="18" s="1"/>
  <c r="K598" i="18"/>
  <c r="M598" i="18" s="1"/>
  <c r="N598" i="18" s="1"/>
  <c r="K582" i="18"/>
  <c r="K560" i="18"/>
  <c r="M560" i="18" s="1"/>
  <c r="N560" i="18" s="1"/>
  <c r="K532" i="18"/>
  <c r="M532" i="18" s="1"/>
  <c r="N532" i="18" s="1"/>
  <c r="K518" i="18"/>
  <c r="K759" i="18"/>
  <c r="M759" i="18" s="1"/>
  <c r="N759" i="18" s="1"/>
  <c r="K732" i="18"/>
  <c r="M732" i="18" s="1"/>
  <c r="N732" i="18" s="1"/>
  <c r="K683" i="18"/>
  <c r="M683" i="18" s="1"/>
  <c r="N683" i="18" s="1"/>
  <c r="K663" i="18"/>
  <c r="K647" i="18"/>
  <c r="K552" i="18"/>
  <c r="K524" i="18"/>
  <c r="M524" i="18" s="1"/>
  <c r="N524" i="18" s="1"/>
  <c r="K502" i="18"/>
  <c r="K484" i="18"/>
  <c r="M484" i="18" s="1"/>
  <c r="N484" i="18" s="1"/>
  <c r="K470" i="18"/>
  <c r="M470" i="18" s="1"/>
  <c r="N470" i="18" s="1"/>
  <c r="K452" i="18"/>
  <c r="M452" i="18" s="1"/>
  <c r="N452" i="18" s="1"/>
  <c r="K864" i="18"/>
  <c r="M864" i="18" s="1"/>
  <c r="N864" i="18" s="1"/>
  <c r="K676" i="18"/>
  <c r="M676" i="18" s="1"/>
  <c r="N676" i="18" s="1"/>
  <c r="K628" i="18"/>
  <c r="M628" i="18" s="1"/>
  <c r="N628" i="18" s="1"/>
  <c r="K566" i="18"/>
  <c r="K544" i="18"/>
  <c r="M544" i="18" s="1"/>
  <c r="N544" i="18" s="1"/>
  <c r="K541" i="18"/>
  <c r="K932" i="18"/>
  <c r="K812" i="18"/>
  <c r="M812" i="18" s="1"/>
  <c r="N812" i="18" s="1"/>
  <c r="K791" i="18"/>
  <c r="M791" i="18" s="1"/>
  <c r="N791" i="18" s="1"/>
  <c r="K734" i="18"/>
  <c r="M734" i="18" s="1"/>
  <c r="N734" i="18" s="1"/>
  <c r="K707" i="18"/>
  <c r="K687" i="18"/>
  <c r="M687" i="18" s="1"/>
  <c r="N687" i="18" s="1"/>
  <c r="K660" i="18"/>
  <c r="M660" i="18" s="1"/>
  <c r="N660" i="18" s="1"/>
  <c r="C17" i="12" s="1"/>
  <c r="K624" i="18"/>
  <c r="M624" i="18" s="1"/>
  <c r="N624" i="18" s="1"/>
  <c r="K608" i="18"/>
  <c r="M608" i="18" s="1"/>
  <c r="N608" i="18" s="1"/>
  <c r="K592" i="18"/>
  <c r="M592" i="18" s="1"/>
  <c r="N592" i="18" s="1"/>
  <c r="K576" i="18"/>
  <c r="M576" i="18" s="1"/>
  <c r="N576" i="18" s="1"/>
  <c r="K558" i="18"/>
  <c r="M558" i="18" s="1"/>
  <c r="N558" i="18" s="1"/>
  <c r="K536" i="18"/>
  <c r="M536" i="18" s="1"/>
  <c r="N536" i="18" s="1"/>
  <c r="K533" i="18"/>
  <c r="M533" i="18" s="1"/>
  <c r="N533" i="18" s="1"/>
  <c r="K522" i="18"/>
  <c r="K510" i="18"/>
  <c r="M510" i="18" s="1"/>
  <c r="N510" i="18" s="1"/>
  <c r="K499" i="18"/>
  <c r="K496" i="18"/>
  <c r="M496" i="18" s="1"/>
  <c r="N496" i="18" s="1"/>
  <c r="K492" i="18"/>
  <c r="K485" i="18"/>
  <c r="K478" i="18"/>
  <c r="K467" i="18"/>
  <c r="M467" i="18" s="1"/>
  <c r="N467" i="18" s="1"/>
  <c r="K464" i="18"/>
  <c r="M464" i="18" s="1"/>
  <c r="N464" i="18" s="1"/>
  <c r="K460" i="18"/>
  <c r="M460" i="18" s="1"/>
  <c r="N460" i="18" s="1"/>
  <c r="K453" i="18"/>
  <c r="M453" i="18" s="1"/>
  <c r="N453" i="18" s="1"/>
  <c r="K446" i="18"/>
  <c r="M446" i="18" s="1"/>
  <c r="N446" i="18" s="1"/>
  <c r="K422" i="18"/>
  <c r="M422" i="18" s="1"/>
  <c r="N422" i="18" s="1"/>
  <c r="K653" i="18"/>
  <c r="M653" i="18" s="1"/>
  <c r="N653" i="18" s="1"/>
  <c r="K525" i="18"/>
  <c r="M525" i="18" s="1"/>
  <c r="N525" i="18" s="1"/>
  <c r="K482" i="18"/>
  <c r="M482" i="18" s="1"/>
  <c r="N482" i="18" s="1"/>
  <c r="K437" i="18"/>
  <c r="M437" i="18" s="1"/>
  <c r="N437" i="18" s="1"/>
  <c r="K391" i="18"/>
  <c r="K381" i="18"/>
  <c r="M381" i="18" s="1"/>
  <c r="N381" i="18" s="1"/>
  <c r="K635" i="18"/>
  <c r="M635" i="18" s="1"/>
  <c r="N635" i="18" s="1"/>
  <c r="K528" i="18"/>
  <c r="M528" i="18" s="1"/>
  <c r="N528" i="18" s="1"/>
  <c r="K506" i="18"/>
  <c r="M506" i="18" s="1"/>
  <c r="N506" i="18" s="1"/>
  <c r="K439" i="18"/>
  <c r="M439" i="18" s="1"/>
  <c r="N439" i="18" s="1"/>
  <c r="K415" i="18"/>
  <c r="M415" i="18" s="1"/>
  <c r="N415" i="18" s="1"/>
  <c r="K404" i="18"/>
  <c r="K382" i="18"/>
  <c r="M382" i="18" s="1"/>
  <c r="N382" i="18" s="1"/>
  <c r="K377" i="18"/>
  <c r="K369" i="18"/>
  <c r="M369" i="18" s="1"/>
  <c r="N369" i="18" s="1"/>
  <c r="K361" i="18"/>
  <c r="K353" i="18"/>
  <c r="M353" i="18" s="1"/>
  <c r="N353" i="18" s="1"/>
  <c r="K345" i="18"/>
  <c r="M345" i="18" s="1"/>
  <c r="N345" i="18" s="1"/>
  <c r="K337" i="18"/>
  <c r="M337" i="18" s="1"/>
  <c r="N337" i="18" s="1"/>
  <c r="K329" i="18"/>
  <c r="K321" i="18"/>
  <c r="M321" i="18" s="1"/>
  <c r="N321" i="18" s="1"/>
  <c r="K313" i="18"/>
  <c r="M313" i="18" s="1"/>
  <c r="N313" i="18" s="1"/>
  <c r="K305" i="18"/>
  <c r="M305" i="18" s="1"/>
  <c r="N305" i="18" s="1"/>
  <c r="K297" i="18"/>
  <c r="M297" i="18" s="1"/>
  <c r="N297" i="18" s="1"/>
  <c r="K289" i="18"/>
  <c r="M289" i="18" s="1"/>
  <c r="N289" i="18" s="1"/>
  <c r="K281" i="18"/>
  <c r="M281" i="18" s="1"/>
  <c r="N281" i="18" s="1"/>
  <c r="K273" i="18"/>
  <c r="M273" i="18" s="1"/>
  <c r="N273" i="18" s="1"/>
  <c r="K265" i="18"/>
  <c r="M265" i="18" s="1"/>
  <c r="N265" i="18" s="1"/>
  <c r="K257" i="18"/>
  <c r="M257" i="18" s="1"/>
  <c r="N257" i="18" s="1"/>
  <c r="K249" i="18"/>
  <c r="K241" i="18"/>
  <c r="M241" i="18" s="1"/>
  <c r="N241" i="18" s="1"/>
  <c r="K233" i="18"/>
  <c r="M233" i="18" s="1"/>
  <c r="N233" i="18" s="1"/>
  <c r="K225" i="18"/>
  <c r="M225" i="18" s="1"/>
  <c r="N225" i="18" s="1"/>
  <c r="K217" i="18"/>
  <c r="M217" i="18" s="1"/>
  <c r="N217" i="18" s="1"/>
  <c r="K209" i="18"/>
  <c r="K201" i="18"/>
  <c r="M201" i="18" s="1"/>
  <c r="N201" i="18" s="1"/>
  <c r="K193" i="18"/>
  <c r="M193" i="18" s="1"/>
  <c r="N193" i="18" s="1"/>
  <c r="K185" i="18"/>
  <c r="M185" i="18" s="1"/>
  <c r="N185" i="18" s="1"/>
  <c r="K177" i="18"/>
  <c r="M177" i="18" s="1"/>
  <c r="N177" i="18" s="1"/>
  <c r="K169" i="18"/>
  <c r="M169" i="18" s="1"/>
  <c r="N169" i="18" s="1"/>
  <c r="K161" i="18"/>
  <c r="K153" i="18"/>
  <c r="M153" i="18" s="1"/>
  <c r="N153" i="18" s="1"/>
  <c r="K145" i="18"/>
  <c r="K137" i="18"/>
  <c r="K129" i="18"/>
  <c r="M129" i="18" s="1"/>
  <c r="N129" i="18" s="1"/>
  <c r="K121" i="18"/>
  <c r="M121" i="18" s="1"/>
  <c r="N121" i="18" s="1"/>
  <c r="K113" i="18"/>
  <c r="M113" i="18" s="1"/>
  <c r="N113" i="18" s="1"/>
  <c r="K105" i="18"/>
  <c r="M105" i="18" s="1"/>
  <c r="N105" i="18" s="1"/>
  <c r="K97" i="18"/>
  <c r="K89" i="18"/>
  <c r="K81" i="18"/>
  <c r="M81" i="18" s="1"/>
  <c r="N81" i="18" s="1"/>
  <c r="K581" i="18"/>
  <c r="K514" i="18"/>
  <c r="M514" i="18" s="1"/>
  <c r="N514" i="18" s="1"/>
  <c r="K429" i="18"/>
  <c r="M429" i="18" s="1"/>
  <c r="N429" i="18" s="1"/>
  <c r="K407" i="18"/>
  <c r="K597" i="18"/>
  <c r="M597" i="18" s="1"/>
  <c r="N597" i="18" s="1"/>
  <c r="K574" i="18"/>
  <c r="K564" i="18"/>
  <c r="M564" i="18" s="1"/>
  <c r="N564" i="18" s="1"/>
  <c r="K431" i="18"/>
  <c r="M431" i="18" s="1"/>
  <c r="N431" i="18" s="1"/>
  <c r="K413" i="18"/>
  <c r="M413" i="18" s="1"/>
  <c r="N413" i="18" s="1"/>
  <c r="K399" i="18"/>
  <c r="M399" i="18" s="1"/>
  <c r="N399" i="18" s="1"/>
  <c r="K393" i="18"/>
  <c r="M393" i="18" s="1"/>
  <c r="N393" i="18" s="1"/>
  <c r="K383" i="18"/>
  <c r="M383" i="18" s="1"/>
  <c r="N383" i="18" s="1"/>
  <c r="K378" i="18"/>
  <c r="K371" i="18"/>
  <c r="M371" i="18" s="1"/>
  <c r="N371" i="18" s="1"/>
  <c r="K363" i="18"/>
  <c r="M363" i="18" s="1"/>
  <c r="N363" i="18" s="1"/>
  <c r="K355" i="18"/>
  <c r="K347" i="18"/>
  <c r="K339" i="18"/>
  <c r="M339" i="18" s="1"/>
  <c r="N339" i="18" s="1"/>
  <c r="K331" i="18"/>
  <c r="K323" i="18"/>
  <c r="K315" i="18"/>
  <c r="M315" i="18" s="1"/>
  <c r="N315" i="18" s="1"/>
  <c r="K307" i="18"/>
  <c r="M307" i="18" s="1"/>
  <c r="N307" i="18" s="1"/>
  <c r="K299" i="18"/>
  <c r="K291" i="18"/>
  <c r="K283" i="18"/>
  <c r="M283" i="18" s="1"/>
  <c r="N283" i="18" s="1"/>
  <c r="K275" i="18"/>
  <c r="M275" i="18" s="1"/>
  <c r="N275" i="18" s="1"/>
  <c r="K267" i="18"/>
  <c r="M267" i="18" s="1"/>
  <c r="N267" i="18" s="1"/>
  <c r="K259" i="18"/>
  <c r="K251" i="18"/>
  <c r="M251" i="18" s="1"/>
  <c r="N251" i="18" s="1"/>
  <c r="K243" i="18"/>
  <c r="M243" i="18" s="1"/>
  <c r="N243" i="18" s="1"/>
  <c r="K235" i="18"/>
  <c r="M235" i="18" s="1"/>
  <c r="N235" i="18" s="1"/>
  <c r="K227" i="18"/>
  <c r="K219" i="18"/>
  <c r="M219" i="18" s="1"/>
  <c r="N219" i="18" s="1"/>
  <c r="K211" i="18"/>
  <c r="M211" i="18" s="1"/>
  <c r="N211" i="18" s="1"/>
  <c r="K203" i="18"/>
  <c r="M203" i="18" s="1"/>
  <c r="N203" i="18" s="1"/>
  <c r="K195" i="18"/>
  <c r="M195" i="18" s="1"/>
  <c r="N195" i="18" s="1"/>
  <c r="K187" i="18"/>
  <c r="M187" i="18" s="1"/>
  <c r="N187" i="18" s="1"/>
  <c r="K179" i="18"/>
  <c r="M179" i="18" s="1"/>
  <c r="N179" i="18" s="1"/>
  <c r="K171" i="18"/>
  <c r="M171" i="18" s="1"/>
  <c r="N171" i="18" s="1"/>
  <c r="K163" i="18"/>
  <c r="M163" i="18" s="1"/>
  <c r="N163" i="18" s="1"/>
  <c r="K155" i="18"/>
  <c r="M155" i="18" s="1"/>
  <c r="N155" i="18" s="1"/>
  <c r="K147" i="18"/>
  <c r="M147" i="18" s="1"/>
  <c r="N147" i="18" s="1"/>
  <c r="K139" i="18"/>
  <c r="M139" i="18" s="1"/>
  <c r="N139" i="18" s="1"/>
  <c r="K131" i="18"/>
  <c r="M131" i="18" s="1"/>
  <c r="N131" i="18" s="1"/>
  <c r="K123" i="18"/>
  <c r="K115" i="18"/>
  <c r="M115" i="18" s="1"/>
  <c r="N115" i="18" s="1"/>
  <c r="K107" i="18"/>
  <c r="M107" i="18" s="1"/>
  <c r="N107" i="18" s="1"/>
  <c r="K99" i="18"/>
  <c r="M99" i="18" s="1"/>
  <c r="N99" i="18" s="1"/>
  <c r="K613" i="18"/>
  <c r="K590" i="18"/>
  <c r="M590" i="18" s="1"/>
  <c r="N590" i="18" s="1"/>
  <c r="K550" i="18"/>
  <c r="M550" i="18" s="1"/>
  <c r="N550" i="18" s="1"/>
  <c r="K405" i="18"/>
  <c r="M405" i="18" s="1"/>
  <c r="N405" i="18" s="1"/>
  <c r="K784" i="18"/>
  <c r="M784" i="18" s="1"/>
  <c r="N784" i="18" s="1"/>
  <c r="K651" i="18"/>
  <c r="M651" i="18" s="1"/>
  <c r="N651" i="18" s="1"/>
  <c r="K644" i="18"/>
  <c r="M644" i="18" s="1"/>
  <c r="N644" i="18" s="1"/>
  <c r="C14" i="12" s="1"/>
  <c r="K606" i="18"/>
  <c r="M606" i="18" s="1"/>
  <c r="N606" i="18" s="1"/>
  <c r="K516" i="18"/>
  <c r="M516" i="18" s="1"/>
  <c r="N516" i="18" s="1"/>
  <c r="K423" i="18"/>
  <c r="M423" i="18" s="1"/>
  <c r="N423" i="18" s="1"/>
  <c r="K421" i="18"/>
  <c r="M421" i="18" s="1"/>
  <c r="N421" i="18" s="1"/>
  <c r="K397" i="18"/>
  <c r="M397" i="18" s="1"/>
  <c r="N397" i="18" s="1"/>
  <c r="K389" i="18"/>
  <c r="M389" i="18" s="1"/>
  <c r="N389" i="18" s="1"/>
  <c r="K749" i="18"/>
  <c r="M749" i="18" s="1"/>
  <c r="N749" i="18" s="1"/>
  <c r="K622" i="18"/>
  <c r="M622" i="18" s="1"/>
  <c r="N622" i="18" s="1"/>
  <c r="K450" i="18"/>
  <c r="M450" i="18" s="1"/>
  <c r="N450" i="18" s="1"/>
  <c r="K445" i="18"/>
  <c r="M445" i="18" s="1"/>
  <c r="N445" i="18" s="1"/>
  <c r="K222" i="18"/>
  <c r="M222" i="18" s="1"/>
  <c r="N222" i="18" s="1"/>
  <c r="K214" i="18"/>
  <c r="K206" i="18"/>
  <c r="M206" i="18" s="1"/>
  <c r="N206" i="18" s="1"/>
  <c r="K198" i="18"/>
  <c r="K190" i="18"/>
  <c r="K182" i="18"/>
  <c r="K174" i="18"/>
  <c r="M174" i="18" s="1"/>
  <c r="N174" i="18" s="1"/>
  <c r="K166" i="18"/>
  <c r="M166" i="18" s="1"/>
  <c r="N166" i="18" s="1"/>
  <c r="K158" i="18"/>
  <c r="M158" i="18" s="1"/>
  <c r="N158" i="18" s="1"/>
  <c r="K150" i="18"/>
  <c r="K142" i="18"/>
  <c r="M142" i="18" s="1"/>
  <c r="N142" i="18" s="1"/>
  <c r="K134" i="18"/>
  <c r="M134" i="18" s="1"/>
  <c r="N134" i="18" s="1"/>
  <c r="K126" i="18"/>
  <c r="M126" i="18" s="1"/>
  <c r="N126" i="18" s="1"/>
  <c r="K118" i="18"/>
  <c r="M118" i="18" s="1"/>
  <c r="N118" i="18" s="1"/>
  <c r="K110" i="18"/>
  <c r="K102" i="18"/>
  <c r="K94" i="18"/>
  <c r="M94" i="18" s="1"/>
  <c r="N94" i="18" s="1"/>
  <c r="K86" i="18"/>
  <c r="K78" i="18"/>
  <c r="M78" i="18" s="1"/>
  <c r="N78" i="18" s="1"/>
  <c r="K70" i="18"/>
  <c r="K62" i="18"/>
  <c r="K54" i="18"/>
  <c r="M54" i="18" s="1"/>
  <c r="N54" i="18" s="1"/>
  <c r="K46" i="18"/>
  <c r="M46" i="18" s="1"/>
  <c r="N46" i="18" s="1"/>
  <c r="K38" i="18"/>
  <c r="K30" i="18"/>
  <c r="M30" i="18" s="1"/>
  <c r="N30" i="18" s="1"/>
  <c r="K22" i="18"/>
  <c r="K14" i="18"/>
  <c r="M14" i="18" s="1"/>
  <c r="N14" i="18" s="1"/>
  <c r="K335" i="18"/>
  <c r="M335" i="18" s="1"/>
  <c r="N335" i="18" s="1"/>
  <c r="K271" i="18"/>
  <c r="M271" i="18" s="1"/>
  <c r="N271" i="18" s="1"/>
  <c r="K207" i="18"/>
  <c r="M207" i="18" s="1"/>
  <c r="N207" i="18" s="1"/>
  <c r="K127" i="18"/>
  <c r="M127" i="18" s="1"/>
  <c r="N127" i="18" s="1"/>
  <c r="K95" i="18"/>
  <c r="M95" i="18" s="1"/>
  <c r="N95" i="18" s="1"/>
  <c r="K91" i="18"/>
  <c r="M91" i="18" s="1"/>
  <c r="N91" i="18" s="1"/>
  <c r="K83" i="18"/>
  <c r="M83" i="18" s="1"/>
  <c r="N83" i="18" s="1"/>
  <c r="K67" i="18"/>
  <c r="M67" i="18" s="1"/>
  <c r="N67" i="18" s="1"/>
  <c r="K51" i="18"/>
  <c r="K35" i="18"/>
  <c r="K19" i="18"/>
  <c r="M19" i="18" s="1"/>
  <c r="N19" i="18" s="1"/>
  <c r="K359" i="18"/>
  <c r="M359" i="18" s="1"/>
  <c r="N359" i="18" s="1"/>
  <c r="K295" i="18"/>
  <c r="M295" i="18" s="1"/>
  <c r="N295" i="18" s="1"/>
  <c r="K231" i="18"/>
  <c r="M231" i="18" s="1"/>
  <c r="N231" i="18" s="1"/>
  <c r="K167" i="18"/>
  <c r="M167" i="18" s="1"/>
  <c r="N167" i="18" s="1"/>
  <c r="K149" i="18"/>
  <c r="M149" i="18" s="1"/>
  <c r="N149" i="18" s="1"/>
  <c r="K117" i="18"/>
  <c r="M117" i="18" s="1"/>
  <c r="N117" i="18" s="1"/>
  <c r="K93" i="18"/>
  <c r="M93" i="18" s="1"/>
  <c r="N93" i="18" s="1"/>
  <c r="K380" i="18"/>
  <c r="K319" i="18"/>
  <c r="M319" i="18" s="1"/>
  <c r="N319" i="18" s="1"/>
  <c r="K255" i="18"/>
  <c r="K191" i="18"/>
  <c r="M191" i="18" s="1"/>
  <c r="N191" i="18" s="1"/>
  <c r="K119" i="18"/>
  <c r="M119" i="18" s="1"/>
  <c r="N119" i="18" s="1"/>
  <c r="K79" i="18"/>
  <c r="K72" i="18"/>
  <c r="K63" i="18"/>
  <c r="M63" i="18" s="1"/>
  <c r="N63" i="18" s="1"/>
  <c r="K56" i="18"/>
  <c r="M56" i="18" s="1"/>
  <c r="N56" i="18" s="1"/>
  <c r="K47" i="18"/>
  <c r="M47" i="18" s="1"/>
  <c r="N47" i="18" s="1"/>
  <c r="K40" i="18"/>
  <c r="K31" i="18"/>
  <c r="M31" i="18" s="1"/>
  <c r="N31" i="18" s="1"/>
  <c r="K24" i="18"/>
  <c r="M24" i="18" s="1"/>
  <c r="N24" i="18" s="1"/>
  <c r="K15" i="18"/>
  <c r="K406" i="18"/>
  <c r="M406" i="18" s="1"/>
  <c r="N406" i="18" s="1"/>
  <c r="K343" i="18"/>
  <c r="K279" i="18"/>
  <c r="M279" i="18" s="1"/>
  <c r="N279" i="18" s="1"/>
  <c r="K215" i="18"/>
  <c r="M215" i="18" s="1"/>
  <c r="N215" i="18" s="1"/>
  <c r="K151" i="18"/>
  <c r="M151" i="18" s="1"/>
  <c r="N151" i="18" s="1"/>
  <c r="K141" i="18"/>
  <c r="M141" i="18" s="1"/>
  <c r="N141" i="18" s="1"/>
  <c r="K109" i="18"/>
  <c r="K395" i="18"/>
  <c r="M395" i="18" s="1"/>
  <c r="N395" i="18" s="1"/>
  <c r="K367" i="18"/>
  <c r="M367" i="18" s="1"/>
  <c r="N367" i="18" s="1"/>
  <c r="K303" i="18"/>
  <c r="M303" i="18" s="1"/>
  <c r="N303" i="18" s="1"/>
  <c r="K239" i="18"/>
  <c r="K175" i="18"/>
  <c r="K143" i="18"/>
  <c r="M143" i="18" s="1"/>
  <c r="N143" i="18" s="1"/>
  <c r="K111" i="18"/>
  <c r="M111" i="18" s="1"/>
  <c r="N111" i="18" s="1"/>
  <c r="K75" i="18"/>
  <c r="K59" i="18"/>
  <c r="M59" i="18" s="1"/>
  <c r="N59" i="18" s="1"/>
  <c r="K43" i="18"/>
  <c r="M43" i="18" s="1"/>
  <c r="N43" i="18" s="1"/>
  <c r="K27" i="18"/>
  <c r="K327" i="18"/>
  <c r="M327" i="18" s="1"/>
  <c r="N327" i="18" s="1"/>
  <c r="K263" i="18"/>
  <c r="M263" i="18" s="1"/>
  <c r="N263" i="18" s="1"/>
  <c r="K199" i="18"/>
  <c r="M199" i="18" s="1"/>
  <c r="N199" i="18" s="1"/>
  <c r="K133" i="18"/>
  <c r="M133" i="18" s="1"/>
  <c r="N133" i="18" s="1"/>
  <c r="K101" i="18"/>
  <c r="K401" i="18"/>
  <c r="M401" i="18" s="1"/>
  <c r="N401" i="18" s="1"/>
  <c r="K351" i="18"/>
  <c r="M351" i="18" s="1"/>
  <c r="N351" i="18" s="1"/>
  <c r="K287" i="18"/>
  <c r="K223" i="18"/>
  <c r="M223" i="18" s="1"/>
  <c r="N223" i="18" s="1"/>
  <c r="K159" i="18"/>
  <c r="M159" i="18" s="1"/>
  <c r="N159" i="18" s="1"/>
  <c r="K135" i="18"/>
  <c r="M135" i="18" s="1"/>
  <c r="N135" i="18" s="1"/>
  <c r="K103" i="18"/>
  <c r="M103" i="18" s="1"/>
  <c r="N103" i="18" s="1"/>
  <c r="K80" i="18"/>
  <c r="K71" i="18"/>
  <c r="M71" i="18" s="1"/>
  <c r="N71" i="18" s="1"/>
  <c r="K64" i="18"/>
  <c r="M64" i="18" s="1"/>
  <c r="N64" i="18" s="1"/>
  <c r="K55" i="18"/>
  <c r="K48" i="18"/>
  <c r="M48" i="18" s="1"/>
  <c r="N48" i="18" s="1"/>
  <c r="K39" i="18"/>
  <c r="M39" i="18" s="1"/>
  <c r="N39" i="18" s="1"/>
  <c r="K32" i="18"/>
  <c r="K23" i="18"/>
  <c r="M23" i="18" s="1"/>
  <c r="N23" i="18" s="1"/>
  <c r="K16" i="18"/>
  <c r="K474" i="18"/>
  <c r="M474" i="18" s="1"/>
  <c r="N474" i="18" s="1"/>
  <c r="K375" i="18"/>
  <c r="M375" i="18" s="1"/>
  <c r="N375" i="18" s="1"/>
  <c r="K125" i="18"/>
  <c r="K247" i="18"/>
  <c r="M247" i="18" s="1"/>
  <c r="N247" i="18" s="1"/>
  <c r="K87" i="18"/>
  <c r="M87" i="18" s="1"/>
  <c r="N87" i="18" s="1"/>
  <c r="K183" i="18"/>
  <c r="K311" i="18"/>
  <c r="M311" i="18" s="1"/>
  <c r="N311" i="18" s="1"/>
  <c r="K348" i="18"/>
  <c r="M348" i="18" s="1"/>
  <c r="N348" i="18" s="1"/>
  <c r="K21" i="18"/>
  <c r="M21" i="18" s="1"/>
  <c r="N21" i="18" s="1"/>
  <c r="K573" i="18"/>
  <c r="L70" i="18"/>
  <c r="N61" i="2"/>
  <c r="O61" i="2" s="1"/>
  <c r="K226" i="18"/>
  <c r="K385" i="18"/>
  <c r="M385" i="18" s="1"/>
  <c r="N385" i="18" s="1"/>
  <c r="F20" i="10"/>
  <c r="I20" i="10" s="1"/>
  <c r="N48" i="2"/>
  <c r="O48" i="2" s="1"/>
  <c r="K284" i="18"/>
  <c r="N66" i="2"/>
  <c r="O66" i="2" s="1"/>
  <c r="L137" i="18"/>
  <c r="G70" i="2"/>
  <c r="H68" i="2" s="1"/>
  <c r="E33" i="6" s="1"/>
  <c r="M1086" i="18"/>
  <c r="N1086" i="18" s="1"/>
  <c r="M1262" i="18"/>
  <c r="N1262" i="18" s="1"/>
  <c r="M1021" i="18"/>
  <c r="N1021" i="18" s="1"/>
  <c r="M1317" i="18"/>
  <c r="N1317" i="18" s="1"/>
  <c r="M1028" i="18"/>
  <c r="N1028" i="18" s="1"/>
  <c r="M1092" i="18"/>
  <c r="N1092" i="18" s="1"/>
  <c r="M1152" i="18"/>
  <c r="N1152" i="18" s="1"/>
  <c r="M1270" i="18"/>
  <c r="N1270" i="18" s="1"/>
  <c r="M1231" i="18"/>
  <c r="N1231" i="18" s="1"/>
  <c r="M1405" i="18"/>
  <c r="N1405" i="18" s="1"/>
  <c r="M1221" i="18"/>
  <c r="N1221" i="18" s="1"/>
  <c r="M1293" i="18"/>
  <c r="N1293" i="18" s="1"/>
  <c r="M1212" i="18"/>
  <c r="N1212" i="18" s="1"/>
  <c r="M1276" i="18"/>
  <c r="N1276" i="18" s="1"/>
  <c r="M1147" i="18"/>
  <c r="N1147" i="18" s="1"/>
  <c r="M1211" i="18"/>
  <c r="N1211" i="18" s="1"/>
  <c r="M1275" i="18"/>
  <c r="N1275" i="18" s="1"/>
  <c r="M1266" i="18"/>
  <c r="N1266" i="18" s="1"/>
  <c r="M1201" i="18"/>
  <c r="N1201" i="18" s="1"/>
  <c r="M1265" i="18"/>
  <c r="N1265" i="18" s="1"/>
  <c r="M1300" i="18"/>
  <c r="N1300" i="18" s="1"/>
  <c r="M1364" i="18"/>
  <c r="N1364" i="18" s="1"/>
  <c r="M1428" i="18"/>
  <c r="N1428" i="18" s="1"/>
  <c r="M1315" i="18"/>
  <c r="N1315" i="18" s="1"/>
  <c r="M1379" i="18"/>
  <c r="N1379" i="18" s="1"/>
  <c r="M1443" i="18"/>
  <c r="N1443" i="18" s="1"/>
  <c r="M1507" i="18"/>
  <c r="N1507" i="18" s="1"/>
  <c r="M1306" i="18"/>
  <c r="N1306" i="18" s="1"/>
  <c r="M1370" i="18"/>
  <c r="N1370" i="18" s="1"/>
  <c r="M1434" i="18"/>
  <c r="N1434" i="18" s="1"/>
  <c r="M1498" i="18"/>
  <c r="N1498" i="18" s="1"/>
  <c r="M1313" i="18"/>
  <c r="N1313" i="18" s="1"/>
  <c r="M1377" i="18"/>
  <c r="N1377" i="18" s="1"/>
  <c r="M1441" i="18"/>
  <c r="N1441" i="18" s="1"/>
  <c r="M1505" i="18"/>
  <c r="N1505" i="18" s="1"/>
  <c r="M1328" i="18"/>
  <c r="N1328" i="18" s="1"/>
  <c r="M1392" i="18"/>
  <c r="N1392" i="18" s="1"/>
  <c r="M1456" i="18"/>
  <c r="N1456" i="18" s="1"/>
  <c r="M1576" i="18"/>
  <c r="N1576" i="18" s="1"/>
  <c r="M1343" i="18"/>
  <c r="N1343" i="18" s="1"/>
  <c r="M1407" i="18"/>
  <c r="N1407" i="18" s="1"/>
  <c r="M1471" i="18"/>
  <c r="N1471" i="18" s="1"/>
  <c r="M1294" i="18"/>
  <c r="N1294" i="18" s="1"/>
  <c r="M1358" i="18"/>
  <c r="N1358" i="18" s="1"/>
  <c r="M1422" i="18"/>
  <c r="N1422" i="18" s="1"/>
  <c r="M1486" i="18"/>
  <c r="N1486" i="18" s="1"/>
  <c r="M1645" i="18"/>
  <c r="N1645" i="18" s="1"/>
  <c r="M1561" i="18"/>
  <c r="N1561" i="18" s="1"/>
  <c r="M1670" i="18"/>
  <c r="N1670" i="18" s="1"/>
  <c r="M1527" i="18"/>
  <c r="N1527" i="18" s="1"/>
  <c r="M1591" i="18"/>
  <c r="N1591" i="18" s="1"/>
  <c r="M1526" i="18"/>
  <c r="N1526" i="18" s="1"/>
  <c r="M1590" i="18"/>
  <c r="N1590" i="18" s="1"/>
  <c r="M1532" i="18"/>
  <c r="N1532" i="18" s="1"/>
  <c r="M1596" i="18"/>
  <c r="N1596" i="18" s="1"/>
  <c r="M1606" i="18"/>
  <c r="N1606" i="18" s="1"/>
  <c r="M1620" i="18"/>
  <c r="N1620" i="18" s="1"/>
  <c r="M1684" i="18"/>
  <c r="N1684" i="18" s="1"/>
  <c r="M1667" i="18"/>
  <c r="N1667" i="18" s="1"/>
  <c r="M1682" i="18"/>
  <c r="N1682" i="18" s="1"/>
  <c r="M1649" i="18"/>
  <c r="N1649" i="18" s="1"/>
  <c r="M1743" i="18"/>
  <c r="N1743" i="18" s="1"/>
  <c r="M1758" i="18"/>
  <c r="N1758" i="18" s="1"/>
  <c r="M1701" i="18"/>
  <c r="N1701" i="18" s="1"/>
  <c r="M1765" i="18"/>
  <c r="N1765" i="18" s="1"/>
  <c r="M1700" i="18"/>
  <c r="N1700" i="18" s="1"/>
  <c r="M1764" i="18"/>
  <c r="N1764" i="18" s="1"/>
  <c r="M1707" i="18"/>
  <c r="N1707" i="18" s="1"/>
  <c r="M1771" i="18"/>
  <c r="N1771" i="18" s="1"/>
  <c r="M1730" i="18"/>
  <c r="N1730" i="18" s="1"/>
  <c r="M1786" i="18"/>
  <c r="N1786" i="18" s="1"/>
  <c r="M1886" i="18"/>
  <c r="N1886" i="18" s="1"/>
  <c r="M1752" i="18"/>
  <c r="N1752" i="18" s="1"/>
  <c r="M1819" i="18"/>
  <c r="N1819" i="18" s="1"/>
  <c r="M1942" i="18"/>
  <c r="N1942" i="18" s="1"/>
  <c r="M1833" i="18"/>
  <c r="N1833" i="18" s="1"/>
  <c r="M1800" i="18"/>
  <c r="N1800" i="18" s="1"/>
  <c r="M1861" i="18"/>
  <c r="N1861" i="18" s="1"/>
  <c r="M1823" i="18"/>
  <c r="N1823" i="18" s="1"/>
  <c r="M2017" i="18"/>
  <c r="N2017" i="18" s="1"/>
  <c r="M1846" i="18"/>
  <c r="N1846" i="18" s="1"/>
  <c r="M2080" i="18"/>
  <c r="N2080" i="18" s="1"/>
  <c r="M1845" i="18"/>
  <c r="N1845" i="18" s="1"/>
  <c r="M1901" i="18"/>
  <c r="N1901" i="18" s="1"/>
  <c r="M1892" i="18"/>
  <c r="N1892" i="18" s="1"/>
  <c r="M1923" i="18"/>
  <c r="N1923" i="18" s="1"/>
  <c r="M1890" i="18"/>
  <c r="N1890" i="18" s="1"/>
  <c r="M1952" i="18"/>
  <c r="N1952" i="18" s="1"/>
  <c r="M1897" i="18"/>
  <c r="N1897" i="18" s="1"/>
  <c r="M2001" i="18"/>
  <c r="N2001" i="18" s="1"/>
  <c r="M1951" i="18"/>
  <c r="N1951" i="18" s="1"/>
  <c r="M2006" i="18"/>
  <c r="N2006" i="18" s="1"/>
  <c r="M1989" i="18"/>
  <c r="N1989" i="18" s="1"/>
  <c r="M1932" i="18"/>
  <c r="N1932" i="18" s="1"/>
  <c r="M1996" i="18"/>
  <c r="N1996" i="18" s="1"/>
  <c r="M1963" i="18"/>
  <c r="N1963" i="18" s="1"/>
  <c r="M2057" i="18"/>
  <c r="N2057" i="18" s="1"/>
  <c r="M2010" i="18"/>
  <c r="N2010" i="18" s="1"/>
  <c r="M2063" i="18"/>
  <c r="N2063" i="18" s="1"/>
  <c r="M2038" i="18"/>
  <c r="N2038" i="18" s="1"/>
  <c r="M2144" i="18"/>
  <c r="N2144" i="18" s="1"/>
  <c r="M2085" i="18"/>
  <c r="N2085" i="18" s="1"/>
  <c r="M2044" i="18"/>
  <c r="N2044" i="18" s="1"/>
  <c r="M2126" i="18"/>
  <c r="N2126" i="18" s="1"/>
  <c r="M2067" i="18"/>
  <c r="N2067" i="18" s="1"/>
  <c r="M2134" i="18"/>
  <c r="N2134" i="18" s="1"/>
  <c r="M491" i="18"/>
  <c r="N491" i="18" s="1"/>
  <c r="M332" i="18"/>
  <c r="N332" i="18" s="1"/>
  <c r="M53" i="18"/>
  <c r="N53" i="18" s="1"/>
  <c r="M100" i="18"/>
  <c r="N100" i="18" s="1"/>
  <c r="M350" i="18"/>
  <c r="N350" i="18" s="1"/>
  <c r="M74" i="18"/>
  <c r="N74" i="18" s="1"/>
  <c r="M334" i="18"/>
  <c r="N334" i="18" s="1"/>
  <c r="M36" i="18"/>
  <c r="N36" i="18" s="1"/>
  <c r="M190" i="18"/>
  <c r="N190" i="18" s="1"/>
  <c r="M822" i="18"/>
  <c r="N822" i="18" s="1"/>
  <c r="M150" i="18"/>
  <c r="N150" i="18" s="1"/>
  <c r="L278" i="18"/>
  <c r="M278" i="18" s="1"/>
  <c r="N278" i="18" s="1"/>
  <c r="K398" i="18"/>
  <c r="K34" i="18"/>
  <c r="M34" i="18" s="1"/>
  <c r="N34" i="18" s="1"/>
  <c r="K57" i="18"/>
  <c r="N59" i="2"/>
  <c r="O59" i="2" s="1"/>
  <c r="L38" i="18"/>
  <c r="L342" i="18"/>
  <c r="M342" i="18" s="1"/>
  <c r="N342" i="18" s="1"/>
  <c r="L165" i="18"/>
  <c r="M165" i="18" s="1"/>
  <c r="N165" i="18" s="1"/>
  <c r="L1613" i="18"/>
  <c r="M1613" i="18" s="1"/>
  <c r="N1613" i="18" s="1"/>
  <c r="L214" i="18"/>
  <c r="M214" i="18" s="1"/>
  <c r="N214" i="18" s="1"/>
  <c r="N64" i="2"/>
  <c r="O64" i="2" s="1"/>
  <c r="K69" i="18"/>
  <c r="M264" i="18"/>
  <c r="N264" i="18" s="1"/>
  <c r="M72" i="18"/>
  <c r="N72" i="18" s="1"/>
  <c r="M404" i="18"/>
  <c r="N404" i="18" s="1"/>
  <c r="M209" i="18"/>
  <c r="N209" i="18" s="1"/>
  <c r="M145" i="18"/>
  <c r="N145" i="18" s="1"/>
  <c r="M17" i="18"/>
  <c r="N17" i="18" s="1"/>
  <c r="M396" i="18"/>
  <c r="N396" i="18" s="1"/>
  <c r="M330" i="18"/>
  <c r="N330" i="18" s="1"/>
  <c r="M138" i="18"/>
  <c r="N138" i="18" s="1"/>
  <c r="M355" i="18"/>
  <c r="N355" i="18" s="1"/>
  <c r="M291" i="18"/>
  <c r="N291" i="18" s="1"/>
  <c r="M227" i="18"/>
  <c r="N227" i="18" s="1"/>
  <c r="M35" i="18"/>
  <c r="N35" i="18" s="1"/>
  <c r="M626" i="18"/>
  <c r="N626" i="18" s="1"/>
  <c r="M549" i="18"/>
  <c r="N549" i="18" s="1"/>
  <c r="M678" i="18"/>
  <c r="N678" i="18" s="1"/>
  <c r="M498" i="18"/>
  <c r="N498" i="18" s="1"/>
  <c r="M605" i="18"/>
  <c r="N605" i="18" s="1"/>
  <c r="M782" i="18"/>
  <c r="N782" i="18" s="1"/>
  <c r="M521" i="18"/>
  <c r="N521" i="18" s="1"/>
  <c r="M433" i="18"/>
  <c r="N433" i="18" s="1"/>
  <c r="M432" i="18"/>
  <c r="N432" i="18" s="1"/>
  <c r="M500" i="18"/>
  <c r="N500" i="18" s="1"/>
  <c r="M593" i="18"/>
  <c r="N593" i="18" s="1"/>
  <c r="M447" i="18"/>
  <c r="N447" i="18" s="1"/>
  <c r="M613" i="18"/>
  <c r="N613" i="18" s="1"/>
  <c r="M603" i="18"/>
  <c r="N603" i="18" s="1"/>
  <c r="M686" i="18"/>
  <c r="N686" i="18" s="1"/>
  <c r="M586" i="18"/>
  <c r="N586" i="18" s="1"/>
  <c r="M647" i="18"/>
  <c r="N647" i="18" s="1"/>
  <c r="M811" i="18"/>
  <c r="N811" i="18" s="1"/>
  <c r="M552" i="18"/>
  <c r="N552" i="18" s="1"/>
  <c r="M616" i="18"/>
  <c r="N616" i="18" s="1"/>
  <c r="M707" i="18"/>
  <c r="N707" i="18" s="1"/>
  <c r="M739" i="18"/>
  <c r="N739" i="18" s="1"/>
  <c r="M831" i="18"/>
  <c r="N831" i="18" s="1"/>
  <c r="M502" i="18"/>
  <c r="N502" i="18" s="1"/>
  <c r="M566" i="18"/>
  <c r="N566" i="18" s="1"/>
  <c r="M726" i="18"/>
  <c r="N726" i="18" s="1"/>
  <c r="M649" i="18"/>
  <c r="N649" i="18" s="1"/>
  <c r="M713" i="18"/>
  <c r="N713" i="18" s="1"/>
  <c r="M840" i="18"/>
  <c r="N840" i="18" s="1"/>
  <c r="M723" i="18"/>
  <c r="N723" i="18" s="1"/>
  <c r="M863" i="18"/>
  <c r="N863" i="18" s="1"/>
  <c r="M807" i="18"/>
  <c r="N807" i="18" s="1"/>
  <c r="M923" i="18"/>
  <c r="N923" i="18" s="1"/>
  <c r="M637" i="18"/>
  <c r="N637" i="18" s="1"/>
  <c r="M765" i="18"/>
  <c r="N765" i="18" s="1"/>
  <c r="M936" i="18"/>
  <c r="N936" i="18" s="1"/>
  <c r="M838" i="18"/>
  <c r="N838" i="18" s="1"/>
  <c r="M902" i="18"/>
  <c r="N902" i="18" s="1"/>
  <c r="M966" i="18"/>
  <c r="N966" i="18" s="1"/>
  <c r="M805" i="18"/>
  <c r="N805" i="18" s="1"/>
  <c r="M869" i="18"/>
  <c r="N869" i="18" s="1"/>
  <c r="M933" i="18"/>
  <c r="N933" i="18" s="1"/>
  <c r="M788" i="18"/>
  <c r="N788" i="18" s="1"/>
  <c r="M852" i="18"/>
  <c r="N852" i="18" s="1"/>
  <c r="M995" i="18"/>
  <c r="N995" i="18" s="1"/>
  <c r="M1043" i="18"/>
  <c r="N1043" i="18" s="1"/>
  <c r="C24" i="12" s="1"/>
  <c r="M770" i="18"/>
  <c r="N770" i="18" s="1"/>
  <c r="M834" i="18"/>
  <c r="N834" i="18" s="1"/>
  <c r="M898" i="18"/>
  <c r="N898" i="18" s="1"/>
  <c r="M962" i="18"/>
  <c r="N962" i="18" s="1"/>
  <c r="M1177" i="18"/>
  <c r="N1177" i="18" s="1"/>
  <c r="M841" i="18"/>
  <c r="N841" i="18" s="1"/>
  <c r="M969" i="18"/>
  <c r="N969" i="18" s="1"/>
  <c r="M1246" i="18"/>
  <c r="N1246" i="18" s="1"/>
  <c r="M1017" i="18"/>
  <c r="N1017" i="18" s="1"/>
  <c r="M1081" i="18"/>
  <c r="N1081" i="18" s="1"/>
  <c r="M1445" i="18"/>
  <c r="N1445" i="18" s="1"/>
  <c r="M1080" i="18"/>
  <c r="N1080" i="18" s="1"/>
  <c r="M1144" i="18"/>
  <c r="N1144" i="18" s="1"/>
  <c r="M1232" i="18"/>
  <c r="N1232" i="18" s="1"/>
  <c r="M1015" i="18"/>
  <c r="N1015" i="18" s="1"/>
  <c r="M1079" i="18"/>
  <c r="N1079" i="18" s="1"/>
  <c r="M1169" i="18"/>
  <c r="N1169" i="18" s="1"/>
  <c r="M1030" i="18"/>
  <c r="N1030" i="18" s="1"/>
  <c r="M1094" i="18"/>
  <c r="N1094" i="18" s="1"/>
  <c r="M1272" i="18"/>
  <c r="N1272" i="18" s="1"/>
  <c r="M1029" i="18"/>
  <c r="N1029" i="18" s="1"/>
  <c r="M1093" i="18"/>
  <c r="N1093" i="18" s="1"/>
  <c r="M1365" i="18"/>
  <c r="N1365" i="18" s="1"/>
  <c r="M1166" i="18"/>
  <c r="N1166" i="18" s="1"/>
  <c r="M1280" i="18"/>
  <c r="N1280" i="18" s="1"/>
  <c r="M1175" i="18"/>
  <c r="N1175" i="18" s="1"/>
  <c r="M1239" i="18"/>
  <c r="N1239" i="18" s="1"/>
  <c r="M1469" i="18"/>
  <c r="N1469" i="18" s="1"/>
  <c r="M1165" i="18"/>
  <c r="N1165" i="18" s="1"/>
  <c r="M1229" i="18"/>
  <c r="N1229" i="18" s="1"/>
  <c r="M1357" i="18"/>
  <c r="N1357" i="18" s="1"/>
  <c r="M1220" i="18"/>
  <c r="N1220" i="18" s="1"/>
  <c r="M1333" i="18"/>
  <c r="N1333" i="18" s="1"/>
  <c r="M1155" i="18"/>
  <c r="N1155" i="18" s="1"/>
  <c r="M1219" i="18"/>
  <c r="N1219" i="18" s="1"/>
  <c r="M1309" i="18"/>
  <c r="N1309" i="18" s="1"/>
  <c r="M1146" i="18"/>
  <c r="N1146" i="18" s="1"/>
  <c r="M1210" i="18"/>
  <c r="N1210" i="18" s="1"/>
  <c r="M1209" i="18"/>
  <c r="N1209" i="18" s="1"/>
  <c r="M1308" i="18"/>
  <c r="N1308" i="18" s="1"/>
  <c r="M1372" i="18"/>
  <c r="N1372" i="18" s="1"/>
  <c r="M1436" i="18"/>
  <c r="N1436" i="18" s="1"/>
  <c r="M1323" i="18"/>
  <c r="N1323" i="18" s="1"/>
  <c r="M1387" i="18"/>
  <c r="N1387" i="18" s="1"/>
  <c r="M1451" i="18"/>
  <c r="N1451" i="18" s="1"/>
  <c r="M1515" i="18"/>
  <c r="N1515" i="18" s="1"/>
  <c r="M1314" i="18"/>
  <c r="N1314" i="18" s="1"/>
  <c r="M1378" i="18"/>
  <c r="N1378" i="18" s="1"/>
  <c r="M1442" i="18"/>
  <c r="N1442" i="18" s="1"/>
  <c r="M1506" i="18"/>
  <c r="N1506" i="18" s="1"/>
  <c r="M1321" i="18"/>
  <c r="N1321" i="18" s="1"/>
  <c r="M1385" i="18"/>
  <c r="N1385" i="18" s="1"/>
  <c r="M1449" i="18"/>
  <c r="N1449" i="18" s="1"/>
  <c r="M1539" i="18"/>
  <c r="N1539" i="18" s="1"/>
  <c r="M1400" i="18"/>
  <c r="N1400" i="18" s="1"/>
  <c r="M1464" i="18"/>
  <c r="N1464" i="18" s="1"/>
  <c r="M1479" i="18"/>
  <c r="N1479" i="18" s="1"/>
  <c r="M1302" i="18"/>
  <c r="N1302" i="18" s="1"/>
  <c r="M1366" i="18"/>
  <c r="N1366" i="18" s="1"/>
  <c r="M1430" i="18"/>
  <c r="N1430" i="18" s="1"/>
  <c r="M1494" i="18"/>
  <c r="N1494" i="18" s="1"/>
  <c r="M1677" i="18"/>
  <c r="N1677" i="18" s="1"/>
  <c r="M1569" i="18"/>
  <c r="N1569" i="18" s="1"/>
  <c r="M1694" i="18"/>
  <c r="N1694" i="18" s="1"/>
  <c r="M1535" i="18"/>
  <c r="N1535" i="18" s="1"/>
  <c r="M1599" i="18"/>
  <c r="N1599" i="18" s="1"/>
  <c r="M1534" i="18"/>
  <c r="N1534" i="18" s="1"/>
  <c r="M1598" i="18"/>
  <c r="N1598" i="18" s="1"/>
  <c r="M1597" i="18"/>
  <c r="N1597" i="18" s="1"/>
  <c r="M1540" i="18"/>
  <c r="N1540" i="18" s="1"/>
  <c r="M1630" i="18"/>
  <c r="N1630" i="18" s="1"/>
  <c r="M1628" i="18"/>
  <c r="N1628" i="18" s="1"/>
  <c r="M1692" i="18"/>
  <c r="N1692" i="18" s="1"/>
  <c r="M1675" i="18"/>
  <c r="N1675" i="18" s="1"/>
  <c r="M1690" i="18"/>
  <c r="N1690" i="18" s="1"/>
  <c r="M1657" i="18"/>
  <c r="N1657" i="18" s="1"/>
  <c r="M1624" i="18"/>
  <c r="N1624" i="18" s="1"/>
  <c r="M1688" i="18"/>
  <c r="N1688" i="18" s="1"/>
  <c r="M1702" i="18"/>
  <c r="N1702" i="18" s="1"/>
  <c r="M1766" i="18"/>
  <c r="N1766" i="18" s="1"/>
  <c r="M1709" i="18"/>
  <c r="N1709" i="18" s="1"/>
  <c r="M1773" i="18"/>
  <c r="N1773" i="18" s="1"/>
  <c r="M1708" i="18"/>
  <c r="N1708" i="18" s="1"/>
  <c r="M1715" i="18"/>
  <c r="N1715" i="18" s="1"/>
  <c r="M1779" i="18"/>
  <c r="N1779" i="18" s="1"/>
  <c r="M1738" i="18"/>
  <c r="N1738" i="18" s="1"/>
  <c r="M1697" i="18"/>
  <c r="N1697" i="18" s="1"/>
  <c r="M1696" i="18"/>
  <c r="N1696" i="18" s="1"/>
  <c r="M2009" i="18"/>
  <c r="N2009" i="18" s="1"/>
  <c r="M1868" i="18"/>
  <c r="N1868" i="18" s="1"/>
  <c r="M1841" i="18"/>
  <c r="N1841" i="18" s="1"/>
  <c r="M1808" i="18"/>
  <c r="N1808" i="18" s="1"/>
  <c r="M1902" i="18"/>
  <c r="N1902" i="18" s="1"/>
  <c r="M1831" i="18"/>
  <c r="N1831" i="18" s="1"/>
  <c r="M1789" i="18"/>
  <c r="N1789" i="18" s="1"/>
  <c r="M1853" i="18"/>
  <c r="N1853" i="18" s="1"/>
  <c r="M1909" i="18"/>
  <c r="N1909" i="18" s="1"/>
  <c r="M1900" i="18"/>
  <c r="N1900" i="18" s="1"/>
  <c r="M2015" i="18"/>
  <c r="N2015" i="18" s="1"/>
  <c r="M1961" i="18"/>
  <c r="N1961" i="18" s="1"/>
  <c r="M1898" i="18"/>
  <c r="N1898" i="18" s="1"/>
  <c r="M1957" i="18"/>
  <c r="N1957" i="18" s="1"/>
  <c r="M2013" i="18"/>
  <c r="N2013" i="18" s="1"/>
  <c r="M1959" i="18"/>
  <c r="N1959" i="18" s="1"/>
  <c r="M2021" i="18"/>
  <c r="N2021" i="18" s="1"/>
  <c r="M1997" i="18"/>
  <c r="N1997" i="18" s="1"/>
  <c r="M1940" i="18"/>
  <c r="N1940" i="18" s="1"/>
  <c r="M2004" i="18"/>
  <c r="N2004" i="18" s="1"/>
  <c r="M1971" i="18"/>
  <c r="N1971" i="18" s="1"/>
  <c r="M2091" i="18"/>
  <c r="N2091" i="18" s="1"/>
  <c r="M2071" i="18"/>
  <c r="N2071" i="18" s="1"/>
  <c r="M2046" i="18"/>
  <c r="N2046" i="18" s="1"/>
  <c r="M2029" i="18"/>
  <c r="N2029" i="18" s="1"/>
  <c r="M2096" i="18"/>
  <c r="N2096" i="18" s="1"/>
  <c r="M2052" i="18"/>
  <c r="N2052" i="18" s="1"/>
  <c r="M2128" i="18"/>
  <c r="N2128" i="18" s="1"/>
  <c r="M2075" i="18"/>
  <c r="N2075" i="18" s="1"/>
  <c r="M2026" i="18"/>
  <c r="N2026" i="18" s="1"/>
  <c r="M2088" i="18"/>
  <c r="N2088" i="18" s="1"/>
  <c r="M2098" i="18"/>
  <c r="N2098" i="18" s="1"/>
  <c r="M2142" i="18"/>
  <c r="N2142" i="18" s="1"/>
  <c r="M2140" i="18"/>
  <c r="N2140" i="18" s="1"/>
  <c r="K610" i="18"/>
  <c r="M610" i="18" s="1"/>
  <c r="N610" i="18" s="1"/>
  <c r="K481" i="18"/>
  <c r="M481" i="18" s="1"/>
  <c r="N481" i="18" s="1"/>
  <c r="K433" i="18"/>
  <c r="M388" i="18"/>
  <c r="N388" i="18" s="1"/>
  <c r="M324" i="18"/>
  <c r="N324" i="18" s="1"/>
  <c r="M260" i="18"/>
  <c r="N260" i="18" s="1"/>
  <c r="M196" i="18"/>
  <c r="N196" i="18" s="1"/>
  <c r="K658" i="18"/>
  <c r="M658" i="18" s="1"/>
  <c r="N658" i="18" s="1"/>
  <c r="L513" i="18"/>
  <c r="M513" i="18" s="1"/>
  <c r="N513" i="18" s="1"/>
  <c r="L466" i="18"/>
  <c r="L411" i="18"/>
  <c r="M411" i="18" s="1"/>
  <c r="N411" i="18" s="1"/>
  <c r="M365" i="18"/>
  <c r="N365" i="18" s="1"/>
  <c r="M301" i="18"/>
  <c r="N301" i="18" s="1"/>
  <c r="M237" i="18"/>
  <c r="N237" i="18" s="1"/>
  <c r="M173" i="18"/>
  <c r="N173" i="18" s="1"/>
  <c r="M109" i="18"/>
  <c r="N109" i="18" s="1"/>
  <c r="M45" i="18"/>
  <c r="N45" i="18" s="1"/>
  <c r="M414" i="18"/>
  <c r="N414" i="18" s="1"/>
  <c r="L347" i="18"/>
  <c r="L302" i="18"/>
  <c r="K250" i="18"/>
  <c r="M250" i="18" s="1"/>
  <c r="N250" i="18" s="1"/>
  <c r="M198" i="18"/>
  <c r="N198" i="18" s="1"/>
  <c r="L89" i="18"/>
  <c r="M28" i="18"/>
  <c r="N28" i="18" s="1"/>
  <c r="L407" i="18"/>
  <c r="L341" i="18"/>
  <c r="M341" i="18" s="1"/>
  <c r="N341" i="18" s="1"/>
  <c r="K302" i="18"/>
  <c r="M302" i="18" s="1"/>
  <c r="N302" i="18" s="1"/>
  <c r="K256" i="18"/>
  <c r="M256" i="18" s="1"/>
  <c r="N256" i="18" s="1"/>
  <c r="K204" i="18"/>
  <c r="M204" i="18" s="1"/>
  <c r="N204" i="18" s="1"/>
  <c r="L129" i="18"/>
  <c r="L69" i="18"/>
  <c r="M26" i="18"/>
  <c r="N26" i="18" s="1"/>
  <c r="L403" i="18"/>
  <c r="M403" i="18" s="1"/>
  <c r="N403" i="18" s="1"/>
  <c r="L350" i="18"/>
  <c r="K298" i="18"/>
  <c r="M298" i="18" s="1"/>
  <c r="N298" i="18" s="1"/>
  <c r="L249" i="18"/>
  <c r="K213" i="18"/>
  <c r="M213" i="18" s="1"/>
  <c r="N213" i="18" s="1"/>
  <c r="K152" i="18"/>
  <c r="M152" i="18" s="1"/>
  <c r="N152" i="18" s="1"/>
  <c r="M102" i="18"/>
  <c r="N102" i="18" s="1"/>
  <c r="L42" i="18"/>
  <c r="K466" i="18"/>
  <c r="M466" i="18" s="1"/>
  <c r="N466" i="18" s="1"/>
  <c r="L380" i="18"/>
  <c r="L325" i="18"/>
  <c r="K286" i="18"/>
  <c r="M286" i="18" s="1"/>
  <c r="N286" i="18" s="1"/>
  <c r="K240" i="18"/>
  <c r="M240" i="18" s="1"/>
  <c r="N240" i="18" s="1"/>
  <c r="L182" i="18"/>
  <c r="L99" i="18"/>
  <c r="K42" i="18"/>
  <c r="M42" i="18" s="1"/>
  <c r="N42" i="18" s="1"/>
  <c r="F33" i="10"/>
  <c r="I33" i="10" s="1"/>
  <c r="F24" i="10"/>
  <c r="I24" i="10" s="1"/>
  <c r="F21" i="10"/>
  <c r="I21" i="10" s="1"/>
  <c r="F34" i="10"/>
  <c r="I34" i="10" s="1"/>
  <c r="F18" i="10"/>
  <c r="I18" i="10" s="1"/>
  <c r="F16" i="10"/>
  <c r="I16" i="10" s="1"/>
  <c r="F29" i="10"/>
  <c r="I29" i="10" s="1"/>
  <c r="F12" i="10"/>
  <c r="I12" i="10" s="1"/>
  <c r="F25" i="10"/>
  <c r="I25" i="10" s="1"/>
  <c r="F22" i="10"/>
  <c r="I22" i="10" s="1"/>
  <c r="F13" i="10"/>
  <c r="I13" i="10" s="1"/>
  <c r="L392" i="18"/>
  <c r="M392" i="18" s="1"/>
  <c r="N392" i="18" s="1"/>
  <c r="L343" i="18"/>
  <c r="M294" i="18"/>
  <c r="N294" i="18" s="1"/>
  <c r="L251" i="18"/>
  <c r="K200" i="18"/>
  <c r="L141" i="18"/>
  <c r="M22" i="18"/>
  <c r="N22" i="18" s="1"/>
  <c r="L522" i="18"/>
  <c r="M522" i="18" s="1"/>
  <c r="N522" i="18" s="1"/>
  <c r="L373" i="18"/>
  <c r="M373" i="18" s="1"/>
  <c r="N373" i="18" s="1"/>
  <c r="K334" i="18"/>
  <c r="K288" i="18"/>
  <c r="M288" i="18" s="1"/>
  <c r="N288" i="18" s="1"/>
  <c r="L239" i="18"/>
  <c r="L181" i="18"/>
  <c r="M181" i="18" s="1"/>
  <c r="N181" i="18" s="1"/>
  <c r="L123" i="18"/>
  <c r="L75" i="18"/>
  <c r="M75" i="18" s="1"/>
  <c r="N75" i="18" s="1"/>
  <c r="L29" i="18"/>
  <c r="M29" i="18" s="1"/>
  <c r="N29" i="18" s="1"/>
  <c r="L478" i="18"/>
  <c r="L299" i="18"/>
  <c r="L254" i="18"/>
  <c r="K202" i="18"/>
  <c r="M202" i="18" s="1"/>
  <c r="N202" i="18" s="1"/>
  <c r="K148" i="18"/>
  <c r="K96" i="18"/>
  <c r="M96" i="18" s="1"/>
  <c r="N96" i="18" s="1"/>
  <c r="L34" i="18"/>
  <c r="K18" i="18"/>
  <c r="M18" i="18" s="1"/>
  <c r="N18" i="18" s="1"/>
  <c r="L259" i="18"/>
  <c r="L378" i="18"/>
  <c r="N51" i="2"/>
  <c r="O51" i="2" s="1"/>
  <c r="K37" i="18"/>
  <c r="M37" i="18" s="1"/>
  <c r="N37" i="18" s="1"/>
  <c r="N57" i="2"/>
  <c r="O57" i="2" s="1"/>
  <c r="K25" i="18"/>
  <c r="M25" i="18" s="1"/>
  <c r="N25" i="18" s="1"/>
  <c r="L323" i="18"/>
  <c r="N46" i="2"/>
  <c r="O46" i="2" s="1"/>
  <c r="G35" i="2"/>
  <c r="H30" i="2" s="1"/>
  <c r="C30" i="6" s="1"/>
  <c r="K73" i="18"/>
  <c r="M73" i="18" s="1"/>
  <c r="N73" i="18" s="1"/>
  <c r="L1605" i="18"/>
  <c r="M1605" i="18" s="1"/>
  <c r="N1605" i="18" s="1"/>
  <c r="L195" i="18"/>
  <c r="N62" i="2"/>
  <c r="O62" i="2" s="1"/>
  <c r="K45" i="18"/>
  <c r="D32" i="12"/>
  <c r="D24" i="12"/>
  <c r="D16" i="12"/>
  <c r="D33" i="12"/>
  <c r="D25" i="12"/>
  <c r="D17" i="12"/>
  <c r="C16" i="12"/>
  <c r="D9" i="12"/>
  <c r="D34" i="12"/>
  <c r="D26" i="12"/>
  <c r="D18" i="12"/>
  <c r="D10" i="12"/>
  <c r="D28" i="12"/>
  <c r="D20" i="12"/>
  <c r="D29" i="12"/>
  <c r="D21" i="12"/>
  <c r="D13" i="12"/>
  <c r="D30" i="12"/>
  <c r="D22" i="12"/>
  <c r="D14" i="12"/>
  <c r="D19" i="12"/>
  <c r="D23" i="12"/>
  <c r="D27" i="12"/>
  <c r="D15" i="12"/>
  <c r="D12" i="12"/>
  <c r="D31" i="12"/>
  <c r="D11" i="12"/>
  <c r="E17" i="12" l="1"/>
  <c r="E15" i="12"/>
  <c r="E23" i="12"/>
  <c r="E14" i="12"/>
  <c r="E16" i="12"/>
  <c r="E24" i="12"/>
  <c r="C13" i="12"/>
  <c r="E13" i="12" s="1"/>
  <c r="C32" i="12"/>
  <c r="E32" i="12" s="1"/>
  <c r="C12" i="12"/>
  <c r="E12" i="12" s="1"/>
  <c r="C25" i="12"/>
  <c r="E25" i="12" s="1"/>
  <c r="C26" i="12"/>
  <c r="E26" i="12" s="1"/>
  <c r="C29" i="12"/>
  <c r="E29" i="12" s="1"/>
  <c r="C28" i="12"/>
  <c r="E28" i="12" s="1"/>
  <c r="C18" i="12"/>
  <c r="E18" i="12" s="1"/>
  <c r="C20" i="12"/>
  <c r="E20" i="12" s="1"/>
  <c r="M2034" i="18"/>
  <c r="N2034" i="18" s="1"/>
  <c r="P30" i="2"/>
  <c r="D30" i="6" s="1"/>
  <c r="H52" i="2"/>
  <c r="E17" i="6" s="1"/>
  <c r="H63" i="2"/>
  <c r="E28" i="6" s="1"/>
  <c r="H65" i="2"/>
  <c r="E30" i="6" s="1"/>
  <c r="M51" i="18"/>
  <c r="N51" i="18" s="1"/>
  <c r="M70" i="18"/>
  <c r="N70" i="18" s="1"/>
  <c r="M123" i="18"/>
  <c r="N123" i="18" s="1"/>
  <c r="M378" i="18"/>
  <c r="N378" i="18" s="1"/>
  <c r="M361" i="18"/>
  <c r="N361" i="18" s="1"/>
  <c r="M492" i="18"/>
  <c r="N492" i="18" s="1"/>
  <c r="M889" i="18"/>
  <c r="N889" i="18" s="1"/>
  <c r="M824" i="18"/>
  <c r="N824" i="18" s="1"/>
  <c r="C19" i="12" s="1"/>
  <c r="E19" i="12" s="1"/>
  <c r="M1478" i="18"/>
  <c r="N1478" i="18" s="1"/>
  <c r="M1461" i="18"/>
  <c r="N1461" i="18" s="1"/>
  <c r="M1938" i="18"/>
  <c r="N1938" i="18" s="1"/>
  <c r="M2112" i="18"/>
  <c r="N2112" i="18" s="1"/>
  <c r="M254" i="18"/>
  <c r="N254" i="18" s="1"/>
  <c r="M230" i="18"/>
  <c r="N230" i="18" s="1"/>
  <c r="P26" i="2"/>
  <c r="D26" i="6" s="1"/>
  <c r="M84" i="18"/>
  <c r="N84" i="18" s="1"/>
  <c r="P22" i="2"/>
  <c r="D22" i="6" s="1"/>
  <c r="L13" i="10"/>
  <c r="J18" i="7"/>
  <c r="D35" i="12"/>
  <c r="L18" i="10"/>
  <c r="H54" i="2"/>
  <c r="E19" i="6" s="1"/>
  <c r="H20" i="2"/>
  <c r="C20" i="6" s="1"/>
  <c r="H44" i="2"/>
  <c r="M259" i="18"/>
  <c r="N259" i="18" s="1"/>
  <c r="M323" i="18"/>
  <c r="N323" i="18" s="1"/>
  <c r="M407" i="18"/>
  <c r="N407" i="18" s="1"/>
  <c r="M692" i="18"/>
  <c r="N692" i="18" s="1"/>
  <c r="M750" i="18"/>
  <c r="N750" i="18" s="1"/>
  <c r="M980" i="18"/>
  <c r="N980" i="18" s="1"/>
  <c r="C21" i="12" s="1"/>
  <c r="E21" i="12" s="1"/>
  <c r="M1003" i="18"/>
  <c r="N1003" i="18" s="1"/>
  <c r="C22" i="12" s="1"/>
  <c r="E22" i="12" s="1"/>
  <c r="M1067" i="18"/>
  <c r="N1067" i="18" s="1"/>
  <c r="M1759" i="18"/>
  <c r="N1759" i="18" s="1"/>
  <c r="C30" i="12" s="1"/>
  <c r="E30" i="12" s="1"/>
  <c r="M1928" i="18"/>
  <c r="N1928" i="18" s="1"/>
  <c r="C31" i="12" s="1"/>
  <c r="E31" i="12" s="1"/>
  <c r="H24" i="2"/>
  <c r="C24" i="6" s="1"/>
  <c r="M98" i="18"/>
  <c r="N98" i="18" s="1"/>
  <c r="M325" i="18"/>
  <c r="N325" i="18" s="1"/>
  <c r="L15" i="10"/>
  <c r="I9" i="10"/>
  <c r="F38" i="10"/>
  <c r="F37" i="10"/>
  <c r="M162" i="18"/>
  <c r="N162" i="18" s="1"/>
  <c r="L23" i="10"/>
  <c r="M282" i="18"/>
  <c r="N282" i="18" s="1"/>
  <c r="L26" i="10"/>
  <c r="P25" i="2"/>
  <c r="D25" i="6" s="1"/>
  <c r="P29" i="2"/>
  <c r="D29" i="6" s="1"/>
  <c r="P23" i="2"/>
  <c r="D23" i="6" s="1"/>
  <c r="P9" i="2"/>
  <c r="P12" i="2"/>
  <c r="D12" i="6" s="1"/>
  <c r="P21" i="2"/>
  <c r="D21" i="6" s="1"/>
  <c r="P28" i="2"/>
  <c r="D28" i="6" s="1"/>
  <c r="P31" i="2"/>
  <c r="D31" i="6" s="1"/>
  <c r="P24" i="2"/>
  <c r="D24" i="6" s="1"/>
  <c r="P14" i="2"/>
  <c r="D14" i="6" s="1"/>
  <c r="P13" i="2"/>
  <c r="D13" i="6" s="1"/>
  <c r="P19" i="2"/>
  <c r="D19" i="6" s="1"/>
  <c r="P33" i="2"/>
  <c r="D33" i="6" s="1"/>
  <c r="P11" i="2"/>
  <c r="D11" i="6" s="1"/>
  <c r="P17" i="2"/>
  <c r="D17" i="6" s="1"/>
  <c r="P20" i="2"/>
  <c r="D20" i="6" s="1"/>
  <c r="P34" i="2"/>
  <c r="D34" i="6" s="1"/>
  <c r="L17" i="10"/>
  <c r="H51" i="2"/>
  <c r="E16" i="6" s="1"/>
  <c r="M391" i="18"/>
  <c r="N391" i="18" s="1"/>
  <c r="H61" i="2"/>
  <c r="E26" i="6" s="1"/>
  <c r="M148" i="18"/>
  <c r="N148" i="18" s="1"/>
  <c r="L22" i="10"/>
  <c r="L24" i="10"/>
  <c r="P32" i="2"/>
  <c r="D32" i="6" s="1"/>
  <c r="P18" i="2"/>
  <c r="D18" i="6" s="1"/>
  <c r="M226" i="18"/>
  <c r="N226" i="18" s="1"/>
  <c r="M183" i="18"/>
  <c r="N183" i="18" s="1"/>
  <c r="M40" i="18"/>
  <c r="N40" i="18" s="1"/>
  <c r="M38" i="18"/>
  <c r="N38" i="18" s="1"/>
  <c r="C9" i="12" s="1"/>
  <c r="E9" i="12" s="1"/>
  <c r="M347" i="18"/>
  <c r="N347" i="18" s="1"/>
  <c r="M581" i="18"/>
  <c r="N581" i="18" s="1"/>
  <c r="M137" i="18"/>
  <c r="N137" i="18" s="1"/>
  <c r="M462" i="18"/>
  <c r="N462" i="18" s="1"/>
  <c r="M708" i="18"/>
  <c r="N708" i="18" s="1"/>
  <c r="M1154" i="18"/>
  <c r="N1154" i="18" s="1"/>
  <c r="M1546" i="18"/>
  <c r="N1546" i="18" s="1"/>
  <c r="M1977" i="18"/>
  <c r="N1977" i="18" s="1"/>
  <c r="M2066" i="18"/>
  <c r="N2066" i="18" s="1"/>
  <c r="L10" i="10"/>
  <c r="M66" i="18"/>
  <c r="N66" i="18" s="1"/>
  <c r="M220" i="18"/>
  <c r="N220" i="18" s="1"/>
  <c r="H14" i="2"/>
  <c r="C14" i="6" s="1"/>
  <c r="M57" i="18"/>
  <c r="N57" i="18" s="1"/>
  <c r="M175" i="18"/>
  <c r="N175" i="18" s="1"/>
  <c r="C10" i="12" s="1"/>
  <c r="E10" i="12" s="1"/>
  <c r="M110" i="18"/>
  <c r="N110" i="18" s="1"/>
  <c r="M1549" i="18"/>
  <c r="N1549" i="18" s="1"/>
  <c r="M2103" i="18"/>
  <c r="N2103" i="18" s="1"/>
  <c r="C34" i="12" s="1"/>
  <c r="E34" i="12" s="1"/>
  <c r="M146" i="18"/>
  <c r="N146" i="18" s="1"/>
  <c r="P27" i="2"/>
  <c r="D27" i="6" s="1"/>
  <c r="H33" i="2"/>
  <c r="C33" i="6" s="1"/>
  <c r="M2065" i="18"/>
  <c r="N2065" i="18" s="1"/>
  <c r="C33" i="12" s="1"/>
  <c r="E33" i="12" s="1"/>
  <c r="H50" i="2"/>
  <c r="E15" i="6" s="1"/>
  <c r="H23" i="2"/>
  <c r="C23" i="6" s="1"/>
  <c r="H19" i="2"/>
  <c r="C19" i="6" s="1"/>
  <c r="H13" i="2"/>
  <c r="C13" i="6" s="1"/>
  <c r="H17" i="2"/>
  <c r="C17" i="6" s="1"/>
  <c r="H11" i="2"/>
  <c r="C11" i="6" s="1"/>
  <c r="H21" i="2"/>
  <c r="C21" i="6" s="1"/>
  <c r="H31" i="2"/>
  <c r="C31" i="6" s="1"/>
  <c r="H25" i="2"/>
  <c r="C25" i="6" s="1"/>
  <c r="H27" i="2"/>
  <c r="C27" i="6" s="1"/>
  <c r="H29" i="2"/>
  <c r="C29" i="6" s="1"/>
  <c r="H15" i="2"/>
  <c r="C15" i="6" s="1"/>
  <c r="H32" i="2"/>
  <c r="C32" i="6" s="1"/>
  <c r="H9" i="2"/>
  <c r="H34" i="2"/>
  <c r="C34" i="6" s="1"/>
  <c r="H12" i="2"/>
  <c r="C12" i="6" s="1"/>
  <c r="H16" i="2"/>
  <c r="C16" i="6" s="1"/>
  <c r="H26" i="2"/>
  <c r="C26" i="6" s="1"/>
  <c r="H28" i="2"/>
  <c r="C28" i="6" s="1"/>
  <c r="H10" i="2"/>
  <c r="C10" i="6" s="1"/>
  <c r="H22" i="2"/>
  <c r="C22" i="6" s="1"/>
  <c r="M200" i="18"/>
  <c r="N200" i="18" s="1"/>
  <c r="L12" i="10"/>
  <c r="M284" i="18"/>
  <c r="N284" i="18" s="1"/>
  <c r="M239" i="18"/>
  <c r="N239" i="18" s="1"/>
  <c r="M380" i="18"/>
  <c r="N380" i="18" s="1"/>
  <c r="M182" i="18"/>
  <c r="N182" i="18" s="1"/>
  <c r="M299" i="18"/>
  <c r="N299" i="18" s="1"/>
  <c r="M89" i="18"/>
  <c r="N89" i="18" s="1"/>
  <c r="M478" i="18"/>
  <c r="N478" i="18" s="1"/>
  <c r="M1350" i="18"/>
  <c r="N1350" i="18" s="1"/>
  <c r="M1813" i="18"/>
  <c r="N1813" i="18" s="1"/>
  <c r="O70" i="2"/>
  <c r="M274" i="18"/>
  <c r="N274" i="18" s="1"/>
  <c r="H55" i="2"/>
  <c r="E20" i="6" s="1"/>
  <c r="M483" i="18"/>
  <c r="N483" i="18" s="1"/>
  <c r="H57" i="2"/>
  <c r="E22" i="6" s="1"/>
  <c r="H47" i="2"/>
  <c r="E12" i="6" s="1"/>
  <c r="H56" i="2"/>
  <c r="E21" i="6" s="1"/>
  <c r="H69" i="2"/>
  <c r="E34" i="6" s="1"/>
  <c r="H67" i="2"/>
  <c r="E32" i="6" s="1"/>
  <c r="H66" i="2"/>
  <c r="E31" i="6" s="1"/>
  <c r="H59" i="2"/>
  <c r="E24" i="6" s="1"/>
  <c r="H58" i="2"/>
  <c r="E23" i="6" s="1"/>
  <c r="H53" i="2"/>
  <c r="E18" i="6" s="1"/>
  <c r="H62" i="2"/>
  <c r="E27" i="6" s="1"/>
  <c r="H64" i="2"/>
  <c r="E29" i="6" s="1"/>
  <c r="H48" i="2"/>
  <c r="E13" i="6" s="1"/>
  <c r="H46" i="2"/>
  <c r="E11" i="6" s="1"/>
  <c r="H60" i="2"/>
  <c r="E25" i="6" s="1"/>
  <c r="H49" i="2"/>
  <c r="E14" i="6" s="1"/>
  <c r="M249" i="18"/>
  <c r="N249" i="18" s="1"/>
  <c r="M541" i="18"/>
  <c r="N541" i="18" s="1"/>
  <c r="C11" i="12" s="1"/>
  <c r="E11" i="12" s="1"/>
  <c r="H18" i="2"/>
  <c r="C18" i="6" s="1"/>
  <c r="M398" i="18"/>
  <c r="N398" i="18" s="1"/>
  <c r="P15" i="2"/>
  <c r="D15" i="6" s="1"/>
  <c r="M343" i="18"/>
  <c r="N343" i="18" s="1"/>
  <c r="M574" i="18"/>
  <c r="N574" i="18" s="1"/>
  <c r="M485" i="18"/>
  <c r="N485" i="18" s="1"/>
  <c r="M1240" i="18"/>
  <c r="N1240" i="18" s="1"/>
  <c r="C27" i="12" s="1"/>
  <c r="E27" i="12" s="1"/>
  <c r="M1453" i="18"/>
  <c r="N1453" i="18" s="1"/>
  <c r="M1804" i="18"/>
  <c r="N1804" i="18" s="1"/>
  <c r="H45" i="2"/>
  <c r="E10" i="6" s="1"/>
  <c r="M376" i="18"/>
  <c r="N376" i="18" s="1"/>
  <c r="P10" i="2"/>
  <c r="D10" i="6" s="1"/>
  <c r="M192" i="18"/>
  <c r="N192" i="18" s="1"/>
  <c r="M55" i="18"/>
  <c r="N55" i="18" s="1"/>
  <c r="G38" i="10"/>
  <c r="J9" i="10"/>
  <c r="G37" i="10"/>
  <c r="H30" i="10"/>
  <c r="K30" i="10" s="1"/>
  <c r="L30" i="10" s="1"/>
  <c r="H19" i="10"/>
  <c r="K19" i="10" s="1"/>
  <c r="L19" i="10" s="1"/>
  <c r="H31" i="10"/>
  <c r="K31" i="10" s="1"/>
  <c r="L31" i="10" s="1"/>
  <c r="H14" i="10"/>
  <c r="K14" i="10" s="1"/>
  <c r="L14" i="10" s="1"/>
  <c r="H25" i="10"/>
  <c r="K25" i="10" s="1"/>
  <c r="L25" i="10" s="1"/>
  <c r="H33" i="10"/>
  <c r="K33" i="10" s="1"/>
  <c r="L33" i="10" s="1"/>
  <c r="H24" i="10"/>
  <c r="K24" i="10" s="1"/>
  <c r="H12" i="10"/>
  <c r="K12" i="10" s="1"/>
  <c r="H16" i="10"/>
  <c r="K16" i="10" s="1"/>
  <c r="L16" i="10" s="1"/>
  <c r="H10" i="10"/>
  <c r="K10" i="10" s="1"/>
  <c r="H34" i="10"/>
  <c r="K34" i="10" s="1"/>
  <c r="L34" i="10" s="1"/>
  <c r="H27" i="10"/>
  <c r="K27" i="10" s="1"/>
  <c r="L27" i="10" s="1"/>
  <c r="H9" i="10"/>
  <c r="H15" i="10"/>
  <c r="K15" i="10" s="1"/>
  <c r="H13" i="10"/>
  <c r="K13" i="10" s="1"/>
  <c r="H26" i="10"/>
  <c r="K26" i="10" s="1"/>
  <c r="H20" i="10"/>
  <c r="K20" i="10" s="1"/>
  <c r="L20" i="10" s="1"/>
  <c r="H22" i="10"/>
  <c r="K22" i="10" s="1"/>
  <c r="H28" i="10"/>
  <c r="K28" i="10" s="1"/>
  <c r="L28" i="10" s="1"/>
  <c r="H18" i="10"/>
  <c r="K18" i="10" s="1"/>
  <c r="H29" i="10"/>
  <c r="K29" i="10" s="1"/>
  <c r="L29" i="10" s="1"/>
  <c r="H23" i="10"/>
  <c r="K23" i="10" s="1"/>
  <c r="H17" i="10"/>
  <c r="K17" i="10" s="1"/>
  <c r="H32" i="10"/>
  <c r="K32" i="10" s="1"/>
  <c r="L32" i="10" s="1"/>
  <c r="H21" i="10"/>
  <c r="K21" i="10" s="1"/>
  <c r="L21" i="10" s="1"/>
  <c r="P45" i="2"/>
  <c r="F10" i="6" s="1"/>
  <c r="G30" i="6" l="1"/>
  <c r="C30" i="1" s="1"/>
  <c r="E37" i="12"/>
  <c r="F34" i="12" s="1"/>
  <c r="P44" i="2"/>
  <c r="P47" i="2"/>
  <c r="F12" i="6" s="1"/>
  <c r="P49" i="2"/>
  <c r="F14" i="6" s="1"/>
  <c r="G14" i="6" s="1"/>
  <c r="C14" i="1" s="1"/>
  <c r="P55" i="2"/>
  <c r="F20" i="6" s="1"/>
  <c r="P60" i="2"/>
  <c r="F25" i="6" s="1"/>
  <c r="P65" i="2"/>
  <c r="F30" i="6" s="1"/>
  <c r="G12" i="6"/>
  <c r="C12" i="1" s="1"/>
  <c r="G31" i="6"/>
  <c r="C31" i="1" s="1"/>
  <c r="P61" i="2"/>
  <c r="F26" i="6" s="1"/>
  <c r="P62" i="2"/>
  <c r="F27" i="6" s="1"/>
  <c r="D9" i="6"/>
  <c r="D35" i="6" s="1"/>
  <c r="P35" i="2"/>
  <c r="P48" i="2"/>
  <c r="F13" i="6" s="1"/>
  <c r="P68" i="2"/>
  <c r="F33" i="6" s="1"/>
  <c r="J37" i="10"/>
  <c r="J38" i="10"/>
  <c r="P52" i="2"/>
  <c r="F17" i="6" s="1"/>
  <c r="G17" i="6" s="1"/>
  <c r="C17" i="1" s="1"/>
  <c r="P64" i="2"/>
  <c r="F29" i="6" s="1"/>
  <c r="G29" i="6" s="1"/>
  <c r="C29" i="1" s="1"/>
  <c r="P54" i="2"/>
  <c r="F19" i="6" s="1"/>
  <c r="G19" i="6" s="1"/>
  <c r="C19" i="1" s="1"/>
  <c r="P66" i="2"/>
  <c r="F31" i="6" s="1"/>
  <c r="G11" i="6"/>
  <c r="C11" i="1" s="1"/>
  <c r="P67" i="2"/>
  <c r="F32" i="6" s="1"/>
  <c r="G32" i="6" s="1"/>
  <c r="C32" i="1" s="1"/>
  <c r="G10" i="6"/>
  <c r="C10" i="1" s="1"/>
  <c r="G15" i="6"/>
  <c r="C15" i="1" s="1"/>
  <c r="G13" i="6"/>
  <c r="C13" i="1" s="1"/>
  <c r="P63" i="2"/>
  <c r="F28" i="6" s="1"/>
  <c r="P59" i="2"/>
  <c r="F24" i="6" s="1"/>
  <c r="H70" i="2"/>
  <c r="E9" i="6"/>
  <c r="E35" i="6" s="1"/>
  <c r="P50" i="2"/>
  <c r="F15" i="6" s="1"/>
  <c r="G25" i="6"/>
  <c r="C25" i="1" s="1"/>
  <c r="G33" i="6"/>
  <c r="C33" i="1" s="1"/>
  <c r="P51" i="2"/>
  <c r="F16" i="6" s="1"/>
  <c r="G16" i="6" s="1"/>
  <c r="C16" i="1" s="1"/>
  <c r="G24" i="6"/>
  <c r="C24" i="1" s="1"/>
  <c r="C9" i="6"/>
  <c r="H35" i="2"/>
  <c r="H38" i="10"/>
  <c r="K9" i="10"/>
  <c r="H37" i="10"/>
  <c r="P69" i="2"/>
  <c r="F34" i="6" s="1"/>
  <c r="G34" i="6" s="1"/>
  <c r="C34" i="1" s="1"/>
  <c r="P56" i="2"/>
  <c r="F21" i="6" s="1"/>
  <c r="G21" i="6" s="1"/>
  <c r="C21" i="1" s="1"/>
  <c r="G18" i="6"/>
  <c r="C18" i="1" s="1"/>
  <c r="G28" i="6"/>
  <c r="C28" i="1" s="1"/>
  <c r="P57" i="2"/>
  <c r="F22" i="6" s="1"/>
  <c r="G22" i="6" s="1"/>
  <c r="C22" i="1" s="1"/>
  <c r="L9" i="10"/>
  <c r="I37" i="10"/>
  <c r="I38" i="10"/>
  <c r="G20" i="6"/>
  <c r="C20" i="1" s="1"/>
  <c r="P53" i="2"/>
  <c r="F18" i="6" s="1"/>
  <c r="P58" i="2"/>
  <c r="F23" i="6" s="1"/>
  <c r="G23" i="6" s="1"/>
  <c r="C23" i="1" s="1"/>
  <c r="P46" i="2"/>
  <c r="F11" i="6" s="1"/>
  <c r="G26" i="6"/>
  <c r="C26" i="1" s="1"/>
  <c r="G27" i="6"/>
  <c r="C27" i="1" s="1"/>
  <c r="F32" i="12" l="1"/>
  <c r="F12" i="12"/>
  <c r="F29" i="12"/>
  <c r="F9" i="12"/>
  <c r="F10" i="12"/>
  <c r="F18" i="12"/>
  <c r="F11" i="12"/>
  <c r="F20" i="12"/>
  <c r="F25" i="12"/>
  <c r="F26" i="12"/>
  <c r="F21" i="12"/>
  <c r="F9" i="6"/>
  <c r="F35" i="6" s="1"/>
  <c r="P70" i="2"/>
  <c r="F23" i="12"/>
  <c r="F14" i="12"/>
  <c r="F24" i="12"/>
  <c r="F15" i="12"/>
  <c r="F17" i="12"/>
  <c r="F16" i="12"/>
  <c r="K37" i="10"/>
  <c r="K38" i="10"/>
  <c r="F13" i="12"/>
  <c r="F28" i="12"/>
  <c r="F27" i="12"/>
  <c r="F31" i="12"/>
  <c r="C35" i="6"/>
  <c r="G9" i="6"/>
  <c r="L37" i="10"/>
  <c r="L39" i="10"/>
  <c r="M9" i="10"/>
  <c r="L38" i="10"/>
  <c r="F30" i="12"/>
  <c r="F22" i="12"/>
  <c r="F19" i="12"/>
  <c r="F33" i="12"/>
  <c r="M11" i="10" l="1"/>
  <c r="M17" i="10"/>
  <c r="M34" i="10"/>
  <c r="M32" i="10"/>
  <c r="M33" i="10"/>
  <c r="M24" i="10"/>
  <c r="M25" i="10"/>
  <c r="M12" i="10"/>
  <c r="M14" i="10"/>
  <c r="M23" i="10"/>
  <c r="M22" i="10"/>
  <c r="M10" i="10"/>
  <c r="M26" i="10"/>
  <c r="M15" i="10"/>
  <c r="M28" i="10"/>
  <c r="M21" i="10"/>
  <c r="M31" i="10"/>
  <c r="M13" i="10"/>
  <c r="M18" i="10"/>
  <c r="M27" i="10"/>
  <c r="M20" i="10"/>
  <c r="M16" i="10"/>
  <c r="M19" i="10"/>
  <c r="M30" i="10"/>
  <c r="M29" i="10"/>
  <c r="C9" i="1"/>
  <c r="G35" i="6"/>
  <c r="F38" i="12"/>
  <c r="G14" i="12" s="1"/>
  <c r="G19" i="12" l="1"/>
  <c r="G17" i="12"/>
  <c r="G15" i="12"/>
  <c r="G31" i="12"/>
  <c r="G13" i="12"/>
  <c r="G16" i="12"/>
  <c r="G27" i="12"/>
  <c r="G22" i="12"/>
  <c r="G30" i="12"/>
  <c r="G24" i="12"/>
  <c r="G33" i="12"/>
  <c r="G28" i="12"/>
  <c r="N29" i="10"/>
  <c r="N11" i="10"/>
  <c r="C35" i="1"/>
  <c r="N30" i="10"/>
  <c r="N21" i="10"/>
  <c r="N28" i="10"/>
  <c r="N25" i="10"/>
  <c r="N16" i="10"/>
  <c r="N15" i="10"/>
  <c r="N20" i="10"/>
  <c r="N26" i="10"/>
  <c r="N27" i="10"/>
  <c r="N10" i="10"/>
  <c r="N32" i="10"/>
  <c r="G34" i="12"/>
  <c r="G11" i="12"/>
  <c r="G32" i="12"/>
  <c r="G20" i="12"/>
  <c r="G9" i="12"/>
  <c r="G18" i="12"/>
  <c r="G25" i="12"/>
  <c r="G10" i="12"/>
  <c r="G26" i="12"/>
  <c r="G12" i="12"/>
  <c r="G21" i="12"/>
  <c r="G29" i="12"/>
  <c r="G23" i="12"/>
  <c r="N18" i="10"/>
  <c r="N22" i="10"/>
  <c r="N34" i="10"/>
  <c r="M37" i="10"/>
  <c r="N9" i="10" s="1"/>
  <c r="N13" i="10"/>
  <c r="N23" i="10"/>
  <c r="N17" i="10"/>
  <c r="G35" i="12" l="1"/>
  <c r="H29" i="12" s="1"/>
  <c r="E29" i="1" s="1"/>
  <c r="N19" i="10"/>
  <c r="N31" i="10"/>
  <c r="N14" i="10"/>
  <c r="N33" i="10"/>
  <c r="N24" i="10"/>
  <c r="N12" i="10"/>
  <c r="N35" i="10" s="1"/>
  <c r="H26" i="12" l="1"/>
  <c r="E26" i="1" s="1"/>
  <c r="H20" i="12"/>
  <c r="E20" i="1" s="1"/>
  <c r="H9" i="12"/>
  <c r="E9" i="1" s="1"/>
  <c r="H34" i="12"/>
  <c r="E34" i="1" s="1"/>
  <c r="H12" i="12"/>
  <c r="E12" i="1" s="1"/>
  <c r="H18" i="12"/>
  <c r="E18" i="1" s="1"/>
  <c r="H25" i="12"/>
  <c r="E25" i="1" s="1"/>
  <c r="H21" i="12"/>
  <c r="E21" i="1" s="1"/>
  <c r="H11" i="12"/>
  <c r="E11" i="1" s="1"/>
  <c r="O30" i="10"/>
  <c r="D30" i="1" s="1"/>
  <c r="O13" i="10"/>
  <c r="D13" i="1" s="1"/>
  <c r="O29" i="10"/>
  <c r="D29" i="1" s="1"/>
  <c r="F29" i="1" s="1"/>
  <c r="O26" i="10"/>
  <c r="D26" i="1" s="1"/>
  <c r="O10" i="10"/>
  <c r="D10" i="1" s="1"/>
  <c r="O28" i="10"/>
  <c r="D28" i="1" s="1"/>
  <c r="O9" i="10"/>
  <c r="O22" i="10"/>
  <c r="D22" i="1" s="1"/>
  <c r="O27" i="10"/>
  <c r="D27" i="1" s="1"/>
  <c r="O20" i="10"/>
  <c r="D20" i="1" s="1"/>
  <c r="O32" i="10"/>
  <c r="D32" i="1" s="1"/>
  <c r="O15" i="10"/>
  <c r="D15" i="1" s="1"/>
  <c r="O11" i="10"/>
  <c r="D11" i="1" s="1"/>
  <c r="O23" i="10"/>
  <c r="D23" i="1" s="1"/>
  <c r="O25" i="10"/>
  <c r="D25" i="1" s="1"/>
  <c r="O34" i="10"/>
  <c r="D34" i="1" s="1"/>
  <c r="O16" i="10"/>
  <c r="D16" i="1" s="1"/>
  <c r="O17" i="10"/>
  <c r="D17" i="1" s="1"/>
  <c r="O21" i="10"/>
  <c r="D21" i="1" s="1"/>
  <c r="O18" i="10"/>
  <c r="D18" i="1" s="1"/>
  <c r="O33" i="10"/>
  <c r="D33" i="1" s="1"/>
  <c r="O14" i="10"/>
  <c r="D14" i="1" s="1"/>
  <c r="H14" i="12"/>
  <c r="E14" i="1" s="1"/>
  <c r="H24" i="12"/>
  <c r="E24" i="1" s="1"/>
  <c r="H30" i="12"/>
  <c r="E30" i="1" s="1"/>
  <c r="H22" i="12"/>
  <c r="E22" i="1" s="1"/>
  <c r="H16" i="12"/>
  <c r="E16" i="1" s="1"/>
  <c r="H33" i="12"/>
  <c r="E33" i="1" s="1"/>
  <c r="H31" i="12"/>
  <c r="E31" i="1" s="1"/>
  <c r="H13" i="12"/>
  <c r="E13" i="1" s="1"/>
  <c r="H27" i="12"/>
  <c r="E27" i="1" s="1"/>
  <c r="H19" i="12"/>
  <c r="E19" i="1" s="1"/>
  <c r="H17" i="12"/>
  <c r="E17" i="1" s="1"/>
  <c r="H15" i="12"/>
  <c r="E15" i="1" s="1"/>
  <c r="H28" i="12"/>
  <c r="E28" i="1" s="1"/>
  <c r="O31" i="10"/>
  <c r="D31" i="1" s="1"/>
  <c r="H23" i="12"/>
  <c r="E23" i="1" s="1"/>
  <c r="O24" i="10"/>
  <c r="D24" i="1" s="1"/>
  <c r="O12" i="10"/>
  <c r="D12" i="1" s="1"/>
  <c r="F12" i="1" s="1"/>
  <c r="O19" i="10"/>
  <c r="D19" i="1" s="1"/>
  <c r="H32" i="12"/>
  <c r="E32" i="1" s="1"/>
  <c r="H10" i="12"/>
  <c r="E10" i="1" s="1"/>
  <c r="F34" i="1" l="1"/>
  <c r="F20" i="1"/>
  <c r="F18" i="1"/>
  <c r="F26" i="1"/>
  <c r="F25" i="1"/>
  <c r="F21" i="1"/>
  <c r="F19" i="1"/>
  <c r="F22" i="1"/>
  <c r="F11" i="1"/>
  <c r="F24" i="1"/>
  <c r="F14" i="1"/>
  <c r="F28" i="1"/>
  <c r="F17" i="1"/>
  <c r="F10" i="1"/>
  <c r="O35" i="10"/>
  <c r="D9" i="1"/>
  <c r="F33" i="1"/>
  <c r="H35" i="12"/>
  <c r="F15" i="1"/>
  <c r="F32" i="1"/>
  <c r="E35" i="1"/>
  <c r="F23" i="1"/>
  <c r="F13" i="1"/>
  <c r="F31" i="1"/>
  <c r="F16" i="1"/>
  <c r="F27" i="1"/>
  <c r="F30" i="1"/>
  <c r="D35" i="1" l="1"/>
  <c r="F9" i="1"/>
  <c r="F35" i="1" s="1"/>
</calcChain>
</file>

<file path=xl/sharedStrings.xml><?xml version="1.0" encoding="utf-8"?>
<sst xmlns="http://schemas.openxmlformats.org/spreadsheetml/2006/main" count="3238" uniqueCount="2723">
  <si>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</si>
  <si>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</si>
  <si>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</si>
  <si>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</si>
  <si>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</si>
  <si>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</si>
  <si>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</si>
  <si>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</si>
  <si>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</si>
  <si>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</si>
  <si>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</si>
  <si>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</si>
  <si>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</si>
  <si>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</si>
  <si>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</si>
  <si>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</si>
  <si>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</si>
  <si>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</si>
  <si>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</si>
  <si>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</si>
  <si>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</si>
  <si>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</si>
  <si>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</si>
  <si>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</si>
  <si>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</si>
  <si>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</si>
  <si>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</si>
  <si>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</si>
  <si>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</si>
  <si>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</si>
  <si>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</si>
  <si>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</si>
  <si>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</si>
  <si>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</si>
  <si>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</si>
  <si>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</si>
  <si>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</si>
  <si>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</si>
  <si>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</si>
  <si>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</si>
  <si>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</si>
  <si>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</si>
  <si>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</si>
  <si>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</si>
  <si>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</si>
  <si>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</si>
  <si>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</si>
  <si>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</si>
  <si>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</si>
  <si>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</si>
  <si>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</si>
  <si>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</si>
  <si>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</si>
  <si>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</si>
  <si>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</si>
  <si>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</si>
  <si>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</si>
  <si>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</si>
  <si>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</si>
  <si>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</si>
  <si>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</si>
  <si>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</si>
  <si>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</si>
  <si>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N</t>
  </si>
  <si>
    <t>O</t>
  </si>
  <si>
    <t>I + J + K</t>
  </si>
  <si>
    <t>Fläche</t>
  </si>
  <si>
    <t>(Teil-)Indikatoren Gemeinden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</si>
  <si>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</si>
  <si>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</si>
  <si>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</si>
  <si>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</si>
  <si>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</si>
  <si>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</si>
  <si>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</si>
  <si>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</si>
  <si>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</si>
  <si>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</si>
  <si>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</si>
  <si>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</si>
  <si>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</si>
  <si>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</si>
  <si>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</si>
  <si>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</si>
  <si>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</si>
  <si>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</si>
  <si>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</si>
  <si>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</si>
  <si>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</si>
  <si>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</si>
  <si>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</si>
  <si>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</si>
  <si>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</si>
  <si>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</si>
  <si>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</si>
  <si>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</si>
  <si>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</si>
  <si>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</si>
  <si>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</si>
  <si>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</si>
  <si>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</si>
  <si>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</si>
  <si>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</si>
  <si>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</si>
  <si>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</si>
  <si>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</si>
  <si>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</si>
  <si>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</si>
  <si>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</si>
  <si>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</si>
  <si>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</si>
  <si>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</si>
  <si>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</si>
  <si>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</si>
  <si>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</si>
  <si>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</si>
  <si>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</si>
  <si>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</si>
  <si>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</si>
  <si>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</si>
  <si>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</si>
  <si>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</si>
  <si>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</si>
  <si>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</si>
  <si>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</si>
  <si>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</si>
  <si>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</si>
  <si>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</si>
  <si>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</si>
  <si>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</si>
  <si>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</si>
  <si>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</si>
  <si>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</si>
  <si>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</si>
  <si>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</si>
  <si>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</si>
  <si>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</si>
  <si>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</si>
  <si>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</si>
  <si>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</si>
  <si>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</si>
  <si>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</si>
  <si>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</si>
  <si>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</si>
  <si>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</si>
  <si>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</si>
  <si>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</si>
  <si>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</si>
  <si>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</si>
  <si>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</si>
  <si>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</si>
  <si>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</si>
  <si>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</si>
  <si>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</si>
  <si>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</si>
  <si>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</si>
  <si>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</si>
  <si>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</si>
  <si>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</si>
  <si>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</si>
  <si>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</si>
  <si>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O / O[Schweiz] * Dotation</t>
  </si>
  <si>
    <t>Lasten-
index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</si>
  <si>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</si>
  <si>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</si>
  <si>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</si>
  <si>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</si>
  <si>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</si>
  <si>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</si>
  <si>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</si>
  <si>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</si>
  <si>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</si>
  <si>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</si>
  <si>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</si>
  <si>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</si>
  <si>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</si>
  <si>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</si>
  <si>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</si>
  <si>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</si>
  <si>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</si>
  <si>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</si>
  <si>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</si>
  <si>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</si>
  <si>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</si>
  <si>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</si>
  <si>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</si>
  <si>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</si>
  <si>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</si>
  <si>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</si>
  <si>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</si>
  <si>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</si>
  <si>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</si>
  <si>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</si>
  <si>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</si>
  <si>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</si>
  <si>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</si>
  <si>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</si>
  <si>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</si>
  <si>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</si>
  <si>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</si>
  <si>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</si>
  <si>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</si>
  <si>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</si>
  <si>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</si>
  <si>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</si>
  <si>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</si>
  <si>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</si>
  <si>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</si>
  <si>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</si>
  <si>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</si>
  <si>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</si>
  <si>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</si>
  <si>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</si>
  <si>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</si>
  <si>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</si>
  <si>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</si>
  <si>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</si>
  <si>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</si>
  <si>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</si>
  <si>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</si>
  <si>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</si>
  <si>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</si>
  <si>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GCC total</t>
  </si>
  <si>
    <t>SCC A</t>
  </si>
  <si>
    <t>SCC B</t>
  </si>
  <si>
    <t>Partial indicators</t>
  </si>
  <si>
    <t>Standardized partial indicators</t>
  </si>
  <si>
    <t>Average (AVG)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</si>
  <si>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</si>
  <si>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</si>
  <si>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</si>
  <si>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</si>
  <si>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</si>
  <si>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</si>
  <si>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</si>
  <si>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</si>
  <si>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</si>
  <si>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</si>
  <si>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</si>
  <si>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</si>
  <si>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</si>
  <si>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</si>
  <si>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</si>
  <si>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</si>
  <si>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</si>
  <si>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</si>
  <si>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Partial equalizations</t>
  </si>
  <si>
    <t>Proportion</t>
  </si>
  <si>
    <t>Indicator = Proportion of population in residential areas with fewer than 200 inhabitants</t>
  </si>
  <si>
    <t>Weighting (ω)</t>
  </si>
  <si>
    <t>(Partial) indicators communes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</si>
  <si>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</si>
  <si>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</si>
  <si>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</si>
  <si>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</si>
  <si>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</si>
  <si>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</si>
  <si>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</si>
  <si>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</si>
  <si>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</si>
  <si>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</si>
  <si>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</si>
  <si>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</si>
  <si>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</si>
  <si>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</si>
  <si>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</si>
  <si>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Moyenne (moy.)</t>
  </si>
  <si>
    <t>Écart-type</t>
  </si>
  <si>
    <t>Indicateurs (partiels) des communes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</si>
  <si>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</si>
  <si>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</si>
  <si>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</si>
  <si>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</si>
  <si>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</si>
  <si>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</si>
  <si>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</si>
  <si>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</si>
  <si>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</si>
  <si>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</si>
  <si>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</si>
  <si>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</si>
  <si>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</si>
  <si>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</si>
  <si>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</si>
  <si>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</si>
  <si>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</si>
  <si>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</si>
  <si>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</si>
  <si>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</si>
  <si>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</si>
  <si>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</si>
  <si>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</si>
  <si>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</si>
  <si>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</si>
  <si>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</si>
  <si>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</si>
  <si>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</si>
  <si>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</si>
  <si>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</si>
  <si>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</si>
  <si>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</si>
  <si>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</si>
  <si>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</si>
  <si>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</si>
  <si>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</si>
  <si>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</si>
  <si>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</si>
  <si>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</si>
  <si>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</si>
  <si>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</si>
  <si>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</si>
  <si>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</si>
  <si>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</si>
  <si>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</si>
  <si>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</si>
  <si>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</si>
  <si>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</si>
  <si>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</si>
  <si>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</si>
  <si>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</si>
  <si>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</si>
  <si>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</si>
  <si>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</si>
  <si>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</si>
  <si>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</si>
  <si>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</si>
  <si>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</si>
  <si>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</si>
  <si>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</si>
  <si>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</si>
  <si>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</si>
  <si>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</si>
  <si>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</si>
  <si>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</si>
  <si>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</si>
  <si>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</si>
  <si>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</si>
  <si>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</si>
  <si>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</si>
  <si>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</si>
  <si>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</si>
  <si>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</si>
  <si>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</si>
  <si>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</si>
  <si>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</si>
  <si>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</si>
  <si>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</si>
  <si>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</si>
  <si>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</si>
  <si>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</si>
  <si>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Valore medio (med)</t>
  </si>
  <si>
    <t>Deviazione standard</t>
  </si>
  <si>
    <t>Indicatori (parziali) dei Comuni</t>
  </si>
  <si>
    <t>Nome del Comune</t>
  </si>
  <si>
    <t>Occupazione</t>
  </si>
  <si>
    <t>En francs</t>
  </si>
  <si>
    <t>Montants reçus, en francs</t>
  </si>
  <si>
    <t>%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</si>
  <si>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</si>
  <si>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</si>
  <si>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</si>
  <si>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</si>
  <si>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</si>
  <si>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</si>
  <si>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</si>
  <si>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</si>
  <si>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</si>
  <si>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</si>
  <si>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</si>
  <si>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</si>
  <si>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</si>
  <si>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</si>
  <si>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</si>
  <si>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</si>
  <si>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</si>
  <si>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</si>
  <si>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</si>
  <si>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</si>
  <si>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</si>
  <si>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</si>
  <si>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</si>
  <si>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</si>
  <si>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</si>
  <si>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</si>
  <si>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</si>
  <si>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</si>
  <si>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</si>
  <si>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</si>
  <si>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</si>
  <si>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</si>
  <si>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</si>
  <si>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</si>
  <si>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</si>
  <si>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</si>
  <si>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</si>
  <si>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</si>
  <si>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</si>
  <si>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</si>
  <si>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</si>
  <si>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</si>
  <si>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</si>
  <si>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</si>
  <si>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</si>
  <si>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</si>
  <si>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</si>
  <si>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</si>
  <si>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</si>
  <si>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</si>
  <si>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</si>
  <si>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</si>
  <si>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 des
villes-centres</t>
  </si>
  <si>
    <t>Montant reçu
au titre des
CCS F</t>
  </si>
  <si>
    <t>Armut
(Armutsindikator
des BFS)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</si>
  <si>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</si>
  <si>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</si>
  <si>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</si>
  <si>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</si>
  <si>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</si>
  <si>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</si>
  <si>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</si>
  <si>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</si>
  <si>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</si>
  <si>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</si>
  <si>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</si>
  <si>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</si>
  <si>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</si>
  <si>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</si>
  <si>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</si>
  <si>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</si>
  <si>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</si>
  <si>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</si>
  <si>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</si>
  <si>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</si>
  <si>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</si>
  <si>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</si>
  <si>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</si>
  <si>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</si>
  <si>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</si>
  <si>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</si>
  <si>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</si>
  <si>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</si>
  <si>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</si>
  <si>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</si>
  <si>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</si>
  <si>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</si>
  <si>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</si>
  <si>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</si>
  <si>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</si>
  <si>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</si>
  <si>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</si>
  <si>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</si>
  <si>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</si>
  <si>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</si>
  <si>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</si>
  <si>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</si>
  <si>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</si>
  <si>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</si>
  <si>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</si>
  <si>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</si>
  <si>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</si>
  <si>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</si>
  <si>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</si>
  <si>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</si>
  <si>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</si>
  <si>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</si>
  <si>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</si>
  <si>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</si>
  <si>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</si>
  <si>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</si>
  <si>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</si>
  <si>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Canton
number
FSO</t>
  </si>
  <si>
    <t>Employment
rate</t>
  </si>
  <si>
    <t>Population
density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</si>
  <si>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</si>
  <si>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</si>
  <si>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</si>
  <si>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</si>
  <si>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</si>
  <si>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</si>
  <si>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</si>
  <si>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</si>
  <si>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</si>
  <si>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</si>
  <si>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</si>
  <si>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</si>
  <si>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</si>
  <si>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</si>
  <si>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</si>
  <si>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</si>
  <si>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</si>
  <si>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</si>
  <si>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</si>
  <si>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</si>
  <si>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Mittelwert</t>
  </si>
  <si>
    <t>E / G</t>
  </si>
  <si>
    <t>(G + E) / F</t>
  </si>
  <si>
    <t>Weighted standardized
partial indicators</t>
  </si>
  <si>
    <t>Moyenne</t>
  </si>
  <si>
    <t>Valore medio</t>
  </si>
  <si>
    <t>Average</t>
  </si>
  <si>
    <t>M * G</t>
  </si>
  <si>
    <t>J + K + L</t>
  </si>
  <si>
    <t>GLA-1</t>
  </si>
  <si>
    <t>SLA.AC 1</t>
  </si>
  <si>
    <t>SLA.F 1</t>
  </si>
  <si>
    <t>SLA.AC-1</t>
  </si>
  <si>
    <t>SLA.AC-2</t>
  </si>
  <si>
    <t>SLA.F-1</t>
  </si>
  <si>
    <t>SLA.AC 2</t>
  </si>
  <si>
    <t>SLA.F 2</t>
  </si>
  <si>
    <t>Lastenindex
Gemeinde</t>
  </si>
  <si>
    <t>Lastenindex
Gemeinde
gewichtet</t>
  </si>
  <si>
    <t>Summe
Lastenindex
Gemeinde</t>
  </si>
  <si>
    <t>Indice des
charges des
communes</t>
  </si>
  <si>
    <t>Indice des
charges des
communes
pondéré</t>
  </si>
  <si>
    <t>Somme des
indices des
charges des
communes</t>
  </si>
  <si>
    <t>G / G[Schweiz] * Dot</t>
  </si>
  <si>
    <t>G / G[Suisse] * dot.</t>
  </si>
  <si>
    <t>G / G[Svizzera] * dot</t>
  </si>
  <si>
    <t>G / G[Swi] * End</t>
  </si>
  <si>
    <t>Indice di
aggravio del
Comune</t>
  </si>
  <si>
    <t>Indice di
aggravio del
Comune
ponderato</t>
  </si>
  <si>
    <t>Indicatore
della
città polo</t>
  </si>
  <si>
    <t>Core city
indicator</t>
  </si>
  <si>
    <t>Superficie
produttiva</t>
  </si>
  <si>
    <t>SLA.F-2</t>
  </si>
  <si>
    <t>GLA-2</t>
  </si>
  <si>
    <t>N / N[Schweiz] * Dot</t>
  </si>
  <si>
    <t>L - L[Min]</t>
  </si>
  <si>
    <t>L - L[min.]</t>
  </si>
  <si>
    <t>L - L[min]</t>
  </si>
  <si>
    <t>(M-M[MW]) * Bev</t>
  </si>
  <si>
    <t>(M-M[moy.]) * pop.</t>
  </si>
  <si>
    <t>(M-M[med]) * pop.</t>
  </si>
  <si>
    <t>(M-M[AVG]) * Pop</t>
  </si>
  <si>
    <t>N / N[Suisse] * dot.</t>
  </si>
  <si>
    <t>N / N[Svizzera] * dot</t>
  </si>
  <si>
    <t>N / N[Swi] * End</t>
  </si>
  <si>
    <t>E - E[Min]</t>
  </si>
  <si>
    <t>E - E[min.]</t>
  </si>
  <si>
    <t>E - E[min]</t>
  </si>
  <si>
    <t>Minimum (Min)</t>
  </si>
  <si>
    <t>Minimum (min.)</t>
  </si>
  <si>
    <t>Minimo (min)</t>
  </si>
  <si>
    <t>F / G</t>
  </si>
  <si>
    <t>J / K</t>
  </si>
  <si>
    <t>D * (F - F[MW])</t>
  </si>
  <si>
    <t>D * (F - F[moy.])</t>
  </si>
  <si>
    <t>D * (F - F[med])</t>
  </si>
  <si>
    <t>D * (F - F[AVG])</t>
  </si>
  <si>
    <t>Somma indici
di aggravio
Comune</t>
  </si>
  <si>
    <t>Soziodemografischer
Lastenausgleich</t>
  </si>
  <si>
    <t>Compensation des charges
socio-démographiques</t>
  </si>
  <si>
    <t>Perequazione dell'aggravio
sociodemografico</t>
  </si>
  <si>
    <t>Socio-demographic
cost compensation</t>
  </si>
  <si>
    <t>Geografisch-
topografischer
Lastenausgleich</t>
  </si>
  <si>
    <t>GLA</t>
  </si>
  <si>
    <t>CCG</t>
  </si>
  <si>
    <t>PAG</t>
  </si>
  <si>
    <t>GCC</t>
  </si>
  <si>
    <t>Perequazione
dell'aggravio
geotopografico</t>
  </si>
  <si>
    <t>Geographical/
topographic cost
compensation</t>
  </si>
  <si>
    <t>Compensation
des charges géo-
topographiques</t>
  </si>
  <si>
    <t>Geografisch-topografischer
Lastenausgleich (GLA)</t>
  </si>
  <si>
    <t>Perequazione dell'aggravio
geotopografico (PAG)</t>
  </si>
  <si>
    <t>Geographical/topographic
cost compensation (GCC)</t>
  </si>
  <si>
    <t>Structure d’âge
(part de la population résidante ayant plus de 80 ans)</t>
  </si>
  <si>
    <t>Structure
d’âge
(CCS B)</t>
  </si>
  <si>
    <t>GCC 3 (Settlement structure)</t>
  </si>
  <si>
    <t>Outpayments
SCC A-C</t>
  </si>
  <si>
    <t>Municipality
number
FSO</t>
  </si>
  <si>
    <t>Municipality</t>
  </si>
  <si>
    <t>Municipality
burden
index</t>
  </si>
  <si>
    <t>Municipality
burden
index
weighted</t>
  </si>
  <si>
    <t>Sum of
municipality
burden index</t>
  </si>
  <si>
    <t>Settlement structure</t>
  </si>
  <si>
    <t>Calculation of cost compensation endowments</t>
  </si>
  <si>
    <t>Calcolo delle dotazioni nella compensazione degli oneri</t>
  </si>
  <si>
    <t>Calcul des dotations de la compensation des charges</t>
  </si>
  <si>
    <t>Berechnung der Dotationen im Lastenausgleich</t>
  </si>
  <si>
    <t>Indikator = Medianhöhe der produktiven Fläche</t>
  </si>
  <si>
    <t>Indicatore = altitudine mediana della superficie produttiva</t>
  </si>
  <si>
    <t>Indicator = Median altitude of productive surface area</t>
  </si>
  <si>
    <t>21.05.2024</t>
  </si>
  <si>
    <t>FA2025-24142140215</t>
  </si>
  <si>
    <t>04/2024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</si>
  <si>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</si>
  <si>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</si>
  <si>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</si>
  <si>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</si>
  <si>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</si>
  <si>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</si>
  <si>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</si>
  <si>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</si>
  <si>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</si>
  <si>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</si>
  <si>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</si>
  <si>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</si>
  <si>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</si>
  <si>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</si>
  <si>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</si>
  <si>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</si>
  <si>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</si>
  <si>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</si>
  <si>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</si>
  <si>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</si>
  <si>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</si>
  <si>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</si>
  <si>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Henggart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</si>
  <si>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</si>
  <si>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</si>
  <si>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</si>
  <si>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</si>
  <si>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</si>
  <si>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</si>
  <si>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</si>
  <si>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</si>
  <si>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</si>
  <si>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</si>
  <si>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</si>
  <si>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</si>
  <si>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</si>
  <si>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</si>
  <si>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</si>
  <si>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</si>
  <si>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</si>
  <si>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</si>
  <si>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</si>
  <si>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</si>
  <si>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</si>
  <si>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</si>
  <si>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</si>
  <si>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</si>
  <si>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</si>
  <si>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</si>
  <si>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</si>
  <si>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</si>
  <si>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</si>
  <si>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</si>
  <si>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</si>
  <si>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</si>
  <si>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</si>
  <si>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</si>
  <si>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</si>
  <si>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</si>
  <si>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</si>
  <si>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</si>
  <si>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</si>
  <si>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</si>
  <si>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</si>
  <si>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</si>
  <si>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</si>
  <si>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</si>
  <si>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</si>
  <si>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</si>
  <si>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</si>
  <si>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</si>
  <si>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</si>
  <si>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</si>
  <si>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</si>
  <si>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</si>
  <si>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</si>
  <si>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</si>
  <si>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</si>
  <si>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</si>
  <si>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</si>
  <si>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</si>
  <si>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</si>
  <si>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</si>
  <si>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</si>
  <si>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</si>
  <si>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</si>
  <si>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</si>
  <si>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</si>
  <si>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</si>
  <si>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</si>
  <si>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</si>
  <si>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</si>
  <si>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</si>
  <si>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</si>
  <si>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</si>
  <si>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</si>
  <si>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</si>
  <si>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</si>
  <si>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</si>
  <si>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</si>
  <si>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</si>
  <si>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</si>
  <si>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</si>
  <si>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</si>
  <si>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</si>
  <si>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</si>
  <si>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</si>
  <si>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</si>
  <si>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</si>
  <si>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</si>
  <si>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</si>
  <si>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</si>
  <si>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</si>
  <si>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</si>
  <si>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</si>
  <si>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</si>
  <si>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</si>
  <si>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</si>
  <si>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</si>
  <si>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</si>
  <si>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</si>
  <si>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</si>
  <si>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</si>
  <si>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</si>
  <si>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</si>
  <si>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</si>
  <si>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</si>
  <si>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</si>
  <si>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</si>
  <si>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</si>
  <si>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</si>
  <si>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</si>
  <si>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</si>
  <si>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</si>
  <si>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</si>
  <si>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</si>
  <si>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</si>
  <si>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</si>
  <si>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</si>
  <si>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</si>
  <si>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</si>
  <si>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</si>
  <si>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</si>
  <si>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</si>
  <si>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</si>
  <si>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</si>
  <si>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</si>
  <si>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</si>
  <si>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</si>
  <si>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</si>
  <si>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</si>
  <si>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</si>
  <si>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Andelfingen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</si>
  <si>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</si>
  <si>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</si>
  <si>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</si>
  <si>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</si>
  <si>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</si>
  <si>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</si>
  <si>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</si>
  <si>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</si>
  <si>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</si>
  <si>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</si>
  <si>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</si>
  <si>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</si>
  <si>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</si>
  <si>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</si>
  <si>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</si>
  <si>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</si>
  <si>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</si>
  <si>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</si>
  <si>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</si>
  <si>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</si>
  <si>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</si>
  <si>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</si>
  <si>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</si>
  <si>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</si>
  <si>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</si>
  <si>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</si>
  <si>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</si>
  <si>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</si>
  <si>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</si>
  <si>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</si>
  <si>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</si>
  <si>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</si>
  <si>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</si>
  <si>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</si>
  <si>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</si>
  <si>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</si>
  <si>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</si>
  <si>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</si>
  <si>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</si>
  <si>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</si>
  <si>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</si>
  <si>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</si>
  <si>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</si>
  <si>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</si>
  <si>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</si>
  <si>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</si>
  <si>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</si>
  <si>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</si>
  <si>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</si>
  <si>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</si>
  <si>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</si>
  <si>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</si>
  <si>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</si>
  <si>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</si>
  <si>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</si>
  <si>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</si>
  <si>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</si>
  <si>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</si>
  <si>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</si>
  <si>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</si>
  <si>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</si>
  <si>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</si>
  <si>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</si>
  <si>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</si>
  <si>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</si>
  <si>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</si>
  <si>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</si>
  <si>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</si>
  <si>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</si>
  <si>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</si>
  <si>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</si>
  <si>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</si>
  <si>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</si>
  <si>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</si>
  <si>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</si>
  <si>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</si>
  <si>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</si>
  <si>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</si>
  <si>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</si>
  <si>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</si>
  <si>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</si>
  <si>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</si>
  <si>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</si>
  <si>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</si>
  <si>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</si>
  <si>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</si>
  <si>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</si>
  <si>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</si>
  <si>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</si>
  <si>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</si>
  <si>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</si>
  <si>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</si>
  <si>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</si>
  <si>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</si>
  <si>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</si>
  <si>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</si>
  <si>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</si>
  <si>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</si>
  <si>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</si>
  <si>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</si>
  <si>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</si>
  <si>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</si>
  <si>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</si>
  <si>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</si>
  <si>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</si>
  <si>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</si>
  <si>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</si>
  <si>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</si>
  <si>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</si>
  <si>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</si>
  <si>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</si>
  <si>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</si>
  <si>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</si>
  <si>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</si>
  <si>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</si>
  <si>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</si>
  <si>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</si>
  <si>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</si>
  <si>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</si>
  <si>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</si>
  <si>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</si>
  <si>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</si>
  <si>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</si>
  <si>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</si>
  <si>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</si>
  <si>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</si>
  <si>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</si>
  <si>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</si>
  <si>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</si>
  <si>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</si>
  <si>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</si>
  <si>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</si>
  <si>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</si>
  <si>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</si>
  <si>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</si>
  <si>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</si>
  <si>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</si>
  <si>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</si>
  <si>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</si>
  <si>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</si>
  <si>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</si>
  <si>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</si>
  <si>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</si>
  <si>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</si>
  <si>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</si>
  <si>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</si>
  <si>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</si>
  <si>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</si>
  <si>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</si>
  <si>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</si>
  <si>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</si>
  <si>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</si>
  <si>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</si>
  <si>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</si>
  <si>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</si>
  <si>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</si>
  <si>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</si>
  <si>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</si>
  <si>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</si>
  <si>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</si>
  <si>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</si>
  <si>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</si>
  <si>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</si>
  <si>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</si>
  <si>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</si>
  <si>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</si>
  <si>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</si>
  <si>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</si>
  <si>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</si>
  <si>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</si>
  <si>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</si>
  <si>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</si>
  <si>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</si>
  <si>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</si>
  <si>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</si>
  <si>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</si>
  <si>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</si>
  <si>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</si>
  <si>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</si>
  <si>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</si>
  <si>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</si>
  <si>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</si>
  <si>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</si>
  <si>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</si>
  <si>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</si>
  <si>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</si>
  <si>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</si>
  <si>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</si>
  <si>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</si>
  <si>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</si>
  <si>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</si>
  <si>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</si>
  <si>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</si>
  <si>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</si>
  <si>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</si>
  <si>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</si>
  <si>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</si>
  <si>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</si>
  <si>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</si>
  <si>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</si>
  <si>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</si>
  <si>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</si>
  <si>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</si>
  <si>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</si>
  <si>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</si>
  <si>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</si>
  <si>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</si>
  <si>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</si>
  <si>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</si>
  <si>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</si>
  <si>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</si>
  <si>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</si>
  <si>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</si>
  <si>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</si>
  <si>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</si>
  <si>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</si>
  <si>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</si>
  <si>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</si>
  <si>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</si>
  <si>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</si>
  <si>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</si>
  <si>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</si>
  <si>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</si>
  <si>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</si>
  <si>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</si>
  <si>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</si>
  <si>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</si>
  <si>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</si>
  <si>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</si>
  <si>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</si>
  <si>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</si>
  <si>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</si>
  <si>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</si>
  <si>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</si>
  <si>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</si>
  <si>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</si>
  <si>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</si>
  <si>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</si>
  <si>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</si>
  <si>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</si>
  <si>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</si>
  <si>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</si>
  <si>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</si>
  <si>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</si>
  <si>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</si>
  <si>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</si>
  <si>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</si>
  <si>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</si>
  <si>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</si>
  <si>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</si>
  <si>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</si>
  <si>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</si>
  <si>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</si>
  <si>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</si>
  <si>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</si>
  <si>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</si>
  <si>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</si>
  <si>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</si>
  <si>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</si>
  <si>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</si>
  <si>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</si>
  <si>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</si>
  <si>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</si>
  <si>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</si>
  <si>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</si>
  <si>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</si>
  <si>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</si>
  <si>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</si>
  <si>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</si>
  <si>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</si>
  <si>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</si>
  <si>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</si>
  <si>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</si>
  <si>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</si>
  <si>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</si>
  <si>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</si>
  <si>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</si>
  <si>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</si>
  <si>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</si>
  <si>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</si>
  <si>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</si>
  <si>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</si>
  <si>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</si>
  <si>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</si>
  <si>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</si>
  <si>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</si>
  <si>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</si>
  <si>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</si>
  <si>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</si>
  <si>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</si>
  <si>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</si>
  <si>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</si>
  <si>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</si>
  <si>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</si>
  <si>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</si>
  <si>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</si>
  <si>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</si>
  <si>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</si>
  <si>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</si>
  <si>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</si>
  <si>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</si>
  <si>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</si>
  <si>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</si>
  <si>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</si>
  <si>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</si>
  <si>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</si>
  <si>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</si>
  <si>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</si>
  <si>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</si>
  <si>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</si>
  <si>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</si>
  <si>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</si>
  <si>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</si>
  <si>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</si>
  <si>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</si>
  <si>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</si>
  <si>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</si>
  <si>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</si>
  <si>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</si>
  <si>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</si>
  <si>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</si>
  <si>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</si>
  <si>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</si>
  <si>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</si>
  <si>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</si>
  <si>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</si>
  <si>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</si>
  <si>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</si>
  <si>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</si>
  <si>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</si>
  <si>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</si>
  <si>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</si>
  <si>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</si>
  <si>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</si>
  <si>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</si>
  <si>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</si>
  <si>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</si>
  <si>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</si>
  <si>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</si>
  <si>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</si>
  <si>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</si>
  <si>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</si>
  <si>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</si>
  <si>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</si>
  <si>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</si>
  <si>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</si>
  <si>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</si>
  <si>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</si>
  <si>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</si>
  <si>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</si>
  <si>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</si>
  <si>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</si>
  <si>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</si>
  <si>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</si>
  <si>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</si>
  <si>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</si>
  <si>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</si>
  <si>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</si>
  <si>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</si>
  <si>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</si>
  <si>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</si>
  <si>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</si>
  <si>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</si>
  <si>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</si>
  <si>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</si>
  <si>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</si>
  <si>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</si>
  <si>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</si>
  <si>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</si>
  <si>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</si>
  <si>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</si>
  <si>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</si>
  <si>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</si>
  <si>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</si>
  <si>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</si>
  <si>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</si>
  <si>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</si>
  <si>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</si>
  <si>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</si>
  <si>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</si>
  <si>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</si>
  <si>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</si>
  <si>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</si>
  <si>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</si>
  <si>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</si>
  <si>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</si>
  <si>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</si>
  <si>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</si>
  <si>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</si>
  <si>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</si>
  <si>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</si>
  <si>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</si>
  <si>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</si>
  <si>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</si>
  <si>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</si>
  <si>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</si>
  <si>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</si>
  <si>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</si>
  <si>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</si>
  <si>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</si>
  <si>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</si>
  <si>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</si>
  <si>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</si>
  <si>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</si>
  <si>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</si>
  <si>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</si>
  <si>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</si>
  <si>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</si>
  <si>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</si>
  <si>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</si>
  <si>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</si>
  <si>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</si>
  <si>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</si>
  <si>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</si>
  <si>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</si>
  <si>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</si>
  <si>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</si>
  <si>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</si>
  <si>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</si>
  <si>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</si>
  <si>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</si>
  <si>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</si>
  <si>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</si>
  <si>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</si>
  <si>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</si>
  <si>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</si>
  <si>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</si>
  <si>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</si>
  <si>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</si>
  <si>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</si>
  <si>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</si>
  <si>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</si>
  <si>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</si>
  <si>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</si>
  <si>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</si>
  <si>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</si>
  <si>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</si>
  <si>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</si>
  <si>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</si>
  <si>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</si>
  <si>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</si>
  <si>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</si>
  <si>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</si>
  <si>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</si>
  <si>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</si>
  <si>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</si>
  <si>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</si>
  <si>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</si>
  <si>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</si>
  <si>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</si>
  <si>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</si>
  <si>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</si>
  <si>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</si>
  <si>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</si>
  <si>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</si>
  <si>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</si>
  <si>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</si>
  <si>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</si>
  <si>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</si>
  <si>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</si>
  <si>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</si>
  <si>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</si>
  <si>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</si>
  <si>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</si>
  <si>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</si>
  <si>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</si>
  <si>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</si>
  <si>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</si>
  <si>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</si>
  <si>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</si>
  <si>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</si>
  <si>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</si>
  <si>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</si>
  <si>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</si>
  <si>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</si>
  <si>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</si>
  <si>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</si>
  <si>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</si>
  <si>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</si>
  <si>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</si>
  <si>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</si>
  <si>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</si>
  <si>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</si>
  <si>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</si>
  <si>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</si>
  <si>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</si>
  <si>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</si>
  <si>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</si>
  <si>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</si>
  <si>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</si>
  <si>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</si>
  <si>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</si>
  <si>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</si>
  <si>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</si>
  <si>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</si>
  <si>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</si>
  <si>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</si>
  <si>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</si>
  <si>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</si>
  <si>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</si>
  <si>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</si>
  <si>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</si>
  <si>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</si>
  <si>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</si>
  <si>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</si>
  <si>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</si>
  <si>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</si>
  <si>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</si>
  <si>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</si>
  <si>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</si>
  <si>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</si>
  <si>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</si>
  <si>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</si>
  <si>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</si>
  <si>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</si>
  <si>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</si>
  <si>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</si>
  <si>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</si>
  <si>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</si>
  <si>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</si>
  <si>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</si>
  <si>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</si>
  <si>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</si>
  <si>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</si>
  <si>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</si>
  <si>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</si>
  <si>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</si>
  <si>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</si>
  <si>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</si>
  <si>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</si>
  <si>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</si>
  <si>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</si>
  <si>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</si>
  <si>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</si>
  <si>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</si>
  <si>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</si>
  <si>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</si>
  <si>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</si>
  <si>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</si>
  <si>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</si>
  <si>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</si>
  <si>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</si>
  <si>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</si>
  <si>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</si>
  <si>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</si>
  <si>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</si>
  <si>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</si>
  <si>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</si>
  <si>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</si>
  <si>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</si>
  <si>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</si>
  <si>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</si>
  <si>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</si>
  <si>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</si>
  <si>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</si>
  <si>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</si>
  <si>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</si>
  <si>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</si>
  <si>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</si>
  <si>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</si>
  <si>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</si>
  <si>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</si>
  <si>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</si>
  <si>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</si>
  <si>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</si>
  <si>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</si>
  <si>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</si>
  <si>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</si>
  <si>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</si>
  <si>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</si>
  <si>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</si>
  <si>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</si>
  <si>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</si>
  <si>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</si>
  <si>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</si>
  <si>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</si>
  <si>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</si>
  <si>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</si>
  <si>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</si>
  <si>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</si>
  <si>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</si>
  <si>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</si>
  <si>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</si>
  <si>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</si>
  <si>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</si>
  <si>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</si>
  <si>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</si>
  <si>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</si>
  <si>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</si>
  <si>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</si>
  <si>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</si>
  <si>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Bois-d'Amont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</si>
  <si>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</si>
  <si>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</si>
  <si>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</si>
  <si>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</si>
  <si>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</si>
  <si>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</si>
  <si>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</si>
  <si>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</si>
  <si>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</si>
  <si>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</si>
  <si>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</si>
  <si>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</si>
  <si>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</si>
  <si>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</si>
  <si>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</si>
  <si>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</si>
  <si>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</si>
  <si>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</si>
  <si>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</si>
  <si>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</si>
  <si>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</si>
  <si>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</si>
  <si>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</si>
  <si>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</si>
  <si>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</si>
  <si>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</si>
  <si>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</si>
  <si>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</si>
  <si>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</si>
  <si>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</si>
  <si>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</si>
  <si>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</si>
  <si>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</si>
  <si>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</si>
  <si>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</si>
  <si>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</si>
  <si>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</si>
  <si>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</si>
  <si>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</si>
  <si>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</si>
  <si>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</si>
  <si>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</si>
  <si>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</si>
  <si>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</si>
  <si>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</si>
  <si>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</si>
  <si>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</si>
  <si>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</si>
  <si>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</si>
  <si>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Herbetswil</t>
  </si>
  <si>
    <t>Holderbank (SO)</t>
  </si>
  <si>
    <t>Laupersdorf</t>
  </si>
  <si>
    <t>Matzendorf</t>
  </si>
  <si>
    <t>Mümliswil-Ramiswil</t>
  </si>
  <si>
    <t>Welschenrohr-Gänsbrunnen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</si>
  <si>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</si>
  <si>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</si>
  <si>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</si>
  <si>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</si>
  <si>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</si>
  <si>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</si>
  <si>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</si>
  <si>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</si>
  <si>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</si>
  <si>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</si>
  <si>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</si>
  <si>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</si>
  <si>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</si>
  <si>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</si>
  <si>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</si>
  <si>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</si>
  <si>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</si>
  <si>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</si>
  <si>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</si>
  <si>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</si>
  <si>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</si>
  <si>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</si>
  <si>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</si>
  <si>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</si>
  <si>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</si>
  <si>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</si>
  <si>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</si>
  <si>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</si>
  <si>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</si>
  <si>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</si>
  <si>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</si>
  <si>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</si>
  <si>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</si>
  <si>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</si>
  <si>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</si>
  <si>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</si>
  <si>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</si>
  <si>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</si>
  <si>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</si>
  <si>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</si>
  <si>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</si>
  <si>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</si>
  <si>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</si>
  <si>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</si>
  <si>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</si>
  <si>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</si>
  <si>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</si>
  <si>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</si>
  <si>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</si>
  <si>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</si>
  <si>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</si>
  <si>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</si>
  <si>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</si>
  <si>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</si>
  <si>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</si>
  <si>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</si>
  <si>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</si>
  <si>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</si>
  <si>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</si>
  <si>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</si>
  <si>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</si>
  <si>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</si>
  <si>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</si>
  <si>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</si>
  <si>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</si>
  <si>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</si>
  <si>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</si>
  <si>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</si>
  <si>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</si>
  <si>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</si>
  <si>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</si>
  <si>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</si>
  <si>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</si>
  <si>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</si>
  <si>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</si>
  <si>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</si>
  <si>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</si>
  <si>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</si>
  <si>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</si>
  <si>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</si>
  <si>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</si>
  <si>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</si>
  <si>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</si>
  <si>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</si>
  <si>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</si>
  <si>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</si>
  <si>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</si>
  <si>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</si>
  <si>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</si>
  <si>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</si>
  <si>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</si>
  <si>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</si>
  <si>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</si>
  <si>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</si>
  <si>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</si>
  <si>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</si>
  <si>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</si>
  <si>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</si>
  <si>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</si>
  <si>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</si>
  <si>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</si>
  <si>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</si>
  <si>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</si>
  <si>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</si>
  <si>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</si>
  <si>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</si>
  <si>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</si>
  <si>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</si>
  <si>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</si>
  <si>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</si>
  <si>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</si>
  <si>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</si>
  <si>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</si>
  <si>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</si>
  <si>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</si>
  <si>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</si>
  <si>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</si>
  <si>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</si>
  <si>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</si>
  <si>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</si>
  <si>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</si>
  <si>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</si>
  <si>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</si>
  <si>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</si>
  <si>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</si>
  <si>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</si>
  <si>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</si>
  <si>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</si>
  <si>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</si>
  <si>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</si>
  <si>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</si>
  <si>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</si>
  <si>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</si>
  <si>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</si>
  <si>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</si>
  <si>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</si>
  <si>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</si>
  <si>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</si>
  <si>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</si>
  <si>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</si>
  <si>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</si>
  <si>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</si>
  <si>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</si>
  <si>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</si>
  <si>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</si>
  <si>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</si>
  <si>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</si>
  <si>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</si>
  <si>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</si>
  <si>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</si>
  <si>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</si>
  <si>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</si>
  <si>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</si>
  <si>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</si>
  <si>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</si>
  <si>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</si>
  <si>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</si>
  <si>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</si>
  <si>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</si>
  <si>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</si>
  <si>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</si>
  <si>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</si>
  <si>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</si>
  <si>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</si>
  <si>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</si>
  <si>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</si>
  <si>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</si>
  <si>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</si>
  <si>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</si>
  <si>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</si>
  <si>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</si>
  <si>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</si>
  <si>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</si>
  <si>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</si>
  <si>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</si>
  <si>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</si>
  <si>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</si>
  <si>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</si>
  <si>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</si>
  <si>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</si>
  <si>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</si>
  <si>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</si>
  <si>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</si>
  <si>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</si>
  <si>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</si>
  <si>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</si>
  <si>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</si>
  <si>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</si>
  <si>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</si>
  <si>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</si>
  <si>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</si>
  <si>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</si>
  <si>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</si>
  <si>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</si>
  <si>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</si>
  <si>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</si>
  <si>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</si>
  <si>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</si>
  <si>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</si>
  <si>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</si>
  <si>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</si>
  <si>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</si>
  <si>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</si>
  <si>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</si>
  <si>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</si>
  <si>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</si>
  <si>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</si>
  <si>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</si>
  <si>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</si>
  <si>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</si>
  <si>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</si>
  <si>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</si>
  <si>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</si>
  <si>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</si>
  <si>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</si>
  <si>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</si>
  <si>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</si>
  <si>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</si>
  <si>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</si>
  <si>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</si>
  <si>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</si>
  <si>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</si>
  <si>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</si>
  <si>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</si>
  <si>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</si>
  <si>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</si>
  <si>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</si>
  <si>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</si>
  <si>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Schlatt-Haslen</t>
  </si>
  <si>
    <t>Oberegg</t>
  </si>
  <si>
    <t>Schwende-Rüte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</si>
  <si>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</si>
  <si>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</si>
  <si>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</si>
  <si>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</si>
  <si>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</si>
  <si>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</si>
  <si>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</si>
  <si>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</si>
  <si>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</si>
  <si>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</si>
  <si>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</si>
  <si>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</si>
  <si>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</si>
  <si>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</si>
  <si>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</si>
  <si>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</si>
  <si>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</si>
  <si>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</si>
  <si>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</si>
  <si>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</si>
  <si>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</si>
  <si>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</si>
  <si>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</si>
  <si>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</si>
  <si>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</si>
  <si>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</si>
  <si>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</si>
  <si>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</si>
  <si>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</si>
  <si>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</si>
  <si>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</si>
  <si>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</si>
  <si>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</si>
  <si>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</si>
  <si>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</si>
  <si>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</si>
  <si>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</si>
  <si>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</si>
  <si>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</si>
  <si>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</si>
  <si>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</si>
  <si>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</si>
  <si>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</si>
  <si>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</si>
  <si>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</si>
  <si>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</si>
  <si>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</si>
  <si>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</si>
  <si>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</si>
  <si>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</si>
  <si>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</si>
  <si>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</si>
  <si>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</si>
  <si>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</si>
  <si>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Lichtensteig</t>
  </si>
  <si>
    <t>Wattwil</t>
  </si>
  <si>
    <t>Kirchberg (SG)</t>
  </si>
  <si>
    <t>Lütisburg</t>
  </si>
  <si>
    <t>Mosnang</t>
  </si>
  <si>
    <t>Bütschwil-Ganterschwil</t>
  </si>
  <si>
    <t>Neckertal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</si>
  <si>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</si>
  <si>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</si>
  <si>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</si>
  <si>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</si>
  <si>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</si>
  <si>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</si>
  <si>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</si>
  <si>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</si>
  <si>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</si>
  <si>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</si>
  <si>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</si>
  <si>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</si>
  <si>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</si>
  <si>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</si>
  <si>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</si>
  <si>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</si>
  <si>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</si>
  <si>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</si>
  <si>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</si>
  <si>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</si>
  <si>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</si>
  <si>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</si>
  <si>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</si>
  <si>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</si>
  <si>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</si>
  <si>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</si>
  <si>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</si>
  <si>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</si>
  <si>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</si>
  <si>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</si>
  <si>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</si>
  <si>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</si>
  <si>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</si>
  <si>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</si>
  <si>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</si>
  <si>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</si>
  <si>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</si>
  <si>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</si>
  <si>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</si>
  <si>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</si>
  <si>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</si>
  <si>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</si>
  <si>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</si>
  <si>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</si>
  <si>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</si>
  <si>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</si>
  <si>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</si>
  <si>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Rheinwald</t>
  </si>
  <si>
    <t>Muntogna da Schons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</si>
  <si>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</si>
  <si>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</si>
  <si>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</si>
  <si>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</si>
  <si>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</si>
  <si>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</si>
  <si>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</si>
  <si>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</si>
  <si>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</si>
  <si>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</si>
  <si>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</si>
  <si>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</si>
  <si>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</si>
  <si>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</si>
  <si>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</si>
  <si>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 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</si>
  <si>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</si>
  <si>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</si>
  <si>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</si>
  <si>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</si>
  <si>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</si>
  <si>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</si>
  <si>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</si>
  <si>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</si>
  <si>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</si>
  <si>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</si>
  <si>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</si>
  <si>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</si>
  <si>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</si>
  <si>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</si>
  <si>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</si>
  <si>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</si>
  <si>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</si>
  <si>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</si>
  <si>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</si>
  <si>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</si>
  <si>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</si>
  <si>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</si>
  <si>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</si>
  <si>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</si>
  <si>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</si>
  <si>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</si>
  <si>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</si>
  <si>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</si>
  <si>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</si>
  <si>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</si>
  <si>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</si>
  <si>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</si>
  <si>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</si>
  <si>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</si>
  <si>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</si>
  <si>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</si>
  <si>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</si>
  <si>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</si>
  <si>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</si>
  <si>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</si>
  <si>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</si>
  <si>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</si>
  <si>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</si>
  <si>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</si>
  <si>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</si>
  <si>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</si>
  <si>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</si>
  <si>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</si>
  <si>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</si>
  <si>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</si>
  <si>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</si>
  <si>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</si>
  <si>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</si>
  <si>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</si>
  <si>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</si>
  <si>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</si>
  <si>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</si>
  <si>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</si>
  <si>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</si>
  <si>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</si>
  <si>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</si>
  <si>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</si>
  <si>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</si>
  <si>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</si>
  <si>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</si>
  <si>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</si>
  <si>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</si>
  <si>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</si>
  <si>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</si>
  <si>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</si>
  <si>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</si>
  <si>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</si>
  <si>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</si>
  <si>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</si>
  <si>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</si>
  <si>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</si>
  <si>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</si>
  <si>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</si>
  <si>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</si>
  <si>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</si>
  <si>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</si>
  <si>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</si>
  <si>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</si>
  <si>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</si>
  <si>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</si>
  <si>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</si>
  <si>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</si>
  <si>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</si>
  <si>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</si>
  <si>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</si>
  <si>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</si>
  <si>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</si>
  <si>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</si>
  <si>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</si>
  <si>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</si>
  <si>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</si>
  <si>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</si>
  <si>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</si>
  <si>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</si>
  <si>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</si>
  <si>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</si>
  <si>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</si>
  <si>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</si>
  <si>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</si>
  <si>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</si>
  <si>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</si>
  <si>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</si>
  <si>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</si>
  <si>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</si>
  <si>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</si>
  <si>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</si>
  <si>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</si>
  <si>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</si>
  <si>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Brugg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</si>
  <si>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</si>
  <si>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</si>
  <si>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</si>
  <si>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</si>
  <si>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</si>
  <si>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</si>
  <si>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</si>
  <si>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</si>
  <si>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</si>
  <si>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</si>
  <si>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</si>
  <si>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</si>
  <si>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</si>
  <si>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</si>
  <si>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</si>
  <si>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</si>
  <si>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</si>
  <si>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</si>
  <si>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</si>
  <si>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</si>
  <si>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</si>
  <si>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</si>
  <si>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</si>
  <si>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</si>
  <si>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</si>
  <si>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</si>
  <si>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</si>
  <si>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</si>
  <si>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</si>
  <si>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</si>
  <si>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</si>
  <si>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</si>
  <si>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</si>
  <si>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</si>
  <si>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</si>
  <si>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</si>
  <si>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</si>
  <si>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</si>
  <si>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</si>
  <si>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</si>
  <si>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</si>
  <si>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</si>
  <si>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</si>
  <si>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Wittnau</t>
  </si>
  <si>
    <t>Wölflinswil</t>
  </si>
  <si>
    <t>Zeihen</t>
  </si>
  <si>
    <t>Mettauertal</t>
  </si>
  <si>
    <t>Böztal</t>
  </si>
  <si>
    <t>Herznach-Ueken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</si>
  <si>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</si>
  <si>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</si>
  <si>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</si>
  <si>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</si>
  <si>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</si>
  <si>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</si>
  <si>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</si>
  <si>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</si>
  <si>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</si>
  <si>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</si>
  <si>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</si>
  <si>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</si>
  <si>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</si>
  <si>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</si>
  <si>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</si>
  <si>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</si>
  <si>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</si>
  <si>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</si>
  <si>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</si>
  <si>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</si>
  <si>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</si>
  <si>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</si>
  <si>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</si>
  <si>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</si>
  <si>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</si>
  <si>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</si>
  <si>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</si>
  <si>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</si>
  <si>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</si>
  <si>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</si>
  <si>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</si>
  <si>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</si>
  <si>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</si>
  <si>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</si>
  <si>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</si>
  <si>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</si>
  <si>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</si>
  <si>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</si>
  <si>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</si>
  <si>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</si>
  <si>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</si>
  <si>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</si>
  <si>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</si>
  <si>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</si>
  <si>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</si>
  <si>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</si>
  <si>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</si>
  <si>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</si>
  <si>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</si>
  <si>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</si>
  <si>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</si>
  <si>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</si>
  <si>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</si>
  <si>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</si>
  <si>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</si>
  <si>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</si>
  <si>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</si>
  <si>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</si>
  <si>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</si>
  <si>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</si>
  <si>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</si>
  <si>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</si>
  <si>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</si>
  <si>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</si>
  <si>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</si>
  <si>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</si>
  <si>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</si>
  <si>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</si>
  <si>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</si>
  <si>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</si>
  <si>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Böttstein</t>
  </si>
  <si>
    <t>Döttingen</t>
  </si>
  <si>
    <t>Endingen</t>
  </si>
  <si>
    <t>Fisibach</t>
  </si>
  <si>
    <t>Full-Reuenthal</t>
  </si>
  <si>
    <t>Klingnau</t>
  </si>
  <si>
    <t>Koblenz</t>
  </si>
  <si>
    <t>Leibstadt</t>
  </si>
  <si>
    <t>Lengnau (AG)</t>
  </si>
  <si>
    <t>Leuggern</t>
  </si>
  <si>
    <t>Mellikon</t>
  </si>
  <si>
    <t>Schneisingen</t>
  </si>
  <si>
    <t>Siglistorf</t>
  </si>
  <si>
    <t>Tegerfelden</t>
  </si>
  <si>
    <t>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</si>
  <si>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</si>
  <si>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</si>
  <si>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</si>
  <si>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</si>
  <si>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</si>
  <si>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</si>
  <si>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</si>
  <si>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</si>
  <si>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</si>
  <si>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</si>
  <si>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</si>
  <si>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</si>
  <si>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</si>
  <si>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</si>
  <si>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</si>
  <si>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</si>
  <si>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</si>
  <si>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</si>
  <si>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</si>
  <si>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</si>
  <si>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</si>
  <si>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</si>
  <si>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</si>
  <si>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</si>
  <si>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</si>
  <si>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</si>
  <si>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</si>
  <si>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</si>
  <si>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</si>
  <si>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</si>
  <si>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</si>
  <si>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</si>
  <si>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</si>
  <si>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</si>
  <si>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</si>
  <si>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</si>
  <si>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</si>
  <si>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</si>
  <si>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</si>
  <si>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</si>
  <si>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</si>
  <si>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</si>
  <si>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</si>
  <si>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</si>
  <si>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</si>
  <si>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</si>
  <si>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</si>
  <si>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</si>
  <si>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</si>
  <si>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</si>
  <si>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</si>
  <si>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</si>
  <si>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</si>
  <si>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</si>
  <si>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</si>
  <si>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</si>
  <si>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</si>
  <si>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</si>
  <si>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</si>
  <si>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</si>
  <si>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</si>
  <si>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</si>
  <si>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</si>
  <si>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</si>
  <si>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</si>
  <si>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</si>
  <si>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</si>
  <si>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</si>
  <si>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</si>
  <si>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</si>
  <si>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</si>
  <si>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</si>
  <si>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</si>
  <si>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</si>
  <si>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</si>
  <si>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</si>
  <si>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</si>
  <si>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</si>
  <si>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</si>
  <si>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</si>
  <si>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</si>
  <si>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</si>
  <si>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</si>
  <si>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</si>
  <si>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</si>
  <si>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</si>
  <si>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</si>
  <si>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</si>
  <si>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</si>
  <si>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</si>
  <si>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</si>
  <si>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</si>
  <si>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</si>
  <si>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</si>
  <si>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</si>
  <si>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</si>
  <si>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</si>
  <si>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</si>
  <si>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</si>
  <si>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</si>
  <si>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sopra Minusio</t>
  </si>
  <si>
    <t>Brissago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</si>
  <si>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</si>
  <si>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</si>
  <si>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</si>
  <si>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</si>
  <si>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</si>
  <si>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</si>
  <si>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</si>
  <si>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</si>
  <si>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</si>
  <si>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Tenero-Contra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</si>
  <si>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</si>
  <si>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</si>
  <si>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</si>
  <si>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</si>
  <si>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</si>
  <si>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</si>
  <si>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</si>
  <si>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</si>
  <si>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</si>
  <si>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</si>
  <si>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</si>
  <si>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</si>
  <si>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</si>
  <si>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</si>
  <si>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</si>
  <si>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</si>
  <si>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</si>
  <si>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</si>
  <si>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</si>
  <si>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</si>
  <si>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</si>
  <si>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</si>
  <si>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</si>
  <si>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</si>
  <si>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Massagno</t>
  </si>
  <si>
    <t>Melide</t>
  </si>
  <si>
    <t>Mezzovico-Vira</t>
  </si>
  <si>
    <t>Miglieglia</t>
  </si>
  <si>
    <t>Morcote</t>
  </si>
  <si>
    <t>Muzzano</t>
  </si>
  <si>
    <t>Neggio</t>
  </si>
  <si>
    <t>Novaggio</t>
  </si>
  <si>
    <t>Origlio</t>
  </si>
  <si>
    <t>Paradiso</t>
  </si>
  <si>
    <t>Ponte Capriasca</t>
  </si>
  <si>
    <t>Porza</t>
  </si>
  <si>
    <t>Pura</t>
  </si>
  <si>
    <t>Savosa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</si>
  <si>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</si>
  <si>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</si>
  <si>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</si>
  <si>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</si>
  <si>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</si>
  <si>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</si>
  <si>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</si>
  <si>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</si>
  <si>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</si>
  <si>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Tresa</t>
  </si>
  <si>
    <t>Val Mara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</si>
  <si>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</si>
  <si>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</si>
  <si>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</si>
  <si>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</si>
  <si>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</si>
  <si>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</si>
  <si>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</si>
  <si>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</si>
  <si>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</si>
  <si>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</si>
  <si>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</si>
  <si>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</si>
  <si>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</si>
  <si>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</si>
  <si>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</si>
  <si>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</si>
  <si>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</si>
  <si>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</si>
  <si>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</si>
  <si>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</si>
  <si>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</si>
  <si>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</si>
  <si>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</si>
  <si>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</si>
  <si>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Verzasca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</si>
  <si>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</si>
  <si>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</si>
  <si>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</si>
  <si>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</si>
  <si>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</si>
  <si>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</si>
  <si>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</si>
  <si>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</si>
  <si>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</si>
  <si>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</si>
  <si>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</si>
  <si>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</si>
  <si>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</si>
  <si>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</si>
  <si>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</si>
  <si>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</si>
  <si>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</si>
  <si>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</si>
  <si>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</si>
  <si>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</si>
  <si>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</si>
  <si>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</si>
  <si>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</si>
  <si>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</si>
  <si>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</si>
  <si>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</si>
  <si>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</si>
  <si>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</si>
  <si>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</si>
  <si>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</si>
  <si>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</si>
  <si>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</si>
  <si>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</si>
  <si>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</si>
  <si>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</si>
  <si>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</si>
  <si>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</si>
  <si>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</si>
  <si>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</si>
  <si>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</si>
  <si>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</si>
  <si>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</si>
  <si>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</si>
  <si>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</si>
  <si>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</si>
  <si>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</si>
  <si>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</si>
  <si>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</si>
  <si>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</si>
  <si>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</si>
  <si>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</si>
  <si>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</si>
  <si>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</si>
  <si>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</si>
  <si>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</si>
  <si>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Penthalaz</t>
  </si>
  <si>
    <t>Penthaz</t>
  </si>
  <si>
    <t>Pompaples</t>
  </si>
  <si>
    <t>La Sarraz</t>
  </si>
  <si>
    <t>Senarclens</t>
  </si>
  <si>
    <t>Sullens</t>
  </si>
  <si>
    <t>Vufflens-la-Ville</t>
  </si>
  <si>
    <t>Assens</t>
  </si>
  <si>
    <t>Bercher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</si>
  <si>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</si>
  <si>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</si>
  <si>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</si>
  <si>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</si>
  <si>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</si>
  <si>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</si>
  <si>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</si>
  <si>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</si>
  <si>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</si>
  <si>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</si>
  <si>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</si>
  <si>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</si>
  <si>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</si>
  <si>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</si>
  <si>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</si>
  <si>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</si>
  <si>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</si>
  <si>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</si>
  <si>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</si>
  <si>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</si>
  <si>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</si>
  <si>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</si>
  <si>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</si>
  <si>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</si>
  <si>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</si>
  <si>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</si>
  <si>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</si>
  <si>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</si>
  <si>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</si>
  <si>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</si>
  <si>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</si>
  <si>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</si>
  <si>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</si>
  <si>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</si>
  <si>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</si>
  <si>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</si>
  <si>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</si>
  <si>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</si>
  <si>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</si>
  <si>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</si>
  <si>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</si>
  <si>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</si>
  <si>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</si>
  <si>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</si>
  <si>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</si>
  <si>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</si>
  <si>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</si>
  <si>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</si>
  <si>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</si>
  <si>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</si>
  <si>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</si>
  <si>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</si>
  <si>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</si>
  <si>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</si>
  <si>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</si>
  <si>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</si>
  <si>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</si>
  <si>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</si>
  <si>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</si>
  <si>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</si>
  <si>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</si>
  <si>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</si>
  <si>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</si>
  <si>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</si>
  <si>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</si>
  <si>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</si>
  <si>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</si>
  <si>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</si>
  <si>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</si>
  <si>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</si>
  <si>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</si>
  <si>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</si>
  <si>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</si>
  <si>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</si>
  <si>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</si>
  <si>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</si>
  <si>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</si>
  <si>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</si>
  <si>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</si>
  <si>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</si>
  <si>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</si>
  <si>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</si>
  <si>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</si>
  <si>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</si>
  <si>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</si>
  <si>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Hautemorges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</si>
  <si>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</si>
  <si>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</si>
  <si>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</si>
  <si>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</si>
  <si>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</si>
  <si>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</si>
  <si>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</si>
  <si>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</si>
  <si>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</si>
  <si>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</si>
  <si>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</si>
  <si>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</si>
  <si>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</si>
  <si>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</si>
  <si>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</si>
  <si>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</si>
  <si>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</si>
  <si>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</si>
  <si>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</si>
  <si>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</si>
  <si>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</si>
  <si>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</si>
  <si>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</si>
  <si>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</si>
  <si>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</si>
  <si>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</si>
  <si>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</si>
  <si>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</si>
  <si>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 (VD)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</si>
  <si>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</si>
  <si>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</si>
  <si>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</si>
  <si>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</si>
  <si>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</si>
  <si>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</si>
  <si>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</si>
  <si>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</si>
  <si>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</si>
  <si>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</si>
  <si>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</si>
  <si>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</si>
  <si>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</si>
  <si>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</si>
  <si>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</si>
  <si>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</si>
  <si>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</si>
  <si>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</si>
  <si>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</si>
  <si>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</si>
  <si>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</si>
  <si>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</si>
  <si>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</si>
  <si>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</si>
  <si>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</si>
  <si>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</si>
  <si>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</si>
  <si>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</si>
  <si>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</si>
  <si>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</si>
  <si>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</si>
  <si>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</si>
  <si>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</si>
  <si>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</si>
  <si>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</si>
  <si>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</si>
  <si>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</si>
  <si>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</si>
  <si>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</si>
  <si>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</si>
  <si>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</si>
  <si>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</si>
  <si>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</si>
  <si>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</si>
  <si>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</si>
  <si>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</si>
  <si>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</si>
  <si>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</si>
  <si>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</si>
  <si>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</si>
  <si>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</si>
  <si>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</si>
  <si>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</si>
  <si>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</si>
  <si>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</si>
  <si>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</si>
  <si>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</si>
  <si>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</si>
  <si>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</si>
  <si>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</si>
  <si>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</si>
  <si>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</si>
  <si>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</si>
  <si>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</si>
  <si>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</si>
  <si>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</si>
  <si>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</si>
  <si>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</si>
  <si>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</si>
  <si>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</si>
  <si>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</si>
  <si>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</si>
  <si>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</si>
  <si>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</si>
  <si>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</si>
  <si>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</si>
  <si>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</si>
  <si>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</si>
  <si>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</si>
  <si>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</si>
  <si>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</si>
  <si>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</si>
  <si>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Chardonne</t>
  </si>
  <si>
    <t>Corseaux</t>
  </si>
  <si>
    <t>Corsier-sur-Vevey</t>
  </si>
  <si>
    <t>Jongny</t>
  </si>
  <si>
    <t>Montreux</t>
  </si>
  <si>
    <t>La Tour-de-Peilz</t>
  </si>
  <si>
    <t>Vevey</t>
  </si>
  <si>
    <t>Veytaux</t>
  </si>
  <si>
    <t>Blonay - Saint-Légier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</si>
  <si>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</si>
  <si>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</si>
  <si>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</si>
  <si>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</si>
  <si>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</si>
  <si>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</si>
  <si>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</si>
  <si>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</si>
  <si>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</si>
  <si>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</si>
  <si>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</si>
  <si>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</si>
  <si>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</si>
  <si>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</si>
  <si>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</si>
  <si>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</si>
  <si>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</si>
  <si>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</si>
  <si>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</si>
  <si>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</si>
  <si>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</si>
  <si>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</si>
  <si>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</si>
  <si>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</si>
  <si>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</si>
  <si>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</si>
  <si>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</si>
  <si>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</si>
  <si>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</si>
  <si>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</si>
  <si>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</si>
  <si>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</si>
  <si>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</si>
  <si>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</si>
  <si>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</si>
  <si>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</si>
  <si>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</si>
  <si>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</si>
  <si>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</si>
  <si>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</si>
  <si>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</si>
  <si>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</si>
  <si>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Bourg-Saint-Pierre</t>
  </si>
  <si>
    <t>Liddes</t>
  </si>
  <si>
    <t>Orsières</t>
  </si>
  <si>
    <t>Sembrancher</t>
  </si>
  <si>
    <t>Val de Bagnes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</si>
  <si>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</si>
  <si>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</si>
  <si>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</si>
  <si>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</si>
  <si>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</si>
  <si>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</si>
  <si>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</si>
  <si>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</si>
  <si>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</si>
  <si>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</si>
  <si>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</si>
  <si>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</si>
  <si>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</si>
  <si>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</si>
  <si>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</si>
  <si>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</si>
  <si>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</si>
  <si>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</si>
  <si>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</si>
  <si>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</si>
  <si>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</si>
  <si>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</si>
  <si>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</si>
  <si>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</si>
  <si>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</si>
  <si>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</si>
  <si>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</si>
  <si>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</si>
  <si>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</si>
  <si>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</si>
  <si>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</si>
  <si>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</si>
  <si>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</si>
  <si>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</si>
  <si>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</si>
  <si>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</si>
  <si>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</si>
  <si>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</si>
  <si>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</si>
  <si>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</si>
  <si>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</si>
  <si>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</si>
  <si>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</si>
  <si>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</si>
  <si>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</si>
  <si>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</si>
  <si>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</si>
  <si>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</si>
  <si>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</si>
  <si>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</si>
  <si>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</si>
  <si>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</si>
  <si>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</si>
  <si>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</si>
  <si>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</si>
  <si>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</si>
  <si>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</si>
  <si>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</si>
  <si>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</si>
  <si>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</si>
  <si>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</si>
  <si>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</si>
  <si>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</si>
  <si>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</si>
  <si>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</si>
  <si>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</si>
  <si>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</si>
  <si>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</si>
  <si>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</si>
  <si>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</si>
  <si>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</si>
  <si>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</si>
  <si>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</si>
  <si>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</si>
  <si>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</si>
  <si>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</si>
  <si>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Saint-Léonard</t>
  </si>
  <si>
    <t>Sierre</t>
  </si>
  <si>
    <t>Anniviers</t>
  </si>
  <si>
    <t>Crans-Montana</t>
  </si>
  <si>
    <t>Noble-Contrée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</si>
  <si>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</si>
  <si>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</si>
  <si>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</si>
  <si>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</si>
  <si>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</si>
  <si>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</si>
  <si>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</si>
  <si>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</si>
  <si>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</si>
  <si>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</si>
  <si>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</si>
  <si>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</si>
  <si>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</si>
  <si>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</si>
  <si>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</si>
  <si>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</si>
  <si>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</si>
  <si>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</si>
  <si>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</si>
  <si>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</si>
  <si>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</si>
  <si>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</si>
  <si>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</si>
  <si>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</si>
  <si>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</si>
  <si>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Cortaillod</t>
  </si>
  <si>
    <t>Rochefort</t>
  </si>
  <si>
    <t>Milvignes</t>
  </si>
  <si>
    <t>La Grande Béroche</t>
  </si>
  <si>
    <t>La Chaux-de-Fonds</t>
  </si>
  <si>
    <t>Les Planchettes</t>
  </si>
  <si>
    <t>La Sagne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</si>
  <si>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</si>
  <si>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</si>
  <si>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</si>
  <si>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</si>
  <si>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</si>
  <si>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</si>
  <si>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</si>
  <si>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</si>
  <si>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</si>
  <si>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</si>
  <si>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</si>
  <si>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</si>
  <si>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</si>
  <si>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</si>
  <si>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</si>
  <si>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</si>
  <si>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</si>
  <si>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</si>
  <si>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</si>
  <si>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</si>
  <si>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</si>
  <si>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</si>
  <si>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</si>
  <si>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</si>
  <si>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</si>
  <si>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</si>
  <si>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</si>
  <si>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</si>
  <si>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</si>
  <si>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</si>
  <si>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</si>
  <si>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</si>
  <si>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</si>
  <si>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</si>
  <si>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</si>
  <si>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</si>
  <si>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</si>
  <si>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</si>
  <si>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</si>
  <si>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</si>
  <si>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</si>
  <si>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</si>
  <si>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</si>
  <si>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</si>
  <si>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</si>
  <si>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</si>
  <si>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</si>
  <si>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</si>
  <si>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</si>
  <si>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</si>
  <si>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</si>
  <si>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</si>
  <si>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</si>
  <si>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</si>
  <si>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</si>
  <si>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</si>
  <si>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</si>
  <si>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</si>
  <si>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</si>
  <si>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</si>
  <si>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</si>
  <si>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</si>
  <si>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</si>
  <si>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</si>
  <si>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</si>
  <si>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</si>
  <si>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</si>
  <si>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</si>
  <si>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</si>
  <si>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</si>
  <si>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</si>
  <si>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</si>
  <si>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</si>
  <si>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</si>
  <si>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</si>
  <si>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</si>
  <si>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</si>
  <si>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</si>
  <si>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</si>
  <si>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</si>
  <si>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</si>
  <si>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</si>
  <si>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</si>
  <si>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</si>
  <si>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</si>
  <si>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</si>
  <si>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</si>
  <si>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</si>
  <si>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</si>
  <si>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</si>
  <si>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</si>
  <si>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</si>
  <si>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</si>
  <si>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</si>
  <si>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</si>
  <si>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</si>
  <si>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</si>
  <si>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</si>
  <si>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</si>
  <si>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</si>
  <si>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</si>
  <si>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</si>
  <si>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</si>
  <si>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</si>
  <si>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</si>
  <si>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Fahy</t>
  </si>
  <si>
    <t>Fontenais</t>
  </si>
  <si>
    <t>Grandfontaine</t>
  </si>
  <si>
    <t>Porrentruy</t>
  </si>
  <si>
    <t>Vendlincourt</t>
  </si>
  <si>
    <t>Basse-Allaine</t>
  </si>
  <si>
    <t>Clos du Doubs</t>
  </si>
  <si>
    <t>Haute-Ajoie</t>
  </si>
  <si>
    <t>La Baroche</t>
  </si>
  <si>
    <t>Damphreux-Lugnez</t>
  </si>
  <si>
    <t xml:space="preserve"> (N - 100) *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</si>
</sst>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#,##0_ ;\-#,##0_ ;&quot;-&quot;??_ ;@_ "/>
    <numFmt numFmtId="165" formatCode="_ * #,##0_ ;_ * \-#,##0_ ;_ * &quot;0&quot;_ ;_ @_ "/>
    <numFmt numFmtId="166" formatCode="#\ ?/?\ "/>
    <numFmt numFmtId="167" formatCode="#,##0_ ;\-#,##0_ ;0_ ;@_ "/>
    <numFmt numFmtId="168" formatCode="0.0%_ ;\-0.0%_ ;0%_ "/>
    <numFmt numFmtId="169" formatCode="@_ "/>
    <numFmt numFmtId="170" formatCode="mm\/yyyy"/>
    <numFmt numFmtId="171" formatCode="0_ ;\-0_ ;_ ;@_ "/>
    <numFmt numFmtId="172" formatCode="0.000_ ;\-0.000_ ;0.000_ ;@_ "/>
    <numFmt numFmtId="173" formatCode="0.0%_ ;\-0.0%_ ;&quot;-&quot;??_ ;@_ "/>
    <numFmt numFmtId="174" formatCode="0.0_ ;\-0.0_ ;&quot;-&quot;??_ ;@_ "/>
    <numFmt numFmtId="175" formatCode="0.00%_ ;\-0.00%_ ;&quot;-&quot;??_ ;@_ "/>
    <numFmt numFmtId="176" formatCode="0.0%_ ;\-0.0%_ ;0.0%_ ;@_ "/>
    <numFmt numFmtId="177" formatCode="0.000;\-0.000;0.000;@"/>
    <numFmt numFmtId="178" formatCode="0.000_ ;0.000_ ;0.000_ ;@_ "/>
    <numFmt numFmtId="179" formatCode="0.0000"/>
    <numFmt numFmtId="180" formatCode="0.0"/>
    <numFmt numFmtId="181" formatCode="0.0%"/>
    <numFmt numFmtId="182" formatCode="_ \ @"/>
    <numFmt numFmtId="183" formatCode="_ * #,##0_ ;_ * \-#,##0_ ;_ * &quot;-&quot;??_ ;_ @_ "/>
    <numFmt numFmtId="184" formatCode="0.00%_ ;\-0.00%_ ;0.00%_ ;@_ "/>
    <numFmt numFmtId="185" formatCode="0.000"/>
  </numFmts>
  <fonts count="45" x14ac:knownFonts="1">
    <font>
      <sz val="10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b/>
      <sz val="16"/>
      <color rgb="FF000000"/>
      <name val="Arial"/>
      <family val="2"/>
    </font>
    <font>
      <sz val="8"/>
      <color theme="0"/>
      <name val="Arial Narrow"/>
      <family val="2"/>
    </font>
    <font>
      <b/>
      <sz val="14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12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C00000"/>
      <name val="Arial"/>
      <family val="2"/>
    </font>
    <font>
      <b/>
      <sz val="9"/>
      <color theme="0"/>
      <name val="Arial"/>
      <family val="2"/>
    </font>
    <font>
      <sz val="8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99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" xfId="0" applyFont="1" applyBorder="1"/>
    <xf numFmtId="0" fontId="1" fillId="0" borderId="0" xfId="0" applyFont="1"/>
    <xf numFmtId="0" fontId="7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1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8" fillId="0" borderId="3" xfId="0" applyFont="1" applyBorder="1" applyAlignment="1">
      <alignment vertical="center"/>
    </xf>
    <xf numFmtId="0" fontId="10" fillId="0" borderId="0" xfId="0" applyFont="1"/>
    <xf numFmtId="164" fontId="6" fillId="0" borderId="4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0" xfId="0" applyNumberFormat="1" applyFont="1" applyFill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1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13" xfId="0" applyFont="1" applyBorder="1" applyAlignment="1">
      <alignment vertical="center"/>
    </xf>
    <xf numFmtId="165" fontId="6" fillId="0" borderId="0" xfId="0" applyNumberFormat="1" applyFont="1" applyAlignment="1">
      <alignment horizontal="center"/>
    </xf>
    <xf numFmtId="165" fontId="15" fillId="0" borderId="1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1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0" fontId="6" fillId="0" borderId="12" xfId="0" applyFont="1" applyBorder="1"/>
    <xf numFmtId="0" fontId="16" fillId="0" borderId="0" xfId="0" applyFont="1"/>
    <xf numFmtId="166" fontId="9" fillId="0" borderId="13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1" xfId="0" applyNumberFormat="1" applyFont="1" applyBorder="1" applyAlignment="1">
      <alignment horizontal="right" vertical="center"/>
    </xf>
    <xf numFmtId="167" fontId="15" fillId="0" borderId="16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/>
    </xf>
    <xf numFmtId="167" fontId="15" fillId="0" borderId="11" xfId="0" applyNumberFormat="1" applyFont="1" applyBorder="1" applyAlignment="1">
      <alignment horizontal="right" vertical="center"/>
    </xf>
    <xf numFmtId="167" fontId="8" fillId="0" borderId="8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/>
    </xf>
    <xf numFmtId="167" fontId="8" fillId="0" borderId="7" xfId="0" applyNumberFormat="1" applyFont="1" applyBorder="1" applyAlignment="1">
      <alignment horizontal="right" vertical="center"/>
    </xf>
    <xf numFmtId="168" fontId="15" fillId="0" borderId="5" xfId="0" applyNumberFormat="1" applyFont="1" applyBorder="1" applyAlignment="1">
      <alignment horizontal="right"/>
    </xf>
    <xf numFmtId="0" fontId="8" fillId="0" borderId="13" xfId="0" applyFont="1" applyBorder="1" applyAlignment="1">
      <alignment vertical="center"/>
    </xf>
    <xf numFmtId="0" fontId="6" fillId="0" borderId="13" xfId="0" applyFont="1" applyBorder="1"/>
    <xf numFmtId="0" fontId="6" fillId="0" borderId="3" xfId="0" applyFont="1" applyBorder="1" applyAlignment="1">
      <alignment vertical="center"/>
    </xf>
    <xf numFmtId="0" fontId="6" fillId="0" borderId="7" xfId="0" applyFont="1" applyBorder="1"/>
    <xf numFmtId="0" fontId="6" fillId="0" borderId="12" xfId="0" applyFont="1" applyBorder="1" applyAlignment="1">
      <alignment horizontal="left" vertical="center"/>
    </xf>
    <xf numFmtId="169" fontId="6" fillId="0" borderId="12" xfId="0" applyNumberFormat="1" applyFont="1" applyBorder="1" applyAlignment="1">
      <alignment horizontal="right"/>
    </xf>
    <xf numFmtId="169" fontId="6" fillId="0" borderId="15" xfId="0" applyNumberFormat="1" applyFont="1" applyBorder="1" applyAlignment="1">
      <alignment horizontal="right"/>
    </xf>
    <xf numFmtId="169" fontId="6" fillId="0" borderId="16" xfId="0" applyNumberFormat="1" applyFont="1" applyBorder="1" applyAlignment="1">
      <alignment horizontal="right"/>
    </xf>
    <xf numFmtId="0" fontId="6" fillId="0" borderId="16" xfId="0" applyFont="1" applyBorder="1"/>
    <xf numFmtId="170" fontId="17" fillId="0" borderId="9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167" fontId="15" fillId="0" borderId="8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167" fontId="6" fillId="0" borderId="14" xfId="0" applyNumberFormat="1" applyFont="1" applyBorder="1" applyAlignment="1">
      <alignment vertical="center"/>
    </xf>
    <xf numFmtId="167" fontId="6" fillId="0" borderId="4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6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6" fillId="0" borderId="14" xfId="0" applyFont="1" applyBorder="1"/>
    <xf numFmtId="0" fontId="1" fillId="0" borderId="10" xfId="0" applyFont="1" applyBorder="1"/>
    <xf numFmtId="167" fontId="8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6" xfId="0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171" fontId="2" fillId="0" borderId="7" xfId="0" applyNumberFormat="1" applyFont="1" applyBorder="1" applyAlignment="1">
      <alignment horizontal="right" vertical="center"/>
    </xf>
    <xf numFmtId="171" fontId="2" fillId="0" borderId="7" xfId="0" applyNumberFormat="1" applyFont="1" applyBorder="1" applyAlignment="1">
      <alignment horizontal="right" vertical="center" wrapText="1"/>
    </xf>
    <xf numFmtId="171" fontId="21" fillId="0" borderId="6" xfId="0" applyNumberFormat="1" applyFont="1" applyBorder="1" applyAlignment="1">
      <alignment horizontal="right" vertical="center" wrapText="1"/>
    </xf>
    <xf numFmtId="171" fontId="2" fillId="0" borderId="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11" fillId="0" borderId="0" xfId="0" applyFont="1" applyAlignment="1">
      <alignment vertical="center" wrapText="1"/>
    </xf>
    <xf numFmtId="0" fontId="18" fillId="0" borderId="0" xfId="0" applyFont="1"/>
    <xf numFmtId="0" fontId="23" fillId="0" borderId="0" xfId="0" applyFont="1"/>
    <xf numFmtId="172" fontId="24" fillId="0" borderId="15" xfId="0" applyNumberFormat="1" applyFont="1" applyBorder="1" applyAlignment="1">
      <alignment horizontal="right" vertical="center"/>
    </xf>
    <xf numFmtId="172" fontId="24" fillId="3" borderId="1" xfId="0" applyNumberFormat="1" applyFont="1" applyFill="1" applyBorder="1" applyAlignment="1">
      <alignment horizontal="right" vertical="center"/>
    </xf>
    <xf numFmtId="172" fontId="8" fillId="0" borderId="7" xfId="0" applyNumberFormat="1" applyFont="1" applyBorder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4" fontId="15" fillId="3" borderId="0" xfId="0" applyNumberFormat="1" applyFont="1" applyFill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/>
    </xf>
    <xf numFmtId="173" fontId="8" fillId="0" borderId="7" xfId="0" applyNumberFormat="1" applyFont="1" applyBorder="1" applyAlignment="1">
      <alignment horizontal="right" vertical="center"/>
    </xf>
    <xf numFmtId="174" fontId="8" fillId="0" borderId="7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73" fontId="6" fillId="0" borderId="0" xfId="0" applyNumberFormat="1" applyFont="1" applyAlignment="1">
      <alignment horizontal="right" vertical="center"/>
    </xf>
    <xf numFmtId="174" fontId="6" fillId="0" borderId="0" xfId="0" applyNumberFormat="1" applyFont="1" applyAlignment="1">
      <alignment horizontal="right" vertical="center"/>
    </xf>
    <xf numFmtId="0" fontId="6" fillId="3" borderId="4" xfId="0" applyFont="1" applyFill="1" applyBorder="1" applyAlignment="1">
      <alignment horizontal="left" vertical="center" wrapText="1"/>
    </xf>
    <xf numFmtId="173" fontId="6" fillId="3" borderId="0" xfId="0" applyNumberFormat="1" applyFont="1" applyFill="1" applyAlignment="1">
      <alignment horizontal="right" vertical="center"/>
    </xf>
    <xf numFmtId="174" fontId="6" fillId="3" borderId="0" xfId="0" applyNumberFormat="1" applyFont="1" applyFill="1" applyAlignment="1">
      <alignment horizontal="right" vertical="center"/>
    </xf>
    <xf numFmtId="0" fontId="6" fillId="3" borderId="10" xfId="0" applyFont="1" applyFill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5" fillId="3" borderId="9" xfId="0" applyNumberFormat="1" applyFont="1" applyFill="1" applyBorder="1" applyAlignment="1">
      <alignment horizontal="right" vertical="center"/>
    </xf>
    <xf numFmtId="164" fontId="15" fillId="0" borderId="9" xfId="0" applyNumberFormat="1" applyFont="1" applyBorder="1" applyAlignment="1">
      <alignment horizontal="right" vertical="center"/>
    </xf>
    <xf numFmtId="164" fontId="15" fillId="3" borderId="13" xfId="0" applyNumberFormat="1" applyFont="1" applyFill="1" applyBorder="1" applyAlignment="1">
      <alignment horizontal="right" vertical="center"/>
    </xf>
    <xf numFmtId="173" fontId="6" fillId="0" borderId="15" xfId="0" applyNumberFormat="1" applyFont="1" applyBorder="1" applyAlignment="1">
      <alignment horizontal="right" vertical="center"/>
    </xf>
    <xf numFmtId="173" fontId="6" fillId="3" borderId="1" xfId="0" applyNumberFormat="1" applyFont="1" applyFill="1" applyBorder="1" applyAlignment="1">
      <alignment horizontal="right" vertical="center"/>
    </xf>
    <xf numFmtId="164" fontId="15" fillId="0" borderId="15" xfId="0" applyNumberFormat="1" applyFont="1" applyBorder="1" applyAlignment="1">
      <alignment horizontal="right" vertical="center"/>
    </xf>
    <xf numFmtId="174" fontId="6" fillId="0" borderId="15" xfId="0" applyNumberFormat="1" applyFont="1" applyBorder="1" applyAlignment="1">
      <alignment horizontal="right" vertical="center"/>
    </xf>
    <xf numFmtId="164" fontId="15" fillId="3" borderId="1" xfId="0" applyNumberFormat="1" applyFont="1" applyFill="1" applyBorder="1" applyAlignment="1">
      <alignment horizontal="right" vertical="center"/>
    </xf>
    <xf numFmtId="174" fontId="6" fillId="3" borderId="1" xfId="0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164" fontId="6" fillId="0" borderId="16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/>
    </xf>
    <xf numFmtId="0" fontId="26" fillId="0" borderId="6" xfId="0" applyFont="1" applyBorder="1" applyAlignment="1">
      <alignment vertical="center" wrapText="1"/>
    </xf>
    <xf numFmtId="172" fontId="24" fillId="3" borderId="0" xfId="0" applyNumberFormat="1" applyFont="1" applyFill="1" applyAlignment="1">
      <alignment horizontal="right" vertical="center"/>
    </xf>
    <xf numFmtId="172" fontId="24" fillId="0" borderId="0" xfId="0" applyNumberFormat="1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4" fontId="6" fillId="0" borderId="14" xfId="0" applyNumberFormat="1" applyFont="1" applyBorder="1" applyAlignment="1">
      <alignment horizontal="right" vertical="center"/>
    </xf>
    <xf numFmtId="0" fontId="23" fillId="0" borderId="0" xfId="0" applyFont="1" applyAlignment="1">
      <alignment wrapText="1"/>
    </xf>
    <xf numFmtId="0" fontId="10" fillId="0" borderId="7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1" fontId="28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9" fillId="0" borderId="0" xfId="0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vertical="center"/>
    </xf>
    <xf numFmtId="164" fontId="30" fillId="0" borderId="4" xfId="0" applyNumberFormat="1" applyFont="1" applyBorder="1" applyAlignment="1">
      <alignment horizontal="right" vertical="center"/>
    </xf>
    <xf numFmtId="164" fontId="30" fillId="3" borderId="4" xfId="0" applyNumberFormat="1" applyFont="1" applyFill="1" applyBorder="1" applyAlignment="1">
      <alignment horizontal="right" vertical="center"/>
    </xf>
    <xf numFmtId="164" fontId="26" fillId="0" borderId="6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164" fontId="30" fillId="0" borderId="14" xfId="0" applyNumberFormat="1" applyFont="1" applyBorder="1" applyAlignment="1">
      <alignment horizontal="right" vertical="center"/>
    </xf>
    <xf numFmtId="164" fontId="30" fillId="3" borderId="10" xfId="0" applyNumberFormat="1" applyFont="1" applyFill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wrapText="1"/>
    </xf>
    <xf numFmtId="0" fontId="6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/>
    </xf>
    <xf numFmtId="0" fontId="32" fillId="0" borderId="0" xfId="0" applyFont="1"/>
    <xf numFmtId="0" fontId="20" fillId="0" borderId="0" xfId="0" applyFont="1" applyAlignment="1">
      <alignment horizontal="right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71" fontId="6" fillId="0" borderId="0" xfId="0" applyNumberFormat="1" applyFont="1" applyAlignment="1">
      <alignment horizontal="right" vertical="center"/>
    </xf>
    <xf numFmtId="171" fontId="8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1" fontId="19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75" fontId="15" fillId="0" borderId="14" xfId="0" applyNumberFormat="1" applyFont="1" applyBorder="1" applyAlignment="1">
      <alignment horizontal="right" vertical="center"/>
    </xf>
    <xf numFmtId="175" fontId="15" fillId="3" borderId="4" xfId="0" applyNumberFormat="1" applyFont="1" applyFill="1" applyBorder="1" applyAlignment="1">
      <alignment horizontal="right" vertical="center"/>
    </xf>
    <xf numFmtId="175" fontId="15" fillId="0" borderId="4" xfId="0" applyNumberFormat="1" applyFont="1" applyBorder="1" applyAlignment="1">
      <alignment horizontal="right" vertical="center"/>
    </xf>
    <xf numFmtId="175" fontId="15" fillId="3" borderId="10" xfId="0" applyNumberFormat="1" applyFont="1" applyFill="1" applyBorder="1" applyAlignment="1">
      <alignment horizontal="right" vertical="center"/>
    </xf>
    <xf numFmtId="173" fontId="8" fillId="0" borderId="8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73" fontId="6" fillId="0" borderId="5" xfId="0" applyNumberFormat="1" applyFont="1" applyBorder="1" applyAlignment="1">
      <alignment horizontal="right" vertical="center"/>
    </xf>
    <xf numFmtId="173" fontId="6" fillId="0" borderId="16" xfId="0" applyNumberFormat="1" applyFont="1" applyBorder="1" applyAlignment="1">
      <alignment horizontal="right" vertical="center"/>
    </xf>
    <xf numFmtId="173" fontId="6" fillId="3" borderId="5" xfId="0" applyNumberFormat="1" applyFont="1" applyFill="1" applyBorder="1" applyAlignment="1">
      <alignment horizontal="right" vertical="center"/>
    </xf>
    <xf numFmtId="175" fontId="6" fillId="0" borderId="6" xfId="0" applyNumberFormat="1" applyFont="1" applyBorder="1" applyAlignment="1">
      <alignment horizontal="right"/>
    </xf>
    <xf numFmtId="171" fontId="28" fillId="0" borderId="3" xfId="0" applyNumberFormat="1" applyFont="1" applyBorder="1" applyAlignment="1">
      <alignment horizontal="right" vertical="center"/>
    </xf>
    <xf numFmtId="173" fontId="6" fillId="3" borderId="11" xfId="0" applyNumberFormat="1" applyFont="1" applyFill="1" applyBorder="1" applyAlignment="1">
      <alignment horizontal="right" vertical="center"/>
    </xf>
    <xf numFmtId="171" fontId="1" fillId="0" borderId="7" xfId="0" applyNumberFormat="1" applyFont="1" applyBorder="1" applyAlignment="1">
      <alignment horizontal="right" vertical="center"/>
    </xf>
    <xf numFmtId="0" fontId="20" fillId="0" borderId="6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6" fillId="0" borderId="8" xfId="0" applyFont="1" applyBorder="1" applyAlignment="1">
      <alignment horizontal="right"/>
    </xf>
    <xf numFmtId="0" fontId="10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 wrapText="1"/>
    </xf>
    <xf numFmtId="171" fontId="28" fillId="0" borderId="6" xfId="0" applyNumberFormat="1" applyFont="1" applyBorder="1" applyAlignment="1">
      <alignment horizontal="right" vertical="center"/>
    </xf>
    <xf numFmtId="176" fontId="11" fillId="0" borderId="0" xfId="0" applyNumberFormat="1" applyFont="1"/>
    <xf numFmtId="0" fontId="6" fillId="0" borderId="12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29" fillId="0" borderId="7" xfId="0" applyNumberFormat="1" applyFont="1" applyBorder="1" applyAlignment="1">
      <alignment horizontal="right" vertical="center" wrapText="1"/>
    </xf>
    <xf numFmtId="1" fontId="29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1" fontId="20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177" fontId="33" fillId="0" borderId="3" xfId="0" applyNumberFormat="1" applyFont="1" applyBorder="1" applyAlignment="1">
      <alignment horizontal="center" vertical="center"/>
    </xf>
    <xf numFmtId="177" fontId="33" fillId="0" borderId="7" xfId="0" applyNumberFormat="1" applyFont="1" applyBorder="1" applyAlignment="1">
      <alignment horizontal="center" vertical="center"/>
    </xf>
    <xf numFmtId="177" fontId="33" fillId="0" borderId="8" xfId="0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0" xfId="0" applyFont="1" applyBorder="1" applyAlignment="1">
      <alignment vertical="top"/>
    </xf>
    <xf numFmtId="0" fontId="26" fillId="0" borderId="0" xfId="0" applyFont="1" applyAlignment="1">
      <alignment horizontal="left" wrapText="1"/>
    </xf>
    <xf numFmtId="178" fontId="1" fillId="0" borderId="12" xfId="0" applyNumberFormat="1" applyFont="1" applyBorder="1" applyAlignment="1">
      <alignment horizontal="right"/>
    </xf>
    <xf numFmtId="178" fontId="1" fillId="0" borderId="15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4" xfId="0" applyNumberFormat="1" applyFont="1" applyBorder="1" applyAlignment="1">
      <alignment horizontal="right"/>
    </xf>
    <xf numFmtId="172" fontId="1" fillId="0" borderId="13" xfId="0" applyNumberFormat="1" applyFont="1" applyBorder="1" applyAlignment="1">
      <alignment horizontal="right" vertical="top"/>
    </xf>
    <xf numFmtId="172" fontId="1" fillId="0" borderId="1" xfId="0" applyNumberFormat="1" applyFont="1" applyBorder="1" applyAlignment="1">
      <alignment horizontal="right" vertical="top"/>
    </xf>
    <xf numFmtId="172" fontId="1" fillId="0" borderId="11" xfId="0" applyNumberFormat="1" applyFont="1" applyBorder="1" applyAlignment="1">
      <alignment horizontal="right" vertical="top"/>
    </xf>
    <xf numFmtId="172" fontId="1" fillId="0" borderId="10" xfId="0" applyNumberFormat="1" applyFont="1" applyBorder="1" applyAlignment="1">
      <alignment horizontal="right" vertical="top"/>
    </xf>
    <xf numFmtId="173" fontId="1" fillId="0" borderId="12" xfId="0" applyNumberFormat="1" applyFont="1" applyBorder="1" applyAlignment="1">
      <alignment horizontal="right"/>
    </xf>
    <xf numFmtId="173" fontId="1" fillId="0" borderId="15" xfId="0" applyNumberFormat="1" applyFont="1" applyBorder="1" applyAlignment="1">
      <alignment horizontal="right"/>
    </xf>
    <xf numFmtId="173" fontId="1" fillId="0" borderId="16" xfId="0" applyNumberFormat="1" applyFont="1" applyBorder="1" applyAlignment="1">
      <alignment horizontal="right"/>
    </xf>
    <xf numFmtId="173" fontId="1" fillId="0" borderId="13" xfId="0" applyNumberFormat="1" applyFont="1" applyBorder="1" applyAlignment="1">
      <alignment horizontal="right" vertical="top"/>
    </xf>
    <xf numFmtId="173" fontId="1" fillId="0" borderId="1" xfId="0" applyNumberFormat="1" applyFont="1" applyBorder="1" applyAlignment="1">
      <alignment horizontal="right" vertical="top"/>
    </xf>
    <xf numFmtId="173" fontId="1" fillId="0" borderId="11" xfId="0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173" fontId="6" fillId="0" borderId="9" xfId="0" applyNumberFormat="1" applyFont="1" applyBorder="1" applyAlignment="1">
      <alignment horizontal="right" vertical="center"/>
    </xf>
    <xf numFmtId="172" fontId="6" fillId="0" borderId="12" xfId="0" applyNumberFormat="1" applyFont="1" applyBorder="1" applyAlignment="1">
      <alignment horizontal="right" vertical="center"/>
    </xf>
    <xf numFmtId="172" fontId="6" fillId="0" borderId="15" xfId="0" applyNumberFormat="1" applyFont="1" applyBorder="1" applyAlignment="1">
      <alignment horizontal="right" vertical="center"/>
    </xf>
    <xf numFmtId="172" fontId="6" fillId="0" borderId="16" xfId="0" applyNumberFormat="1" applyFont="1" applyBorder="1" applyAlignment="1">
      <alignment horizontal="right" vertical="center"/>
    </xf>
    <xf numFmtId="173" fontId="6" fillId="3" borderId="9" xfId="0" applyNumberFormat="1" applyFont="1" applyFill="1" applyBorder="1" applyAlignment="1">
      <alignment horizontal="right" vertical="center"/>
    </xf>
    <xf numFmtId="172" fontId="6" fillId="3" borderId="9" xfId="0" applyNumberFormat="1" applyFont="1" applyFill="1" applyBorder="1" applyAlignment="1">
      <alignment horizontal="right" vertical="center"/>
    </xf>
    <xf numFmtId="172" fontId="6" fillId="3" borderId="0" xfId="0" applyNumberFormat="1" applyFont="1" applyFill="1" applyAlignment="1">
      <alignment horizontal="right" vertical="center"/>
    </xf>
    <xf numFmtId="172" fontId="6" fillId="3" borderId="5" xfId="0" applyNumberFormat="1" applyFont="1" applyFill="1" applyBorder="1" applyAlignment="1">
      <alignment horizontal="right" vertical="center"/>
    </xf>
    <xf numFmtId="172" fontId="6" fillId="0" borderId="9" xfId="0" applyNumberFormat="1" applyFont="1" applyBorder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6" fillId="0" borderId="5" xfId="0" applyNumberFormat="1" applyFont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6" fillId="3" borderId="1" xfId="0" applyNumberFormat="1" applyFont="1" applyFill="1" applyBorder="1" applyAlignment="1">
      <alignment horizontal="right" vertical="center"/>
    </xf>
    <xf numFmtId="172" fontId="6" fillId="3" borderId="11" xfId="0" applyNumberFormat="1" applyFont="1" applyFill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2" fontId="6" fillId="0" borderId="3" xfId="0" applyNumberFormat="1" applyFont="1" applyBorder="1" applyAlignment="1">
      <alignment horizontal="right" vertical="center" wrapText="1"/>
    </xf>
    <xf numFmtId="172" fontId="6" fillId="0" borderId="7" xfId="0" applyNumberFormat="1" applyFont="1" applyBorder="1" applyAlignment="1">
      <alignment horizontal="right" vertical="center" wrapText="1"/>
    </xf>
    <xf numFmtId="172" fontId="6" fillId="0" borderId="8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center"/>
    </xf>
    <xf numFmtId="173" fontId="1" fillId="0" borderId="0" xfId="0" applyNumberFormat="1" applyFont="1" applyAlignment="1">
      <alignment horizontal="right" vertical="top"/>
    </xf>
    <xf numFmtId="172" fontId="1" fillId="0" borderId="0" xfId="0" applyNumberFormat="1" applyFont="1" applyAlignment="1">
      <alignment horizontal="right" vertical="top"/>
    </xf>
    <xf numFmtId="0" fontId="1" fillId="0" borderId="4" xfId="0" applyFont="1" applyBorder="1" applyAlignment="1">
      <alignment vertical="top"/>
    </xf>
    <xf numFmtId="173" fontId="1" fillId="0" borderId="9" xfId="0" applyNumberFormat="1" applyFont="1" applyBorder="1" applyAlignment="1">
      <alignment horizontal="right" vertical="top"/>
    </xf>
    <xf numFmtId="173" fontId="1" fillId="0" borderId="5" xfId="0" applyNumberFormat="1" applyFont="1" applyBorder="1" applyAlignment="1">
      <alignment horizontal="right" vertical="top"/>
    </xf>
    <xf numFmtId="172" fontId="1" fillId="0" borderId="9" xfId="0" applyNumberFormat="1" applyFont="1" applyBorder="1" applyAlignment="1">
      <alignment horizontal="right" vertical="top"/>
    </xf>
    <xf numFmtId="172" fontId="1" fillId="0" borderId="5" xfId="0" applyNumberFormat="1" applyFont="1" applyBorder="1" applyAlignment="1">
      <alignment horizontal="right" vertical="top"/>
    </xf>
    <xf numFmtId="172" fontId="1" fillId="0" borderId="4" xfId="0" applyNumberFormat="1" applyFont="1" applyBorder="1" applyAlignment="1">
      <alignment horizontal="right" vertical="top"/>
    </xf>
    <xf numFmtId="173" fontId="6" fillId="0" borderId="12" xfId="0" applyNumberFormat="1" applyFont="1" applyBorder="1" applyAlignment="1">
      <alignment horizontal="right" vertical="center"/>
    </xf>
    <xf numFmtId="173" fontId="6" fillId="3" borderId="13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0" fontId="6" fillId="0" borderId="15" xfId="0" applyFont="1" applyBorder="1"/>
    <xf numFmtId="0" fontId="6" fillId="0" borderId="1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11" fillId="0" borderId="14" xfId="0" applyFont="1" applyBorder="1"/>
    <xf numFmtId="0" fontId="8" fillId="0" borderId="10" xfId="0" applyFont="1" applyBorder="1" applyAlignment="1">
      <alignment horizontal="right" wrapText="1"/>
    </xf>
    <xf numFmtId="0" fontId="10" fillId="0" borderId="3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72" fontId="11" fillId="0" borderId="0" xfId="0" applyNumberFormat="1" applyFont="1"/>
    <xf numFmtId="0" fontId="34" fillId="0" borderId="0" xfId="0" applyFont="1"/>
    <xf numFmtId="0" fontId="35" fillId="0" borderId="0" xfId="0" applyFont="1"/>
    <xf numFmtId="179" fontId="3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36" fillId="0" borderId="0" xfId="0" applyFont="1"/>
    <xf numFmtId="179" fontId="37" fillId="0" borderId="0" xfId="0" applyNumberFormat="1" applyFont="1"/>
    <xf numFmtId="0" fontId="9" fillId="0" borderId="0" xfId="0" applyFont="1" applyAlignment="1">
      <alignment horizontal="left"/>
    </xf>
    <xf numFmtId="180" fontId="38" fillId="0" borderId="0" xfId="0" applyNumberFormat="1" applyFont="1" applyAlignment="1">
      <alignment horizontal="right"/>
    </xf>
    <xf numFmtId="0" fontId="37" fillId="0" borderId="3" xfId="0" applyFont="1" applyBorder="1" applyAlignment="1">
      <alignment horizontal="right" vertical="center"/>
    </xf>
    <xf numFmtId="0" fontId="39" fillId="0" borderId="7" xfId="0" applyFont="1" applyBorder="1" applyAlignment="1">
      <alignment horizontal="center" vertical="center"/>
    </xf>
    <xf numFmtId="181" fontId="39" fillId="0" borderId="7" xfId="0" applyNumberFormat="1" applyFont="1" applyBorder="1" applyAlignment="1">
      <alignment horizontal="center" vertical="center"/>
    </xf>
    <xf numFmtId="179" fontId="39" fillId="0" borderId="7" xfId="0" applyNumberFormat="1" applyFont="1" applyBorder="1" applyAlignment="1">
      <alignment horizontal="center" vertical="center"/>
    </xf>
    <xf numFmtId="180" fontId="39" fillId="0" borderId="8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81" fontId="37" fillId="0" borderId="7" xfId="0" applyNumberFormat="1" applyFont="1" applyBorder="1" applyAlignment="1">
      <alignment horizontal="center" vertical="center"/>
    </xf>
    <xf numFmtId="179" fontId="37" fillId="0" borderId="7" xfId="0" applyNumberFormat="1" applyFont="1" applyBorder="1" applyAlignment="1">
      <alignment horizontal="center" vertical="center"/>
    </xf>
    <xf numFmtId="180" fontId="37" fillId="0" borderId="8" xfId="0" applyNumberFormat="1" applyFont="1" applyBorder="1" applyAlignment="1">
      <alignment horizontal="center" vertical="center"/>
    </xf>
    <xf numFmtId="171" fontId="37" fillId="0" borderId="7" xfId="0" applyNumberFormat="1" applyFont="1" applyBorder="1" applyAlignment="1">
      <alignment horizontal="right" vertical="center"/>
    </xf>
    <xf numFmtId="171" fontId="37" fillId="0" borderId="7" xfId="0" applyNumberFormat="1" applyFont="1" applyBorder="1" applyAlignment="1">
      <alignment horizontal="right" vertical="center" indent="1"/>
    </xf>
    <xf numFmtId="171" fontId="37" fillId="0" borderId="8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right" vertical="center"/>
    </xf>
    <xf numFmtId="0" fontId="38" fillId="0" borderId="7" xfId="0" applyFont="1" applyBorder="1" applyAlignment="1">
      <alignment horizontal="right" vertical="center" indent="1"/>
    </xf>
    <xf numFmtId="179" fontId="38" fillId="0" borderId="7" xfId="0" applyNumberFormat="1" applyFont="1" applyBorder="1" applyAlignment="1">
      <alignment horizontal="right" vertical="center"/>
    </xf>
    <xf numFmtId="180" fontId="38" fillId="0" borderId="8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182" fontId="24" fillId="0" borderId="0" xfId="0" applyNumberFormat="1" applyFont="1" applyAlignment="1">
      <alignment horizontal="left" vertical="center"/>
    </xf>
    <xf numFmtId="183" fontId="40" fillId="0" borderId="0" xfId="0" applyNumberFormat="1" applyFont="1" applyAlignment="1">
      <alignment vertical="center"/>
    </xf>
    <xf numFmtId="184" fontId="24" fillId="0" borderId="0" xfId="0" applyNumberFormat="1" applyFont="1" applyAlignment="1">
      <alignment vertical="center"/>
    </xf>
    <xf numFmtId="172" fontId="24" fillId="0" borderId="0" xfId="0" applyNumberFormat="1" applyFont="1" applyAlignment="1">
      <alignment vertical="center"/>
    </xf>
    <xf numFmtId="183" fontId="24" fillId="0" borderId="0" xfId="0" applyNumberFormat="1" applyFont="1" applyAlignment="1">
      <alignment vertical="center"/>
    </xf>
    <xf numFmtId="3" fontId="24" fillId="0" borderId="0" xfId="0" applyNumberFormat="1" applyFont="1"/>
    <xf numFmtId="185" fontId="24" fillId="0" borderId="0" xfId="0" applyNumberFormat="1" applyFont="1"/>
    <xf numFmtId="0" fontId="37" fillId="0" borderId="12" xfId="0" applyFont="1" applyBorder="1" applyAlignment="1">
      <alignment horizontal="right" vertical="center"/>
    </xf>
    <xf numFmtId="171" fontId="37" fillId="0" borderId="15" xfId="0" applyNumberFormat="1" applyFont="1" applyBorder="1" applyAlignment="1">
      <alignment horizontal="right" vertical="center"/>
    </xf>
    <xf numFmtId="171" fontId="37" fillId="0" borderId="15" xfId="0" applyNumberFormat="1" applyFont="1" applyBorder="1" applyAlignment="1">
      <alignment horizontal="right" vertical="center" indent="1"/>
    </xf>
    <xf numFmtId="171" fontId="37" fillId="0" borderId="16" xfId="0" applyNumberFormat="1" applyFont="1" applyBorder="1" applyAlignment="1">
      <alignment horizontal="right" vertical="center"/>
    </xf>
    <xf numFmtId="0" fontId="37" fillId="0" borderId="9" xfId="0" applyFont="1" applyBorder="1" applyAlignment="1">
      <alignment horizontal="right" vertical="center"/>
    </xf>
    <xf numFmtId="171" fontId="37" fillId="0" borderId="0" xfId="0" applyNumberFormat="1" applyFont="1" applyAlignment="1">
      <alignment horizontal="right" vertical="center"/>
    </xf>
    <xf numFmtId="171" fontId="37" fillId="0" borderId="0" xfId="0" applyNumberFormat="1" applyFont="1" applyAlignment="1">
      <alignment horizontal="right" vertical="center" indent="1"/>
    </xf>
    <xf numFmtId="171" fontId="37" fillId="0" borderId="5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182" fontId="24" fillId="0" borderId="1" xfId="0" applyNumberFormat="1" applyFont="1" applyBorder="1" applyAlignment="1">
      <alignment horizontal="left" wrapText="1"/>
    </xf>
    <xf numFmtId="181" fontId="24" fillId="0" borderId="1" xfId="0" applyNumberFormat="1" applyFont="1" applyBorder="1" applyAlignment="1">
      <alignment horizontal="right" wrapText="1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171" fontId="37" fillId="0" borderId="12" xfId="0" applyNumberFormat="1" applyFont="1" applyBorder="1" applyAlignment="1">
      <alignment horizontal="right" vertical="center" indent="1"/>
    </xf>
    <xf numFmtId="171" fontId="37" fillId="0" borderId="9" xfId="0" applyNumberFormat="1" applyFont="1" applyBorder="1" applyAlignment="1">
      <alignment horizontal="right" vertical="center" indent="1"/>
    </xf>
    <xf numFmtId="171" fontId="37" fillId="0" borderId="3" xfId="0" applyNumberFormat="1" applyFont="1" applyBorder="1" applyAlignment="1">
      <alignment horizontal="right" vertical="center" indent="1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right" wrapText="1"/>
    </xf>
    <xf numFmtId="171" fontId="28" fillId="0" borderId="8" xfId="0" applyNumberFormat="1" applyFont="1" applyBorder="1" applyAlignment="1">
      <alignment horizontal="right" vertical="center"/>
    </xf>
    <xf numFmtId="0" fontId="38" fillId="0" borderId="8" xfId="0" applyFont="1" applyBorder="1" applyAlignment="1">
      <alignment horizontal="right" vertical="center"/>
    </xf>
    <xf numFmtId="171" fontId="37" fillId="0" borderId="16" xfId="0" applyNumberFormat="1" applyFont="1" applyBorder="1" applyAlignment="1">
      <alignment horizontal="right" vertical="center" indent="1"/>
    </xf>
    <xf numFmtId="171" fontId="37" fillId="0" borderId="5" xfId="0" applyNumberFormat="1" applyFont="1" applyBorder="1" applyAlignment="1">
      <alignment horizontal="right" vertical="center" indent="1"/>
    </xf>
    <xf numFmtId="171" fontId="37" fillId="0" borderId="8" xfId="0" applyNumberFormat="1" applyFont="1" applyBorder="1" applyAlignment="1">
      <alignment horizontal="right" vertical="center" indent="1"/>
    </xf>
    <xf numFmtId="179" fontId="24" fillId="0" borderId="11" xfId="0" applyNumberFormat="1" applyFont="1" applyBorder="1" applyAlignment="1">
      <alignment horizontal="right" wrapText="1"/>
    </xf>
    <xf numFmtId="179" fontId="38" fillId="0" borderId="8" xfId="0" applyNumberFormat="1" applyFont="1" applyBorder="1" applyAlignment="1">
      <alignment horizontal="right" vertical="center"/>
    </xf>
    <xf numFmtId="165" fontId="37" fillId="0" borderId="12" xfId="0" applyNumberFormat="1" applyFont="1" applyBorder="1" applyAlignment="1">
      <alignment horizontal="right" vertical="center" indent="1"/>
    </xf>
    <xf numFmtId="184" fontId="37" fillId="0" borderId="0" xfId="0" applyNumberFormat="1" applyFont="1" applyAlignment="1">
      <alignment vertical="center"/>
    </xf>
    <xf numFmtId="172" fontId="37" fillId="0" borderId="5" xfId="0" applyNumberFormat="1" applyFont="1" applyBorder="1" applyAlignment="1">
      <alignment vertical="center"/>
    </xf>
    <xf numFmtId="165" fontId="37" fillId="0" borderId="9" xfId="0" applyNumberFormat="1" applyFont="1" applyBorder="1" applyAlignment="1">
      <alignment horizontal="right" vertical="center" indent="1"/>
    </xf>
    <xf numFmtId="0" fontId="39" fillId="0" borderId="3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179" fontId="39" fillId="0" borderId="8" xfId="0" applyNumberFormat="1" applyFont="1" applyBorder="1" applyAlignment="1">
      <alignment horizontal="center" vertical="center"/>
    </xf>
    <xf numFmtId="179" fontId="37" fillId="0" borderId="8" xfId="0" applyNumberFormat="1" applyFont="1" applyBorder="1" applyAlignment="1">
      <alignment horizontal="center" vertical="center"/>
    </xf>
    <xf numFmtId="179" fontId="39" fillId="0" borderId="3" xfId="0" applyNumberFormat="1" applyFont="1" applyBorder="1" applyAlignment="1">
      <alignment horizontal="center" vertical="center"/>
    </xf>
    <xf numFmtId="179" fontId="37" fillId="0" borderId="3" xfId="0" applyNumberFormat="1" applyFont="1" applyBorder="1" applyAlignment="1">
      <alignment horizontal="center" vertical="center"/>
    </xf>
    <xf numFmtId="171" fontId="37" fillId="0" borderId="3" xfId="0" applyNumberFormat="1" applyFont="1" applyBorder="1" applyAlignment="1">
      <alignment horizontal="right" vertical="center"/>
    </xf>
    <xf numFmtId="179" fontId="38" fillId="0" borderId="3" xfId="0" applyNumberFormat="1" applyFont="1" applyBorder="1" applyAlignment="1">
      <alignment horizontal="right" vertical="center"/>
    </xf>
    <xf numFmtId="171" fontId="37" fillId="0" borderId="12" xfId="0" applyNumberFormat="1" applyFont="1" applyBorder="1" applyAlignment="1">
      <alignment horizontal="right" vertical="center"/>
    </xf>
    <xf numFmtId="171" fontId="37" fillId="0" borderId="9" xfId="0" applyNumberFormat="1" applyFont="1" applyBorder="1" applyAlignment="1">
      <alignment horizontal="right" vertical="center"/>
    </xf>
    <xf numFmtId="183" fontId="6" fillId="0" borderId="0" xfId="0" applyNumberFormat="1" applyFont="1"/>
    <xf numFmtId="182" fontId="40" fillId="0" borderId="0" xfId="0" applyNumberFormat="1" applyFont="1" applyAlignment="1">
      <alignment horizontal="left" vertical="center"/>
    </xf>
    <xf numFmtId="164" fontId="40" fillId="0" borderId="0" xfId="0" applyNumberFormat="1" applyFont="1" applyAlignment="1">
      <alignment horizontal="right" vertical="center"/>
    </xf>
    <xf numFmtId="184" fontId="24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" fontId="20" fillId="0" borderId="6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2" fillId="0" borderId="0" xfId="0" applyFont="1"/>
    <xf numFmtId="3" fontId="26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172" fontId="8" fillId="0" borderId="7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72" fontId="1" fillId="0" borderId="15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2" fontId="1" fillId="0" borderId="1" xfId="0" applyNumberFormat="1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41" fillId="0" borderId="0" xfId="0" applyFont="1"/>
    <xf numFmtId="0" fontId="1" fillId="4" borderId="14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2" fillId="4" borderId="4" xfId="0" applyFont="1" applyFill="1" applyBorder="1"/>
    <xf numFmtId="0" fontId="42" fillId="0" borderId="0" xfId="0" applyFont="1" applyAlignment="1">
      <alignment horizontal="left"/>
    </xf>
    <xf numFmtId="0" fontId="1" fillId="5" borderId="14" xfId="0" applyFont="1" applyFill="1" applyBorder="1"/>
    <xf numFmtId="0" fontId="1" fillId="5" borderId="4" xfId="0" applyFont="1" applyFill="1" applyBorder="1"/>
    <xf numFmtId="0" fontId="1" fillId="5" borderId="10" xfId="0" applyFont="1" applyFill="1" applyBorder="1"/>
    <xf numFmtId="0" fontId="2" fillId="5" borderId="6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1" fontId="1" fillId="4" borderId="6" xfId="0" applyNumberFormat="1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3" fillId="8" borderId="0" xfId="0" applyFont="1" applyFill="1"/>
    <xf numFmtId="0" fontId="6" fillId="2" borderId="2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26" fillId="0" borderId="14" xfId="0" applyFont="1" applyBorder="1" applyAlignment="1">
      <alignment horizontal="right" vertical="center"/>
    </xf>
    <xf numFmtId="0" fontId="26" fillId="0" borderId="10" xfId="0" applyFont="1" applyBorder="1" applyAlignment="1">
      <alignment horizontal="right" vertical="center"/>
    </xf>
    <xf numFmtId="1" fontId="19" fillId="0" borderId="3" xfId="0" applyNumberFormat="1" applyFont="1" applyBorder="1" applyAlignment="1">
      <alignment horizontal="center" vertical="center" wrapText="1"/>
    </xf>
    <xf numFmtId="1" fontId="19" fillId="0" borderId="7" xfId="0" applyNumberFormat="1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79" fontId="24" fillId="0" borderId="3" xfId="0" applyNumberFormat="1" applyFont="1" applyBorder="1" applyAlignment="1">
      <alignment horizontal="center" vertical="center" wrapText="1"/>
    </xf>
    <xf numFmtId="179" fontId="24" fillId="0" borderId="7" xfId="0" applyNumberFormat="1" applyFont="1" applyBorder="1" applyAlignment="1">
      <alignment horizontal="center" vertical="center" wrapText="1"/>
    </xf>
    <xf numFmtId="179" fontId="24" fillId="0" borderId="8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right" wrapText="1"/>
    </xf>
    <xf numFmtId="0" fontId="24" fillId="0" borderId="13" xfId="0" applyFont="1" applyBorder="1" applyAlignment="1">
      <alignment horizontal="right" wrapText="1"/>
    </xf>
    <xf numFmtId="180" fontId="24" fillId="0" borderId="16" xfId="0" applyNumberFormat="1" applyFont="1" applyBorder="1" applyAlignment="1">
      <alignment horizontal="right" wrapText="1"/>
    </xf>
    <xf numFmtId="180" fontId="24" fillId="0" borderId="11" xfId="0" applyNumberFormat="1" applyFont="1" applyBorder="1" applyAlignment="1">
      <alignment horizontal="right" wrapText="1"/>
    </xf>
  </cellXfs>
  <cellStyles count="1">
    <cellStyle name="Standard" xfId="0" builtinId="0"/>
  </cellStyles>
  <dxfs count="20"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left/>
        <right style="thin">
          <color auto="1"/>
        </right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 patternType="lightUp">
          <fgColor indexed="39"/>
          <bgColor indexed="1"/>
        </patternFill>
      </fill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22" fmlaLink="DFIE!$D$7" fmlaRange="DFIE!$D$3:$D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6</xdr:row>
          <xdr:rowOff>38100</xdr:rowOff>
        </xdr:from>
        <xdr:to>
          <xdr:col>3</xdr:col>
          <xdr:colOff>861060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E43"/>
  <sheetViews>
    <sheetView showGridLines="0" showRowColHeaders="0" tabSelected="1" zoomScaleNormal="100" workbookViewId="0">
      <selection activeCell="A60" sqref="A60"/>
    </sheetView>
  </sheetViews>
  <sheetFormatPr baseColWidth="10" defaultColWidth="9.109375" defaultRowHeight="13.2" x14ac:dyDescent="0.25"/>
  <cols>
    <col min="1" max="1" width="2.6640625" customWidth="1"/>
    <col min="2" max="3" width="15.6640625" customWidth="1"/>
    <col min="4" max="4" width="17.6640625" customWidth="1"/>
    <col min="5" max="5" width="39.33203125" customWidth="1"/>
  </cols>
  <sheetData>
    <row r="1" spans="2:5" ht="18" customHeight="1" x14ac:dyDescent="0.25">
      <c r="E1" s="1" t="str">
        <f ca="1">DFIE!$B$10</f>
        <v>Eidgenössisches Finanzdepartement EFD</v>
      </c>
    </row>
    <row r="2" spans="2:5" x14ac:dyDescent="0.25">
      <c r="E2" s="2" t="str">
        <f ca="1">DFIE!$B$11</f>
        <v>Eidgenössische Finanzverwaltung EFV</v>
      </c>
    </row>
    <row r="7" spans="2:5" x14ac:dyDescent="0.25">
      <c r="B7" s="3" t="s">
        <v>114</v>
      </c>
    </row>
    <row r="8" spans="2:5" x14ac:dyDescent="0.25">
      <c r="B8" s="3" t="s">
        <v>115</v>
      </c>
    </row>
    <row r="9" spans="2:5" x14ac:dyDescent="0.25">
      <c r="B9" s="3" t="s">
        <v>116</v>
      </c>
    </row>
    <row r="10" spans="2:5" x14ac:dyDescent="0.25">
      <c r="B10" s="3" t="s">
        <v>117</v>
      </c>
    </row>
    <row r="13" spans="2:5" ht="21" customHeight="1" x14ac:dyDescent="0.3">
      <c r="B13" s="4" t="str">
        <f ca="1">DFIE!$B$12</f>
        <v>Finanzausgleich zwischen Bund und Kantonen</v>
      </c>
    </row>
    <row r="14" spans="2:5" ht="21" customHeight="1" x14ac:dyDescent="0.3">
      <c r="B14" s="4" t="str">
        <f ca="1">DFIE!$B$13</f>
        <v>Lastenausgleich 2025</v>
      </c>
    </row>
    <row r="15" spans="2:5" ht="15" customHeight="1" x14ac:dyDescent="0.25"/>
    <row r="16" spans="2:5" ht="15" customHeight="1" x14ac:dyDescent="0.25"/>
    <row r="17" spans="2:5" ht="20.25" customHeight="1" x14ac:dyDescent="0.25">
      <c r="B17" s="9" t="s">
        <v>118</v>
      </c>
      <c r="C17" s="430" t="str">
        <f ca="1">DFIE!$B$14</f>
        <v>Übersicht über die Zahlungen im Lastenausgleich</v>
      </c>
      <c r="D17" s="430"/>
      <c r="E17" s="430"/>
    </row>
    <row r="18" spans="2:5" ht="16.5" customHeight="1" x14ac:dyDescent="0.25">
      <c r="B18" s="5"/>
      <c r="C18" s="6"/>
    </row>
    <row r="19" spans="2:5" ht="20.25" customHeight="1" x14ac:dyDescent="0.25">
      <c r="B19" s="10" t="s">
        <v>119</v>
      </c>
      <c r="C19" s="429" t="str">
        <f ca="1">DFIE!$B$15</f>
        <v>Berechnung der Dotationen im Lastenausgleich</v>
      </c>
      <c r="D19" s="429"/>
      <c r="E19" s="429"/>
    </row>
    <row r="20" spans="2:5" ht="20.25" customHeight="1" x14ac:dyDescent="0.25">
      <c r="B20" s="10" t="s">
        <v>35</v>
      </c>
      <c r="C20" s="429" t="str">
        <f ca="1">DFIE!$B$16</f>
        <v>Daten geografischer Lastenausgleich</v>
      </c>
      <c r="D20" s="429"/>
      <c r="E20" s="429"/>
    </row>
    <row r="21" spans="2:5" ht="20.25" customHeight="1" x14ac:dyDescent="0.25">
      <c r="B21" s="10" t="s">
        <v>36</v>
      </c>
      <c r="C21" s="429" t="str">
        <f ca="1">DFIE!$B$17</f>
        <v>Zahlungen geografischer Lastenausgleich</v>
      </c>
      <c r="D21" s="429"/>
      <c r="E21" s="429"/>
    </row>
    <row r="22" spans="2:5" ht="20.25" customHeight="1" x14ac:dyDescent="0.25">
      <c r="B22" s="10" t="s">
        <v>503</v>
      </c>
      <c r="C22" s="429" t="str">
        <f ca="1">DFIE!$B$18</f>
        <v>Daten soziodemografischer Lastenausgleich A-C</v>
      </c>
      <c r="D22" s="429"/>
      <c r="E22" s="429"/>
    </row>
    <row r="23" spans="2:5" ht="20.25" customHeight="1" x14ac:dyDescent="0.25">
      <c r="B23" s="10" t="s">
        <v>508</v>
      </c>
      <c r="C23" s="429" t="str">
        <f ca="1">DFIE!$B$19</f>
        <v>Zahlungen soziodemografischer Lastenausgleich A-C</v>
      </c>
      <c r="D23" s="429"/>
      <c r="E23" s="429"/>
    </row>
    <row r="24" spans="2:5" ht="20.25" customHeight="1" x14ac:dyDescent="0.25">
      <c r="B24" s="10" t="s">
        <v>504</v>
      </c>
      <c r="C24" s="429" t="str">
        <f ca="1">DFIE!$B$20</f>
        <v>Daten soziodemografischer Lastenausgleich F</v>
      </c>
      <c r="D24" s="429"/>
      <c r="E24" s="429"/>
    </row>
    <row r="25" spans="2:5" ht="20.25" customHeight="1" x14ac:dyDescent="0.25">
      <c r="B25" s="10" t="s">
        <v>509</v>
      </c>
      <c r="C25" s="429" t="str">
        <f ca="1">DFIE!$B$21</f>
        <v>Zahlungen soziodemografischer Lastenausgleich F</v>
      </c>
      <c r="D25" s="429"/>
      <c r="E25" s="429"/>
    </row>
    <row r="26" spans="2:5" ht="20.25" customHeight="1" x14ac:dyDescent="0.25"/>
    <row r="27" spans="2:5" ht="20.25" customHeight="1" x14ac:dyDescent="0.25"/>
    <row r="28" spans="2:5" ht="20.25" customHeight="1" x14ac:dyDescent="0.25"/>
    <row r="29" spans="2:5" ht="20.25" customHeight="1" x14ac:dyDescent="0.25"/>
    <row r="30" spans="2:5" ht="20.25" customHeight="1" x14ac:dyDescent="0.25"/>
    <row r="31" spans="2:5" ht="20.25" customHeight="1" x14ac:dyDescent="0.25"/>
    <row r="32" spans="2:5" ht="20.25" customHeight="1" x14ac:dyDescent="0.25"/>
    <row r="33" spans="2:5" ht="20.25" customHeight="1" x14ac:dyDescent="0.25"/>
    <row r="34" spans="2:5" ht="20.25" customHeight="1" x14ac:dyDescent="0.25"/>
    <row r="35" spans="2:5" ht="20.25" customHeight="1" x14ac:dyDescent="0.25"/>
    <row r="36" spans="2:5" ht="20.25" customHeight="1" x14ac:dyDescent="0.25"/>
    <row r="37" spans="2:5" ht="20.25" customHeight="1" x14ac:dyDescent="0.25"/>
    <row r="38" spans="2:5" ht="20.25" customHeight="1" x14ac:dyDescent="0.25"/>
    <row r="39" spans="2:5" ht="20.25" customHeight="1" x14ac:dyDescent="0.25">
      <c r="B39" s="7"/>
      <c r="C39" s="7"/>
      <c r="D39" s="7"/>
      <c r="E39" s="7"/>
    </row>
    <row r="41" spans="2:5" x14ac:dyDescent="0.25">
      <c r="B41" s="8"/>
      <c r="C41" s="8" t="str">
        <f ca="1">DFIE!$B$62</f>
        <v>Referenzjahr</v>
      </c>
      <c r="D41" s="11">
        <v>2025</v>
      </c>
    </row>
    <row r="42" spans="2:5" x14ac:dyDescent="0.25">
      <c r="B42" s="8"/>
      <c r="C42" s="8" t="str">
        <f ca="1">DFIE!$B$63</f>
        <v>Berechnungsdatum</v>
      </c>
      <c r="D42" s="12" t="s">
        <v>583</v>
      </c>
    </row>
    <row r="43" spans="2:5" x14ac:dyDescent="0.25">
      <c r="B43" s="8"/>
      <c r="C43" s="8" t="str">
        <f ca="1">DFIE!$B$64</f>
        <v>Berechnungs-ID</v>
      </c>
      <c r="D43" s="13" t="s">
        <v>584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1:D43">
    <cfRule type="expression" dxfId="19" priority="2" stopIfTrue="1">
      <formula>ISBLANK(D41)</formula>
    </cfRule>
  </conditionalFormatting>
  <hyperlinks>
    <hyperlink ref="B19" location="DOT!A1" display="DOT" xr:uid="{00000000-0004-0000-0000-000000000000}"/>
    <hyperlink ref="B20" location="'GLA-1'!A1" display="GLA 1" xr:uid="{00000000-0004-0000-0000-000001000000}"/>
    <hyperlink ref="B21" location="'GLA-2'!A1" display="GLA 2" xr:uid="{00000000-0004-0000-0000-000002000000}"/>
    <hyperlink ref="B17" location="TOTAL!A1" display="TOTAL" xr:uid="{00000000-0004-0000-0000-000003000000}"/>
    <hyperlink ref="B23" location="'SLA.AC-2'!A1" display="SLA.AC 2" xr:uid="{00000000-0004-0000-0000-000004000000}"/>
    <hyperlink ref="B24" location="'SLA.F-1'!A1" display="SLA.F 1" xr:uid="{00000000-0004-0000-0000-000005000000}"/>
    <hyperlink ref="B22" location="'SLA.AC-1'!A1" display="SLA.AC 1" xr:uid="{00000000-0004-0000-0000-000006000000}"/>
    <hyperlink ref="B25" location="'SLA.F-2'!A1" display="SLA.F 2" xr:uid="{00000000-0004-0000-0000-000007000000}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632460</xdr:colOff>
                    <xdr:row>6</xdr:row>
                    <xdr:rowOff>38100</xdr:rowOff>
                  </from>
                  <to>
                    <xdr:col>3</xdr:col>
                    <xdr:colOff>861060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J185"/>
  <sheetViews>
    <sheetView workbookViewId="0">
      <pane ySplit="9" topLeftCell="A10" activePane="bottomLeft" state="frozen"/>
      <selection activeCell="D35" sqref="D35:F35"/>
      <selection pane="bottomLeft" activeCell="G5" sqref="G5"/>
    </sheetView>
  </sheetViews>
  <sheetFormatPr baseColWidth="10" defaultColWidth="9.109375" defaultRowHeight="13.2" x14ac:dyDescent="0.25"/>
  <cols>
    <col min="1" max="1" width="2.6640625" customWidth="1"/>
    <col min="2" max="2" width="57.5546875" customWidth="1"/>
    <col min="3" max="3" width="8.6640625" customWidth="1"/>
    <col min="4" max="7" width="18.6640625" customWidth="1"/>
  </cols>
  <sheetData>
    <row r="1" spans="1:10" ht="12.75" customHeight="1" x14ac:dyDescent="0.25"/>
    <row r="2" spans="1:10" ht="12.75" customHeight="1" x14ac:dyDescent="0.25">
      <c r="B2" s="393" t="s">
        <v>120</v>
      </c>
      <c r="D2" s="423" t="s">
        <v>121</v>
      </c>
      <c r="G2" s="422" t="s">
        <v>68</v>
      </c>
    </row>
    <row r="3" spans="1:10" ht="12.75" customHeight="1" x14ac:dyDescent="0.25">
      <c r="B3" s="393" t="s">
        <v>122</v>
      </c>
      <c r="D3" s="419" t="s">
        <v>123</v>
      </c>
      <c r="E3" s="411"/>
      <c r="G3" s="424">
        <f>INTRO!$D$41</f>
        <v>2025</v>
      </c>
    </row>
    <row r="4" spans="1:10" ht="12.75" customHeight="1" x14ac:dyDescent="0.25">
      <c r="B4" s="393"/>
      <c r="D4" s="420" t="s">
        <v>124</v>
      </c>
      <c r="E4" s="411"/>
    </row>
    <row r="5" spans="1:10" ht="12" customHeight="1" x14ac:dyDescent="0.25">
      <c r="A5" s="8"/>
      <c r="B5" s="428" t="s">
        <v>125</v>
      </c>
      <c r="C5" s="418"/>
      <c r="D5" s="420" t="s">
        <v>126</v>
      </c>
      <c r="E5" s="411"/>
      <c r="F5" s="8"/>
      <c r="H5" s="8"/>
      <c r="J5" s="8"/>
    </row>
    <row r="6" spans="1:10" ht="12" customHeight="1" x14ac:dyDescent="0.25">
      <c r="B6" s="428" t="s">
        <v>127</v>
      </c>
      <c r="D6" s="421" t="s">
        <v>128</v>
      </c>
      <c r="E6" s="411"/>
    </row>
    <row r="7" spans="1:10" ht="12.75" customHeight="1" x14ac:dyDescent="0.25">
      <c r="B7" s="393"/>
      <c r="D7" s="425">
        <v>1</v>
      </c>
      <c r="E7" s="411"/>
    </row>
    <row r="8" spans="1:10" x14ac:dyDescent="0.25">
      <c r="B8" s="412"/>
      <c r="D8" s="413"/>
      <c r="E8" s="413"/>
    </row>
    <row r="9" spans="1:10" x14ac:dyDescent="0.25">
      <c r="A9" s="412"/>
      <c r="B9" s="426" t="str">
        <f ca="1">INDIRECT(ADDRESS(ROW(),$D$7+3))</f>
        <v>Deutsch</v>
      </c>
      <c r="C9" s="427" t="s">
        <v>129</v>
      </c>
      <c r="D9" s="422" t="s">
        <v>123</v>
      </c>
      <c r="E9" s="422" t="s">
        <v>124</v>
      </c>
      <c r="F9" s="422" t="s">
        <v>126</v>
      </c>
      <c r="G9" s="422" t="s">
        <v>128</v>
      </c>
      <c r="H9" s="8" t="s">
        <v>129</v>
      </c>
    </row>
    <row r="10" spans="1:10" x14ac:dyDescent="0.25">
      <c r="B10" s="414" t="str">
        <f t="shared" ref="B10:B75" ca="1" si="0">INDIRECT(ADDRESS(ROW(),$D$7+3))</f>
        <v>Eidgenössisches Finanzdepartement EFD</v>
      </c>
      <c r="C10" s="418" t="s">
        <v>129</v>
      </c>
      <c r="D10" s="8" t="s">
        <v>130</v>
      </c>
      <c r="E10" s="8" t="s">
        <v>131</v>
      </c>
      <c r="F10" s="8" t="s">
        <v>269</v>
      </c>
      <c r="G10" s="8" t="s">
        <v>195</v>
      </c>
      <c r="H10" s="8" t="s">
        <v>129</v>
      </c>
    </row>
    <row r="11" spans="1:10" x14ac:dyDescent="0.25">
      <c r="B11" s="415" t="str">
        <f t="shared" ca="1" si="0"/>
        <v>Eidgenössische Finanzverwaltung EFV</v>
      </c>
      <c r="C11" s="418" t="s">
        <v>129</v>
      </c>
      <c r="D11" s="8" t="s">
        <v>132</v>
      </c>
      <c r="E11" s="8" t="s">
        <v>133</v>
      </c>
      <c r="F11" s="8" t="s">
        <v>270</v>
      </c>
      <c r="G11" s="8" t="s">
        <v>228</v>
      </c>
      <c r="H11" s="8" t="s">
        <v>129</v>
      </c>
    </row>
    <row r="12" spans="1:10" x14ac:dyDescent="0.25">
      <c r="B12" s="415" t="str">
        <f t="shared" ca="1" si="0"/>
        <v>Finanzausgleich zwischen Bund und Kantonen</v>
      </c>
      <c r="C12" s="418" t="s">
        <v>129</v>
      </c>
      <c r="D12" s="8" t="s">
        <v>134</v>
      </c>
      <c r="E12" s="8" t="s">
        <v>135</v>
      </c>
      <c r="F12" s="8" t="s">
        <v>271</v>
      </c>
      <c r="G12" s="8" t="s">
        <v>229</v>
      </c>
      <c r="H12" s="8" t="s">
        <v>129</v>
      </c>
    </row>
    <row r="13" spans="1:10" x14ac:dyDescent="0.25">
      <c r="B13" s="416" t="str">
        <f t="shared" ca="1" si="0"/>
        <v>Lastenausgleich 2025</v>
      </c>
      <c r="C13" s="418" t="s">
        <v>129</v>
      </c>
      <c r="D13" s="8" t="str">
        <f>"Lastenausgleich " &amp; $G$3</f>
        <v>Lastenausgleich 2025</v>
      </c>
      <c r="E13" s="8" t="str">
        <f>"Compensation des charges " &amp; $G$3</f>
        <v>Compensation des charges 2025</v>
      </c>
      <c r="F13" s="8" t="str">
        <f>"Compensazione degli oneri " &amp; $G$3</f>
        <v>Compensazione degli oneri 2025</v>
      </c>
      <c r="G13" s="8" t="str">
        <f>"Cost compensation " &amp; $G$3</f>
        <v>Cost compensation 2025</v>
      </c>
      <c r="H13" s="8" t="s">
        <v>129</v>
      </c>
    </row>
    <row r="14" spans="1:10" x14ac:dyDescent="0.25">
      <c r="B14" s="415" t="str">
        <f t="shared" ca="1" si="0"/>
        <v>Übersicht über die Zahlungen im Lastenausgleich</v>
      </c>
      <c r="C14" s="418" t="s">
        <v>129</v>
      </c>
      <c r="D14" s="8" t="s">
        <v>110</v>
      </c>
      <c r="E14" s="8" t="s">
        <v>254</v>
      </c>
      <c r="F14" s="8" t="s">
        <v>272</v>
      </c>
      <c r="G14" s="8" t="s">
        <v>230</v>
      </c>
      <c r="H14" s="8" t="s">
        <v>129</v>
      </c>
    </row>
    <row r="15" spans="1:10" x14ac:dyDescent="0.25">
      <c r="B15" s="415" t="str">
        <f t="shared" ca="1" si="0"/>
        <v>Berechnung der Dotationen im Lastenausgleich</v>
      </c>
      <c r="C15" s="418" t="s">
        <v>129</v>
      </c>
      <c r="D15" s="8" t="s">
        <v>579</v>
      </c>
      <c r="E15" s="8" t="s">
        <v>578</v>
      </c>
      <c r="F15" s="8" t="s">
        <v>577</v>
      </c>
      <c r="G15" s="8" t="s">
        <v>576</v>
      </c>
      <c r="H15" s="8" t="s">
        <v>129</v>
      </c>
    </row>
    <row r="16" spans="1:10" x14ac:dyDescent="0.25">
      <c r="B16" s="415" t="str">
        <f t="shared" ca="1" si="0"/>
        <v>Daten geografischer Lastenausgleich</v>
      </c>
      <c r="C16" s="418" t="s">
        <v>129</v>
      </c>
      <c r="D16" s="8" t="s">
        <v>107</v>
      </c>
      <c r="E16" s="8" t="s">
        <v>375</v>
      </c>
      <c r="F16" s="8" t="s">
        <v>374</v>
      </c>
      <c r="G16" s="8" t="s">
        <v>231</v>
      </c>
      <c r="H16" s="8" t="s">
        <v>129</v>
      </c>
    </row>
    <row r="17" spans="2:8" x14ac:dyDescent="0.25">
      <c r="B17" s="415" t="str">
        <f t="shared" ca="1" si="0"/>
        <v>Zahlungen geografischer Lastenausgleich</v>
      </c>
      <c r="C17" s="418" t="s">
        <v>129</v>
      </c>
      <c r="D17" s="8" t="s">
        <v>111</v>
      </c>
      <c r="E17" s="8" t="s">
        <v>376</v>
      </c>
      <c r="F17" s="8" t="s">
        <v>273</v>
      </c>
      <c r="G17" s="8" t="s">
        <v>232</v>
      </c>
      <c r="H17" s="8" t="s">
        <v>129</v>
      </c>
    </row>
    <row r="18" spans="2:8" x14ac:dyDescent="0.25">
      <c r="B18" s="415" t="str">
        <f t="shared" ca="1" si="0"/>
        <v>Daten soziodemografischer Lastenausgleich A-C</v>
      </c>
      <c r="C18" s="418" t="s">
        <v>129</v>
      </c>
      <c r="D18" s="8" t="s">
        <v>108</v>
      </c>
      <c r="E18" s="8" t="s">
        <v>377</v>
      </c>
      <c r="F18" s="8" t="s">
        <v>274</v>
      </c>
      <c r="G18" s="8" t="s">
        <v>233</v>
      </c>
      <c r="H18" s="8" t="s">
        <v>129</v>
      </c>
    </row>
    <row r="19" spans="2:8" x14ac:dyDescent="0.25">
      <c r="B19" s="415" t="str">
        <f t="shared" ca="1" si="0"/>
        <v>Zahlungen soziodemografischer Lastenausgleich A-C</v>
      </c>
      <c r="C19" s="418" t="s">
        <v>129</v>
      </c>
      <c r="D19" s="8" t="s">
        <v>112</v>
      </c>
      <c r="E19" s="8" t="s">
        <v>378</v>
      </c>
      <c r="F19" s="8" t="s">
        <v>275</v>
      </c>
      <c r="G19" s="8" t="s">
        <v>234</v>
      </c>
      <c r="H19" s="8" t="s">
        <v>129</v>
      </c>
    </row>
    <row r="20" spans="2:8" x14ac:dyDescent="0.25">
      <c r="B20" s="415" t="str">
        <f t="shared" ca="1" si="0"/>
        <v>Daten soziodemografischer Lastenausgleich F</v>
      </c>
      <c r="C20" s="418" t="s">
        <v>129</v>
      </c>
      <c r="D20" s="8" t="s">
        <v>109</v>
      </c>
      <c r="E20" s="8" t="s">
        <v>379</v>
      </c>
      <c r="F20" s="8" t="s">
        <v>276</v>
      </c>
      <c r="G20" s="8" t="s">
        <v>235</v>
      </c>
      <c r="H20" s="8" t="s">
        <v>129</v>
      </c>
    </row>
    <row r="21" spans="2:8" x14ac:dyDescent="0.25">
      <c r="B21" s="416" t="str">
        <f t="shared" ca="1" si="0"/>
        <v>Zahlungen soziodemografischer Lastenausgleich F</v>
      </c>
      <c r="C21" s="418" t="s">
        <v>129</v>
      </c>
      <c r="D21" s="8" t="s">
        <v>113</v>
      </c>
      <c r="E21" s="8" t="s">
        <v>380</v>
      </c>
      <c r="F21" s="8" t="s">
        <v>277</v>
      </c>
      <c r="G21" s="8" t="s">
        <v>236</v>
      </c>
      <c r="H21" s="8" t="s">
        <v>129</v>
      </c>
    </row>
    <row r="22" spans="2:8" x14ac:dyDescent="0.25">
      <c r="B22" s="415" t="str">
        <f t="shared" ca="1" si="0"/>
        <v>Zürich</v>
      </c>
      <c r="C22" s="418" t="s">
        <v>129</v>
      </c>
      <c r="D22" s="8" t="s">
        <v>4</v>
      </c>
      <c r="E22" s="8" t="s">
        <v>136</v>
      </c>
      <c r="F22" s="8" t="s">
        <v>278</v>
      </c>
      <c r="G22" s="8" t="s">
        <v>136</v>
      </c>
      <c r="H22" s="8" t="s">
        <v>129</v>
      </c>
    </row>
    <row r="23" spans="2:8" x14ac:dyDescent="0.25">
      <c r="B23" s="415" t="str">
        <f t="shared" ca="1" si="0"/>
        <v>Bern</v>
      </c>
      <c r="C23" s="418" t="s">
        <v>129</v>
      </c>
      <c r="D23" s="8" t="s">
        <v>5</v>
      </c>
      <c r="E23" s="8" t="s">
        <v>137</v>
      </c>
      <c r="F23" s="8" t="s">
        <v>279</v>
      </c>
      <c r="G23" s="8" t="s">
        <v>5</v>
      </c>
      <c r="H23" s="8" t="s">
        <v>129</v>
      </c>
    </row>
    <row r="24" spans="2:8" x14ac:dyDescent="0.25">
      <c r="B24" s="415" t="str">
        <f t="shared" ca="1" si="0"/>
        <v>Luzern</v>
      </c>
      <c r="C24" s="418" t="s">
        <v>129</v>
      </c>
      <c r="D24" s="8" t="s">
        <v>6</v>
      </c>
      <c r="E24" s="8" t="s">
        <v>138</v>
      </c>
      <c r="F24" s="8" t="s">
        <v>280</v>
      </c>
      <c r="G24" s="8" t="s">
        <v>6</v>
      </c>
      <c r="H24" s="8" t="s">
        <v>129</v>
      </c>
    </row>
    <row r="25" spans="2:8" x14ac:dyDescent="0.25">
      <c r="B25" s="415" t="str">
        <f t="shared" ca="1" si="0"/>
        <v>Uri</v>
      </c>
      <c r="C25" s="418" t="s">
        <v>129</v>
      </c>
      <c r="D25" s="8" t="s">
        <v>7</v>
      </c>
      <c r="E25" s="8" t="s">
        <v>7</v>
      </c>
      <c r="F25" s="8" t="s">
        <v>7</v>
      </c>
      <c r="G25" s="8" t="s">
        <v>7</v>
      </c>
      <c r="H25" s="8" t="s">
        <v>129</v>
      </c>
    </row>
    <row r="26" spans="2:8" x14ac:dyDescent="0.25">
      <c r="B26" s="415" t="str">
        <f t="shared" ca="1" si="0"/>
        <v>Schwyz</v>
      </c>
      <c r="C26" s="418" t="s">
        <v>129</v>
      </c>
      <c r="D26" s="8" t="s">
        <v>8</v>
      </c>
      <c r="E26" s="8" t="s">
        <v>8</v>
      </c>
      <c r="F26" s="8" t="s">
        <v>281</v>
      </c>
      <c r="G26" s="8" t="s">
        <v>8</v>
      </c>
      <c r="H26" s="8" t="s">
        <v>129</v>
      </c>
    </row>
    <row r="27" spans="2:8" x14ac:dyDescent="0.25">
      <c r="B27" s="415" t="str">
        <f t="shared" ca="1" si="0"/>
        <v>Obwalden</v>
      </c>
      <c r="C27" s="418" t="s">
        <v>129</v>
      </c>
      <c r="D27" s="8" t="s">
        <v>9</v>
      </c>
      <c r="E27" s="8" t="s">
        <v>139</v>
      </c>
      <c r="F27" s="8" t="s">
        <v>282</v>
      </c>
      <c r="G27" s="8" t="s">
        <v>9</v>
      </c>
      <c r="H27" s="8" t="s">
        <v>129</v>
      </c>
    </row>
    <row r="28" spans="2:8" x14ac:dyDescent="0.25">
      <c r="B28" s="415" t="str">
        <f t="shared" ca="1" si="0"/>
        <v>Nidwalden</v>
      </c>
      <c r="C28" s="418" t="s">
        <v>129</v>
      </c>
      <c r="D28" s="8" t="s">
        <v>10</v>
      </c>
      <c r="E28" s="8" t="s">
        <v>140</v>
      </c>
      <c r="F28" s="8" t="s">
        <v>283</v>
      </c>
      <c r="G28" s="8" t="s">
        <v>10</v>
      </c>
      <c r="H28" s="8" t="s">
        <v>129</v>
      </c>
    </row>
    <row r="29" spans="2:8" x14ac:dyDescent="0.25">
      <c r="B29" s="415" t="str">
        <f t="shared" ca="1" si="0"/>
        <v>Glarus</v>
      </c>
      <c r="C29" s="418" t="s">
        <v>129</v>
      </c>
      <c r="D29" s="8" t="s">
        <v>11</v>
      </c>
      <c r="E29" s="8" t="s">
        <v>141</v>
      </c>
      <c r="F29" s="8" t="s">
        <v>284</v>
      </c>
      <c r="G29" s="8" t="s">
        <v>11</v>
      </c>
      <c r="H29" s="8" t="s">
        <v>129</v>
      </c>
    </row>
    <row r="30" spans="2:8" x14ac:dyDescent="0.25">
      <c r="B30" s="415" t="str">
        <f t="shared" ca="1" si="0"/>
        <v>Zug</v>
      </c>
      <c r="C30" s="418" t="s">
        <v>129</v>
      </c>
      <c r="D30" s="8" t="s">
        <v>12</v>
      </c>
      <c r="E30" s="8" t="s">
        <v>142</v>
      </c>
      <c r="F30" s="8" t="s">
        <v>285</v>
      </c>
      <c r="G30" s="8" t="s">
        <v>12</v>
      </c>
      <c r="H30" s="8" t="s">
        <v>129</v>
      </c>
    </row>
    <row r="31" spans="2:8" x14ac:dyDescent="0.25">
      <c r="B31" s="415" t="str">
        <f t="shared" ca="1" si="0"/>
        <v>Freiburg</v>
      </c>
      <c r="C31" s="418" t="s">
        <v>129</v>
      </c>
      <c r="D31" s="8" t="s">
        <v>13</v>
      </c>
      <c r="E31" s="8" t="s">
        <v>143</v>
      </c>
      <c r="F31" s="8" t="s">
        <v>286</v>
      </c>
      <c r="G31" s="8" t="s">
        <v>143</v>
      </c>
      <c r="H31" s="8" t="s">
        <v>129</v>
      </c>
    </row>
    <row r="32" spans="2:8" x14ac:dyDescent="0.25">
      <c r="B32" s="415" t="str">
        <f t="shared" ca="1" si="0"/>
        <v>Solothurn</v>
      </c>
      <c r="C32" s="418" t="s">
        <v>129</v>
      </c>
      <c r="D32" s="8" t="s">
        <v>14</v>
      </c>
      <c r="E32" s="8" t="s">
        <v>144</v>
      </c>
      <c r="F32" s="8" t="s">
        <v>287</v>
      </c>
      <c r="G32" s="8" t="s">
        <v>14</v>
      </c>
      <c r="H32" s="8" t="s">
        <v>129</v>
      </c>
    </row>
    <row r="33" spans="2:8" x14ac:dyDescent="0.25">
      <c r="B33" s="415" t="str">
        <f t="shared" ca="1" si="0"/>
        <v>Basel-Stadt</v>
      </c>
      <c r="C33" s="418" t="s">
        <v>129</v>
      </c>
      <c r="D33" s="8" t="s">
        <v>15</v>
      </c>
      <c r="E33" s="8" t="s">
        <v>145</v>
      </c>
      <c r="F33" s="8" t="s">
        <v>288</v>
      </c>
      <c r="G33" s="8" t="s">
        <v>237</v>
      </c>
      <c r="H33" s="8" t="s">
        <v>129</v>
      </c>
    </row>
    <row r="34" spans="2:8" x14ac:dyDescent="0.25">
      <c r="B34" s="415" t="str">
        <f t="shared" ca="1" si="0"/>
        <v>Basel-Landschaft</v>
      </c>
      <c r="C34" s="418" t="s">
        <v>129</v>
      </c>
      <c r="D34" s="8" t="s">
        <v>16</v>
      </c>
      <c r="E34" s="8" t="s">
        <v>146</v>
      </c>
      <c r="F34" s="8" t="s">
        <v>289</v>
      </c>
      <c r="G34" s="8" t="s">
        <v>238</v>
      </c>
      <c r="H34" s="8" t="s">
        <v>129</v>
      </c>
    </row>
    <row r="35" spans="2:8" x14ac:dyDescent="0.25">
      <c r="B35" s="415" t="str">
        <f t="shared" ca="1" si="0"/>
        <v>Schaffhausen</v>
      </c>
      <c r="C35" s="418" t="s">
        <v>129</v>
      </c>
      <c r="D35" s="8" t="s">
        <v>17</v>
      </c>
      <c r="E35" s="8" t="s">
        <v>147</v>
      </c>
      <c r="F35" s="8" t="s">
        <v>290</v>
      </c>
      <c r="G35" s="8" t="s">
        <v>17</v>
      </c>
      <c r="H35" s="8" t="s">
        <v>129</v>
      </c>
    </row>
    <row r="36" spans="2:8" x14ac:dyDescent="0.25">
      <c r="B36" s="415" t="str">
        <f t="shared" ca="1" si="0"/>
        <v>Appenzell A.Rh.</v>
      </c>
      <c r="C36" s="418" t="s">
        <v>129</v>
      </c>
      <c r="D36" s="8" t="s">
        <v>18</v>
      </c>
      <c r="E36" s="8" t="s">
        <v>148</v>
      </c>
      <c r="F36" s="8" t="s">
        <v>291</v>
      </c>
      <c r="G36" s="8" t="s">
        <v>18</v>
      </c>
      <c r="H36" s="8" t="s">
        <v>129</v>
      </c>
    </row>
    <row r="37" spans="2:8" x14ac:dyDescent="0.25">
      <c r="B37" s="415" t="str">
        <f t="shared" ca="1" si="0"/>
        <v>Appenzell I.Rh.</v>
      </c>
      <c r="C37" s="418" t="s">
        <v>129</v>
      </c>
      <c r="D37" s="8" t="s">
        <v>19</v>
      </c>
      <c r="E37" s="8" t="s">
        <v>149</v>
      </c>
      <c r="F37" s="8" t="s">
        <v>292</v>
      </c>
      <c r="G37" s="8" t="s">
        <v>19</v>
      </c>
      <c r="H37" s="8" t="s">
        <v>129</v>
      </c>
    </row>
    <row r="38" spans="2:8" x14ac:dyDescent="0.25">
      <c r="B38" s="415" t="str">
        <f t="shared" ca="1" si="0"/>
        <v>St. Gallen</v>
      </c>
      <c r="C38" s="418" t="s">
        <v>129</v>
      </c>
      <c r="D38" s="8" t="s">
        <v>20</v>
      </c>
      <c r="E38" s="8" t="s">
        <v>150</v>
      </c>
      <c r="F38" s="8" t="s">
        <v>293</v>
      </c>
      <c r="G38" s="8" t="s">
        <v>20</v>
      </c>
      <c r="H38" s="8" t="s">
        <v>129</v>
      </c>
    </row>
    <row r="39" spans="2:8" x14ac:dyDescent="0.25">
      <c r="B39" s="415" t="str">
        <f t="shared" ca="1" si="0"/>
        <v>Graubünden</v>
      </c>
      <c r="C39" s="418" t="s">
        <v>129</v>
      </c>
      <c r="D39" s="8" t="s">
        <v>21</v>
      </c>
      <c r="E39" s="8" t="s">
        <v>151</v>
      </c>
      <c r="F39" s="8" t="s">
        <v>294</v>
      </c>
      <c r="G39" s="8" t="s">
        <v>21</v>
      </c>
      <c r="H39" s="8" t="s">
        <v>129</v>
      </c>
    </row>
    <row r="40" spans="2:8" x14ac:dyDescent="0.25">
      <c r="B40" s="415" t="str">
        <f t="shared" ca="1" si="0"/>
        <v>Aargau</v>
      </c>
      <c r="C40" s="418" t="s">
        <v>129</v>
      </c>
      <c r="D40" s="8" t="s">
        <v>22</v>
      </c>
      <c r="E40" s="8" t="s">
        <v>152</v>
      </c>
      <c r="F40" s="8" t="s">
        <v>295</v>
      </c>
      <c r="G40" s="8" t="s">
        <v>22</v>
      </c>
      <c r="H40" s="8" t="s">
        <v>129</v>
      </c>
    </row>
    <row r="41" spans="2:8" x14ac:dyDescent="0.25">
      <c r="B41" s="415" t="str">
        <f t="shared" ca="1" si="0"/>
        <v>Thurgau</v>
      </c>
      <c r="C41" s="418" t="s">
        <v>129</v>
      </c>
      <c r="D41" s="8" t="s">
        <v>23</v>
      </c>
      <c r="E41" s="8" t="s">
        <v>153</v>
      </c>
      <c r="F41" s="8" t="s">
        <v>296</v>
      </c>
      <c r="G41" s="8" t="s">
        <v>23</v>
      </c>
      <c r="H41" s="8" t="s">
        <v>129</v>
      </c>
    </row>
    <row r="42" spans="2:8" x14ac:dyDescent="0.25">
      <c r="B42" s="415" t="str">
        <f t="shared" ca="1" si="0"/>
        <v>Tessin</v>
      </c>
      <c r="C42" s="418" t="s">
        <v>129</v>
      </c>
      <c r="D42" s="8" t="s">
        <v>24</v>
      </c>
      <c r="E42" s="8" t="s">
        <v>24</v>
      </c>
      <c r="F42" s="8" t="s">
        <v>196</v>
      </c>
      <c r="G42" s="8" t="s">
        <v>196</v>
      </c>
      <c r="H42" s="8" t="s">
        <v>129</v>
      </c>
    </row>
    <row r="43" spans="2:8" x14ac:dyDescent="0.25">
      <c r="B43" s="415" t="str">
        <f t="shared" ca="1" si="0"/>
        <v>Waadt</v>
      </c>
      <c r="C43" s="418" t="s">
        <v>129</v>
      </c>
      <c r="D43" s="8" t="s">
        <v>25</v>
      </c>
      <c r="E43" s="8" t="s">
        <v>154</v>
      </c>
      <c r="F43" s="8" t="s">
        <v>154</v>
      </c>
      <c r="G43" s="8" t="s">
        <v>154</v>
      </c>
      <c r="H43" s="8" t="s">
        <v>129</v>
      </c>
    </row>
    <row r="44" spans="2:8" x14ac:dyDescent="0.25">
      <c r="B44" s="415" t="str">
        <f t="shared" ca="1" si="0"/>
        <v>Wallis</v>
      </c>
      <c r="C44" s="418" t="s">
        <v>129</v>
      </c>
      <c r="D44" s="8" t="s">
        <v>26</v>
      </c>
      <c r="E44" s="8" t="s">
        <v>155</v>
      </c>
      <c r="F44" s="8" t="s">
        <v>297</v>
      </c>
      <c r="G44" s="8" t="s">
        <v>155</v>
      </c>
      <c r="H44" s="8" t="s">
        <v>129</v>
      </c>
    </row>
    <row r="45" spans="2:8" x14ac:dyDescent="0.25">
      <c r="B45" s="415" t="str">
        <f t="shared" ca="1" si="0"/>
        <v>Neuenburg</v>
      </c>
      <c r="C45" s="418" t="s">
        <v>129</v>
      </c>
      <c r="D45" s="8" t="s">
        <v>27</v>
      </c>
      <c r="E45" s="8" t="s">
        <v>156</v>
      </c>
      <c r="F45" s="8" t="s">
        <v>156</v>
      </c>
      <c r="G45" s="8" t="s">
        <v>156</v>
      </c>
      <c r="H45" s="8" t="s">
        <v>129</v>
      </c>
    </row>
    <row r="46" spans="2:8" x14ac:dyDescent="0.25">
      <c r="B46" s="415" t="str">
        <f t="shared" ca="1" si="0"/>
        <v>Genf</v>
      </c>
      <c r="C46" s="418" t="s">
        <v>129</v>
      </c>
      <c r="D46" s="8" t="s">
        <v>28</v>
      </c>
      <c r="E46" s="8" t="s">
        <v>157</v>
      </c>
      <c r="F46" s="8" t="s">
        <v>298</v>
      </c>
      <c r="G46" s="8" t="s">
        <v>197</v>
      </c>
      <c r="H46" s="8" t="s">
        <v>129</v>
      </c>
    </row>
    <row r="47" spans="2:8" x14ac:dyDescent="0.25">
      <c r="B47" s="415" t="str">
        <f t="shared" ca="1" si="0"/>
        <v>Jura</v>
      </c>
      <c r="C47" s="418" t="s">
        <v>129</v>
      </c>
      <c r="D47" s="8" t="s">
        <v>29</v>
      </c>
      <c r="E47" s="8" t="s">
        <v>29</v>
      </c>
      <c r="F47" s="8" t="s">
        <v>299</v>
      </c>
      <c r="G47" s="8" t="s">
        <v>29</v>
      </c>
      <c r="H47" s="8" t="s">
        <v>129</v>
      </c>
    </row>
    <row r="48" spans="2:8" x14ac:dyDescent="0.25">
      <c r="B48" s="416" t="str">
        <f t="shared" ca="1" si="0"/>
        <v>Schweiz</v>
      </c>
      <c r="C48" s="418" t="s">
        <v>129</v>
      </c>
      <c r="D48" s="8" t="s">
        <v>77</v>
      </c>
      <c r="E48" s="8" t="s">
        <v>158</v>
      </c>
      <c r="F48" s="8" t="s">
        <v>300</v>
      </c>
      <c r="G48" s="8" t="s">
        <v>198</v>
      </c>
      <c r="H48" s="8" t="s">
        <v>129</v>
      </c>
    </row>
    <row r="49" spans="2:8" x14ac:dyDescent="0.25">
      <c r="B49" s="415" t="str">
        <f t="shared" ca="1" si="0"/>
        <v>Spalte</v>
      </c>
      <c r="C49" s="418" t="s">
        <v>129</v>
      </c>
      <c r="D49" s="8" t="s">
        <v>45</v>
      </c>
      <c r="E49" s="8" t="s">
        <v>163</v>
      </c>
      <c r="F49" s="8" t="s">
        <v>301</v>
      </c>
      <c r="G49" s="8" t="s">
        <v>199</v>
      </c>
      <c r="H49" s="8" t="s">
        <v>129</v>
      </c>
    </row>
    <row r="50" spans="2:8" x14ac:dyDescent="0.25">
      <c r="B50" s="415" t="str">
        <f t="shared" ca="1" si="0"/>
        <v>Formel</v>
      </c>
      <c r="C50" s="418" t="s">
        <v>129</v>
      </c>
      <c r="D50" s="8" t="s">
        <v>48</v>
      </c>
      <c r="E50" s="8" t="s">
        <v>164</v>
      </c>
      <c r="F50" s="8" t="s">
        <v>200</v>
      </c>
      <c r="G50" s="8" t="s">
        <v>200</v>
      </c>
      <c r="H50" s="8" t="s">
        <v>129</v>
      </c>
    </row>
    <row r="51" spans="2:8" x14ac:dyDescent="0.25">
      <c r="B51" s="415" t="str">
        <f t="shared" ca="1" si="0"/>
        <v>Erhebungsjahr</v>
      </c>
      <c r="C51" s="418" t="s">
        <v>129</v>
      </c>
      <c r="D51" s="8" t="s">
        <v>3</v>
      </c>
      <c r="E51" s="8" t="s">
        <v>255</v>
      </c>
      <c r="F51" s="8" t="s">
        <v>302</v>
      </c>
      <c r="G51" s="8" t="s">
        <v>239</v>
      </c>
      <c r="H51" s="8" t="s">
        <v>129</v>
      </c>
    </row>
    <row r="52" spans="2:8" x14ac:dyDescent="0.25">
      <c r="B52" s="415" t="str">
        <f t="shared" ca="1" si="0"/>
        <v>Einheit</v>
      </c>
      <c r="C52" s="418" t="s">
        <v>129</v>
      </c>
      <c r="D52" s="8" t="s">
        <v>79</v>
      </c>
      <c r="E52" s="8" t="s">
        <v>165</v>
      </c>
      <c r="F52" s="8" t="s">
        <v>303</v>
      </c>
      <c r="G52" s="8" t="s">
        <v>201</v>
      </c>
      <c r="H52" s="8" t="s">
        <v>129</v>
      </c>
    </row>
    <row r="53" spans="2:8" x14ac:dyDescent="0.25">
      <c r="B53" s="415" t="str">
        <f t="shared" ca="1" si="0"/>
        <v>Indikator</v>
      </c>
      <c r="C53" s="418"/>
      <c r="D53" s="8" t="s">
        <v>1</v>
      </c>
      <c r="E53" s="8" t="s">
        <v>177</v>
      </c>
      <c r="F53" s="8" t="s">
        <v>304</v>
      </c>
      <c r="G53" s="8" t="s">
        <v>203</v>
      </c>
      <c r="H53" s="8" t="s">
        <v>129</v>
      </c>
    </row>
    <row r="54" spans="2:8" x14ac:dyDescent="0.25">
      <c r="B54" s="415" t="str">
        <f t="shared" ca="1" si="0"/>
        <v>CHF</v>
      </c>
      <c r="C54" s="418"/>
      <c r="D54" s="8" t="s">
        <v>81</v>
      </c>
      <c r="E54" s="8" t="s">
        <v>81</v>
      </c>
      <c r="F54" s="8" t="s">
        <v>81</v>
      </c>
      <c r="G54" s="8" t="s">
        <v>81</v>
      </c>
      <c r="H54" s="8" t="s">
        <v>129</v>
      </c>
    </row>
    <row r="55" spans="2:8" x14ac:dyDescent="0.25">
      <c r="B55" s="415" t="str">
        <f t="shared" ca="1" si="0"/>
        <v>CHF 1'000</v>
      </c>
      <c r="C55" s="418"/>
      <c r="D55" s="8" t="s">
        <v>159</v>
      </c>
      <c r="E55" s="8" t="s">
        <v>159</v>
      </c>
      <c r="F55" s="8" t="s">
        <v>305</v>
      </c>
      <c r="G55" s="8" t="s">
        <v>202</v>
      </c>
      <c r="H55" s="8" t="s">
        <v>129</v>
      </c>
    </row>
    <row r="56" spans="2:8" x14ac:dyDescent="0.25">
      <c r="B56" s="415" t="str">
        <f t="shared" ca="1" si="0"/>
        <v>Anzahl</v>
      </c>
      <c r="C56" s="418" t="s">
        <v>129</v>
      </c>
      <c r="D56" s="8" t="s">
        <v>80</v>
      </c>
      <c r="E56" s="8" t="s">
        <v>166</v>
      </c>
      <c r="F56" s="8" t="s">
        <v>306</v>
      </c>
      <c r="G56" s="8" t="s">
        <v>240</v>
      </c>
      <c r="H56" s="8" t="s">
        <v>129</v>
      </c>
    </row>
    <row r="57" spans="2:8" x14ac:dyDescent="0.25">
      <c r="B57" s="415" t="str">
        <f t="shared" ca="1" si="0"/>
        <v>Punkte</v>
      </c>
      <c r="C57" s="418" t="s">
        <v>129</v>
      </c>
      <c r="D57" s="8" t="s">
        <v>98</v>
      </c>
      <c r="E57" s="8" t="s">
        <v>167</v>
      </c>
      <c r="F57" s="8" t="s">
        <v>307</v>
      </c>
      <c r="G57" s="8" t="s">
        <v>167</v>
      </c>
      <c r="H57" s="8" t="s">
        <v>129</v>
      </c>
    </row>
    <row r="58" spans="2:8" x14ac:dyDescent="0.25">
      <c r="B58" s="415" t="str">
        <f t="shared" ca="1" si="0"/>
        <v>Prozent</v>
      </c>
      <c r="C58" s="418" t="s">
        <v>129</v>
      </c>
      <c r="D58" s="8" t="s">
        <v>97</v>
      </c>
      <c r="E58" s="8" t="s">
        <v>357</v>
      </c>
      <c r="F58" s="8" t="s">
        <v>308</v>
      </c>
      <c r="G58" s="8" t="s">
        <v>241</v>
      </c>
      <c r="H58" s="8" t="s">
        <v>129</v>
      </c>
    </row>
    <row r="59" spans="2:8" x14ac:dyDescent="0.25">
      <c r="B59" s="415" t="str">
        <f t="shared" ca="1" si="0"/>
        <v>Hektaren</v>
      </c>
      <c r="C59" s="418" t="s">
        <v>129</v>
      </c>
      <c r="D59" s="8" t="s">
        <v>86</v>
      </c>
      <c r="E59" s="8" t="s">
        <v>193</v>
      </c>
      <c r="F59" s="8" t="s">
        <v>309</v>
      </c>
      <c r="G59" s="8" t="s">
        <v>193</v>
      </c>
      <c r="H59" s="8" t="s">
        <v>129</v>
      </c>
    </row>
    <row r="60" spans="2:8" x14ac:dyDescent="0.25">
      <c r="B60" s="416" t="str">
        <f t="shared" ca="1" si="0"/>
        <v>Meter ü. M.</v>
      </c>
      <c r="C60" s="418" t="s">
        <v>129</v>
      </c>
      <c r="D60" s="8" t="s">
        <v>106</v>
      </c>
      <c r="E60" s="8" t="s">
        <v>220</v>
      </c>
      <c r="F60" s="8" t="s">
        <v>310</v>
      </c>
      <c r="G60" s="8" t="s">
        <v>483</v>
      </c>
      <c r="H60" s="8" t="s">
        <v>129</v>
      </c>
    </row>
    <row r="61" spans="2:8" x14ac:dyDescent="0.25">
      <c r="B61" s="415" t="str">
        <f t="shared" ca="1" si="0"/>
        <v>Total</v>
      </c>
      <c r="C61" s="418" t="s">
        <v>129</v>
      </c>
      <c r="D61" s="8" t="s">
        <v>30</v>
      </c>
      <c r="E61" s="8" t="s">
        <v>30</v>
      </c>
      <c r="F61" s="8" t="s">
        <v>311</v>
      </c>
      <c r="G61" s="8" t="s">
        <v>30</v>
      </c>
      <c r="H61" s="8" t="s">
        <v>129</v>
      </c>
    </row>
    <row r="62" spans="2:8" x14ac:dyDescent="0.25">
      <c r="B62" s="415" t="str">
        <f t="shared" ca="1" si="0"/>
        <v>Referenzjahr</v>
      </c>
      <c r="C62" s="418"/>
      <c r="D62" s="8" t="s">
        <v>68</v>
      </c>
      <c r="E62" s="8" t="s">
        <v>168</v>
      </c>
      <c r="F62" s="8" t="s">
        <v>312</v>
      </c>
      <c r="G62" s="8" t="s">
        <v>204</v>
      </c>
      <c r="H62" s="8" t="s">
        <v>129</v>
      </c>
    </row>
    <row r="63" spans="2:8" x14ac:dyDescent="0.25">
      <c r="B63" s="415" t="str">
        <f t="shared" ca="1" si="0"/>
        <v>Berechnungsdatum</v>
      </c>
      <c r="C63" s="418"/>
      <c r="D63" s="8" t="s">
        <v>69</v>
      </c>
      <c r="E63" s="8" t="s">
        <v>256</v>
      </c>
      <c r="F63" s="8" t="s">
        <v>485</v>
      </c>
      <c r="G63" s="8" t="s">
        <v>242</v>
      </c>
      <c r="H63" s="8" t="s">
        <v>129</v>
      </c>
    </row>
    <row r="64" spans="2:8" x14ac:dyDescent="0.25">
      <c r="B64" s="416" t="str">
        <f t="shared" ca="1" si="0"/>
        <v>Berechnungs-ID</v>
      </c>
      <c r="C64" s="418"/>
      <c r="D64" s="8" t="s">
        <v>70</v>
      </c>
      <c r="E64" s="8" t="s">
        <v>257</v>
      </c>
      <c r="F64" s="8" t="s">
        <v>486</v>
      </c>
      <c r="G64" s="8" t="s">
        <v>243</v>
      </c>
      <c r="H64" s="8" t="s">
        <v>129</v>
      </c>
    </row>
    <row r="65" spans="2:8" x14ac:dyDescent="0.25">
      <c r="B65" s="417" t="str">
        <f t="shared" ca="1" si="0"/>
        <v>Zahlungen im</v>
      </c>
      <c r="C65" s="418" t="s">
        <v>118</v>
      </c>
      <c r="D65" s="412" t="s">
        <v>73</v>
      </c>
      <c r="E65" s="412" t="s">
        <v>258</v>
      </c>
      <c r="F65" s="412" t="s">
        <v>313</v>
      </c>
      <c r="G65" s="412" t="s">
        <v>244</v>
      </c>
      <c r="H65" s="412" t="s">
        <v>129</v>
      </c>
    </row>
    <row r="66" spans="2:8" x14ac:dyDescent="0.25">
      <c r="B66" s="417" t="str">
        <f t="shared" ca="1" si="0"/>
        <v>Lastenausgleich 2025</v>
      </c>
      <c r="C66" s="418" t="s">
        <v>129</v>
      </c>
      <c r="D66" s="412" t="str">
        <f>"Lastenausgleich " &amp; $G$3</f>
        <v>Lastenausgleich 2025</v>
      </c>
      <c r="E66" s="412" t="str">
        <f>"compensation des charges " &amp; $G$3</f>
        <v>compensation des charges 2025</v>
      </c>
      <c r="F66" s="412" t="str">
        <f>"Compensazione degli oneri " &amp; $G$3</f>
        <v>Compensazione degli oneri 2025</v>
      </c>
      <c r="G66" s="412" t="str">
        <f>"cost compensation " &amp; $G$3</f>
        <v>cost compensation 2025</v>
      </c>
      <c r="H66" s="412" t="s">
        <v>129</v>
      </c>
    </row>
    <row r="67" spans="2:8" x14ac:dyDescent="0.25">
      <c r="B67" s="415" t="str">
        <f t="shared" ca="1" si="0"/>
        <v>Auszahlungen in CHF</v>
      </c>
      <c r="C67" s="418" t="s">
        <v>129</v>
      </c>
      <c r="D67" s="8" t="s">
        <v>71</v>
      </c>
      <c r="E67" s="8" t="s">
        <v>356</v>
      </c>
      <c r="F67" s="8" t="s">
        <v>314</v>
      </c>
      <c r="G67" s="8" t="s">
        <v>245</v>
      </c>
      <c r="H67" s="8" t="s">
        <v>129</v>
      </c>
    </row>
    <row r="68" spans="2:8" x14ac:dyDescent="0.25">
      <c r="B68" s="415" t="str">
        <f t="shared" ca="1" si="0"/>
        <v>Geografisch-
topografischer
Lastenausgleich</v>
      </c>
      <c r="C68" s="418" t="s">
        <v>129</v>
      </c>
      <c r="D68" s="8" t="s">
        <v>555</v>
      </c>
      <c r="E68" s="8" t="s">
        <v>562</v>
      </c>
      <c r="F68" s="8" t="s">
        <v>560</v>
      </c>
      <c r="G68" s="8" t="s">
        <v>561</v>
      </c>
      <c r="H68" s="8" t="s">
        <v>129</v>
      </c>
    </row>
    <row r="69" spans="2:8" x14ac:dyDescent="0.25">
      <c r="B69" s="415" t="str">
        <f t="shared" ca="1" si="0"/>
        <v>GLA</v>
      </c>
      <c r="C69" s="418" t="s">
        <v>129</v>
      </c>
      <c r="D69" s="8" t="s">
        <v>556</v>
      </c>
      <c r="E69" s="8" t="s">
        <v>557</v>
      </c>
      <c r="F69" s="8" t="s">
        <v>558</v>
      </c>
      <c r="G69" s="8" t="s">
        <v>559</v>
      </c>
      <c r="H69" s="8" t="s">
        <v>129</v>
      </c>
    </row>
    <row r="70" spans="2:8" x14ac:dyDescent="0.25">
      <c r="B70" s="415" t="str">
        <f t="shared" ca="1" si="0"/>
        <v>Soziodemografischer
Lastenausgleich</v>
      </c>
      <c r="C70" s="418" t="s">
        <v>129</v>
      </c>
      <c r="D70" s="8" t="s">
        <v>551</v>
      </c>
      <c r="E70" s="8" t="s">
        <v>552</v>
      </c>
      <c r="F70" s="8" t="s">
        <v>553</v>
      </c>
      <c r="G70" s="8" t="s">
        <v>554</v>
      </c>
      <c r="H70" s="8" t="s">
        <v>129</v>
      </c>
    </row>
    <row r="71" spans="2:8" x14ac:dyDescent="0.25">
      <c r="B71" s="415" t="str">
        <f t="shared" ca="1" si="0"/>
        <v>SLA A-C</v>
      </c>
      <c r="C71" s="418" t="s">
        <v>129</v>
      </c>
      <c r="D71" s="8" t="s">
        <v>475</v>
      </c>
      <c r="E71" s="8" t="s">
        <v>476</v>
      </c>
      <c r="F71" s="8" t="s">
        <v>320</v>
      </c>
      <c r="G71" s="8" t="s">
        <v>212</v>
      </c>
      <c r="H71" s="8" t="s">
        <v>129</v>
      </c>
    </row>
    <row r="72" spans="2:8" x14ac:dyDescent="0.25">
      <c r="B72" s="415" t="str">
        <f t="shared" ca="1" si="0"/>
        <v>SLA F</v>
      </c>
      <c r="C72" s="418" t="s">
        <v>129</v>
      </c>
      <c r="D72" s="8" t="s">
        <v>40</v>
      </c>
      <c r="E72" s="8" t="s">
        <v>174</v>
      </c>
      <c r="F72" s="8" t="s">
        <v>321</v>
      </c>
      <c r="G72" s="8" t="s">
        <v>211</v>
      </c>
      <c r="H72" s="8" t="s">
        <v>129</v>
      </c>
    </row>
    <row r="73" spans="2:8" x14ac:dyDescent="0.25">
      <c r="B73" s="416" t="str">
        <f t="shared" ca="1" si="0"/>
        <v>Die Berechnung des Lastenausgleichs wird im Technischen Bericht detailliert beschrieben:
www.efv.admin.ch → Themen  → Finanzausgleich  → Dokumentation</v>
      </c>
      <c r="C73" s="418" t="s">
        <v>129</v>
      </c>
      <c r="D73" s="8" t="s">
        <v>105</v>
      </c>
      <c r="E73" s="8" t="s">
        <v>381</v>
      </c>
      <c r="F73" s="8" t="s">
        <v>413</v>
      </c>
      <c r="G73" s="8" t="s">
        <v>414</v>
      </c>
      <c r="H73" s="8" t="s">
        <v>129</v>
      </c>
    </row>
    <row r="74" spans="2:8" x14ac:dyDescent="0.25">
      <c r="B74" s="417" t="str">
        <f t="shared" ca="1" si="0"/>
        <v>Berechnung der Dotationen im Lastenausgleich 2025</v>
      </c>
      <c r="C74" s="418" t="s">
        <v>119</v>
      </c>
      <c r="D74" s="412" t="str">
        <f>"Berechnung der Dotationen im Lastenausgleich " &amp; $G$3</f>
        <v>Berechnung der Dotationen im Lastenausgleich 2025</v>
      </c>
      <c r="E74" s="412" t="str">
        <f>"Calcul des dotations de la compensation des charges " &amp; $G$3</f>
        <v>Calcul des dotations de la compensation des charges 2025</v>
      </c>
      <c r="F74" s="412" t="str">
        <f>"Calcolo delle dotazioni nella compensazione degli oneri " &amp; $G$3</f>
        <v>Calcolo delle dotazioni nella compensazione degli oneri 2025</v>
      </c>
      <c r="G74" s="412" t="str">
        <f>"Calculation of cost compensation endowments "  &amp; $G$3</f>
        <v>Calculation of cost compensation endowments 2025</v>
      </c>
      <c r="H74" s="412" t="s">
        <v>129</v>
      </c>
    </row>
    <row r="75" spans="2:8" x14ac:dyDescent="0.25">
      <c r="B75" s="415" t="str">
        <f t="shared" ca="1" si="0"/>
        <v>in CHF</v>
      </c>
      <c r="C75" s="418" t="s">
        <v>129</v>
      </c>
      <c r="D75" s="8" t="s">
        <v>34</v>
      </c>
      <c r="E75" s="8" t="s">
        <v>355</v>
      </c>
      <c r="F75" s="8" t="s">
        <v>34</v>
      </c>
      <c r="G75" s="8" t="s">
        <v>34</v>
      </c>
      <c r="H75" s="8" t="s">
        <v>129</v>
      </c>
    </row>
    <row r="76" spans="2:8" x14ac:dyDescent="0.25">
      <c r="B76" s="415" t="str">
        <f t="shared" ref="B76:B139" ca="1" si="1">INDIRECT(ADDRESS(ROW(),$D$7+3))</f>
        <v>Geografisch-topografischer
Lastenausgleich (GLA)</v>
      </c>
      <c r="C76" s="418" t="s">
        <v>129</v>
      </c>
      <c r="D76" s="8" t="s">
        <v>563</v>
      </c>
      <c r="E76" s="8" t="s">
        <v>382</v>
      </c>
      <c r="F76" s="8" t="s">
        <v>564</v>
      </c>
      <c r="G76" s="8" t="s">
        <v>565</v>
      </c>
      <c r="H76" s="8" t="s">
        <v>129</v>
      </c>
    </row>
    <row r="77" spans="2:8" x14ac:dyDescent="0.25">
      <c r="B77" s="415" t="str">
        <f t="shared" ca="1" si="1"/>
        <v>Soziodemografischer
Lastenausgleich (SLA)</v>
      </c>
      <c r="C77" s="418" t="s">
        <v>129</v>
      </c>
      <c r="D77" s="8" t="s">
        <v>358</v>
      </c>
      <c r="E77" s="8" t="s">
        <v>383</v>
      </c>
      <c r="F77" s="8" t="s">
        <v>415</v>
      </c>
      <c r="G77" s="8" t="s">
        <v>440</v>
      </c>
      <c r="H77" s="8" t="s">
        <v>129</v>
      </c>
    </row>
    <row r="78" spans="2:8" x14ac:dyDescent="0.25">
      <c r="B78" s="415" t="str">
        <f t="shared" ca="1" si="1"/>
        <v>Lastenausgleich
Total</v>
      </c>
      <c r="C78" s="418" t="s">
        <v>129</v>
      </c>
      <c r="D78" s="8" t="s">
        <v>72</v>
      </c>
      <c r="E78" s="8" t="s">
        <v>384</v>
      </c>
      <c r="F78" s="8" t="s">
        <v>416</v>
      </c>
      <c r="G78" s="8" t="s">
        <v>441</v>
      </c>
      <c r="H78" s="8" t="s">
        <v>129</v>
      </c>
    </row>
    <row r="79" spans="2:8" x14ac:dyDescent="0.25">
      <c r="B79" s="415" t="str">
        <f t="shared" ca="1" si="1"/>
        <v>Ordentliche Dotation 2024</v>
      </c>
      <c r="C79" s="418" t="s">
        <v>129</v>
      </c>
      <c r="D79" s="8" t="str">
        <f>"Ordentliche Dotation " &amp; $G$3-1</f>
        <v>Ordentliche Dotation 2024</v>
      </c>
      <c r="E79" s="8" t="str">
        <f>"Dotation ordinaire " &amp; $G$3-1</f>
        <v>Dotation ordinaire 2024</v>
      </c>
      <c r="F79" s="8" t="str">
        <f>"Dotazione ordinaria " &amp; $G$3-1</f>
        <v>Dotazione ordinaria 2024</v>
      </c>
      <c r="G79" s="8" t="str">
        <f>"Ordinary endowment " &amp; $G$3-1</f>
        <v>Ordinary endowment 2024</v>
      </c>
      <c r="H79" s="8" t="s">
        <v>129</v>
      </c>
    </row>
    <row r="80" spans="2:8" x14ac:dyDescent="0.25">
      <c r="B80" s="415" t="str">
        <f t="shared" ca="1" si="1"/>
        <v>+ Teuerung (LIK 04/2024)</v>
      </c>
      <c r="C80" s="418" t="s">
        <v>129</v>
      </c>
      <c r="D80" s="8" t="str">
        <f>"+ Teuerung (LIK " &amp; TEXT(DOT!$D$10,"MM/JJJJ") &amp; ")"</f>
        <v>+ Teuerung (LIK 04/2024)</v>
      </c>
      <c r="E80" s="8" t="str">
        <f>"+ renchérissement (IPC " &amp; TEXT(DOT!$D$10,"MM/JJJJ") &amp; ")"</f>
        <v>+ renchérissement (IPC 04/2024)</v>
      </c>
      <c r="F80" s="8" t="str">
        <f>"+ Rincaro (IPC " &amp; TEXT(DOT!$D$10,"MM/JJJJ") &amp; ")"</f>
        <v>+ Rincaro (IPC 04/2024)</v>
      </c>
      <c r="G80" s="8" t="str">
        <f>"+ Inflation (CPI " &amp; TEXT(DOT!$D$10,"MM/JJJJ") &amp; ")"</f>
        <v>+ Inflation (CPI 04/2024)</v>
      </c>
      <c r="H80" s="8" t="s">
        <v>129</v>
      </c>
    </row>
    <row r="81" spans="2:8" x14ac:dyDescent="0.25">
      <c r="B81" s="415" t="str">
        <f t="shared" ca="1" si="1"/>
        <v>+ Anpassung Dotation</v>
      </c>
      <c r="C81" s="418" t="s">
        <v>129</v>
      </c>
      <c r="D81" s="8" t="s">
        <v>42</v>
      </c>
      <c r="E81" s="8" t="s">
        <v>169</v>
      </c>
      <c r="F81" s="8" t="s">
        <v>315</v>
      </c>
      <c r="G81" s="8" t="s">
        <v>205</v>
      </c>
      <c r="H81" s="8" t="s">
        <v>129</v>
      </c>
    </row>
    <row r="82" spans="2:8" x14ac:dyDescent="0.25">
      <c r="B82" s="415" t="str">
        <f t="shared" ca="1" si="1"/>
        <v>Ordentliche Dotation 2025</v>
      </c>
      <c r="C82" s="418" t="s">
        <v>129</v>
      </c>
      <c r="D82" s="8" t="str">
        <f>"Ordentliche Dotation " &amp; $G$3</f>
        <v>Ordentliche Dotation 2025</v>
      </c>
      <c r="E82" s="8" t="str">
        <f>"Dotation ordinaire " &amp; $G$3</f>
        <v>Dotation ordinaire 2025</v>
      </c>
      <c r="F82" s="8" t="str">
        <f>"Dotazione ordinaria " &amp; $G$3</f>
        <v>Dotazione ordinaria 2025</v>
      </c>
      <c r="G82" s="8" t="str">
        <f>"Ordinary endowment " &amp; $G$3</f>
        <v>Ordinary endowment 2025</v>
      </c>
      <c r="H82" s="8" t="s">
        <v>129</v>
      </c>
    </row>
    <row r="83" spans="2:8" x14ac:dyDescent="0.25">
      <c r="B83" s="415" t="str">
        <f t="shared" ca="1" si="1"/>
        <v>Erhöhung gemäss Art. 9 Abs. 2bis FiLaG</v>
      </c>
      <c r="C83" s="418" t="s">
        <v>129</v>
      </c>
      <c r="D83" s="8" t="s">
        <v>488</v>
      </c>
      <c r="E83" s="8" t="s">
        <v>490</v>
      </c>
      <c r="F83" s="8" t="s">
        <v>491</v>
      </c>
      <c r="G83" s="8" t="s">
        <v>489</v>
      </c>
      <c r="H83" s="8" t="s">
        <v>129</v>
      </c>
    </row>
    <row r="84" spans="2:8" x14ac:dyDescent="0.25">
      <c r="B84" s="415" t="str">
        <f t="shared" ca="1" si="1"/>
        <v>Dotation 2025</v>
      </c>
      <c r="C84" s="418" t="s">
        <v>129</v>
      </c>
      <c r="D84" s="8" t="str">
        <f>"Dotation " &amp; $G$3</f>
        <v>Dotation 2025</v>
      </c>
      <c r="E84" s="8" t="str">
        <f>"Dotation " &amp; $G$3</f>
        <v>Dotation 2025</v>
      </c>
      <c r="F84" s="8" t="str">
        <f>"Dotazione " &amp; $G$3</f>
        <v>Dotazione 2025</v>
      </c>
      <c r="G84" s="8" t="str">
        <f>"Endowment " &amp; $G$3</f>
        <v>Endowment 2025</v>
      </c>
      <c r="H84" s="8" t="s">
        <v>129</v>
      </c>
    </row>
    <row r="85" spans="2:8" x14ac:dyDescent="0.25">
      <c r="B85" s="415" t="str">
        <f t="shared" ca="1" si="1"/>
        <v>GLA 1</v>
      </c>
      <c r="C85" s="418"/>
      <c r="D85" s="8" t="s">
        <v>35</v>
      </c>
      <c r="E85" s="8" t="s">
        <v>170</v>
      </c>
      <c r="F85" s="8" t="s">
        <v>316</v>
      </c>
      <c r="G85" s="8" t="s">
        <v>206</v>
      </c>
      <c r="H85" s="8" t="s">
        <v>129</v>
      </c>
    </row>
    <row r="86" spans="2:8" x14ac:dyDescent="0.25">
      <c r="B86" s="415" t="str">
        <f t="shared" ca="1" si="1"/>
        <v>GLA 2</v>
      </c>
      <c r="C86" s="418"/>
      <c r="D86" s="8" t="s">
        <v>36</v>
      </c>
      <c r="E86" s="8" t="s">
        <v>171</v>
      </c>
      <c r="F86" s="8" t="s">
        <v>317</v>
      </c>
      <c r="G86" s="8" t="s">
        <v>207</v>
      </c>
      <c r="H86" s="8" t="s">
        <v>129</v>
      </c>
    </row>
    <row r="87" spans="2:8" x14ac:dyDescent="0.25">
      <c r="B87" s="415" t="str">
        <f t="shared" ca="1" si="1"/>
        <v>GLA 3</v>
      </c>
      <c r="C87" s="418"/>
      <c r="D87" s="8" t="s">
        <v>37</v>
      </c>
      <c r="E87" s="8" t="s">
        <v>172</v>
      </c>
      <c r="F87" s="8" t="s">
        <v>318</v>
      </c>
      <c r="G87" s="8" t="s">
        <v>208</v>
      </c>
      <c r="H87" s="8" t="s">
        <v>129</v>
      </c>
    </row>
    <row r="88" spans="2:8" x14ac:dyDescent="0.25">
      <c r="B88" s="415" t="str">
        <f t="shared" ca="1" si="1"/>
        <v>GLA 4</v>
      </c>
      <c r="C88" s="418"/>
      <c r="D88" s="8" t="s">
        <v>38</v>
      </c>
      <c r="E88" s="8" t="s">
        <v>173</v>
      </c>
      <c r="F88" s="8" t="s">
        <v>319</v>
      </c>
      <c r="G88" s="8" t="s">
        <v>209</v>
      </c>
      <c r="H88" s="8" t="s">
        <v>129</v>
      </c>
    </row>
    <row r="89" spans="2:8" x14ac:dyDescent="0.25">
      <c r="B89" s="415" t="str">
        <f t="shared" ca="1" si="1"/>
        <v>SLA A-C</v>
      </c>
      <c r="C89" s="418"/>
      <c r="D89" s="8" t="s">
        <v>475</v>
      </c>
      <c r="E89" s="8" t="s">
        <v>476</v>
      </c>
      <c r="F89" s="8" t="s">
        <v>320</v>
      </c>
      <c r="G89" s="8" t="s">
        <v>212</v>
      </c>
      <c r="H89" s="8" t="s">
        <v>129</v>
      </c>
    </row>
    <row r="90" spans="2:8" x14ac:dyDescent="0.25">
      <c r="B90" s="415" t="str">
        <f t="shared" ca="1" si="1"/>
        <v>SLA F</v>
      </c>
      <c r="C90" s="418"/>
      <c r="D90" s="8" t="s">
        <v>40</v>
      </c>
      <c r="E90" s="8" t="s">
        <v>174</v>
      </c>
      <c r="F90" s="8" t="s">
        <v>321</v>
      </c>
      <c r="G90" s="8" t="s">
        <v>211</v>
      </c>
      <c r="H90" s="8" t="s">
        <v>129</v>
      </c>
    </row>
    <row r="91" spans="2:8" x14ac:dyDescent="0.25">
      <c r="B91" s="415" t="str">
        <f t="shared" ca="1" si="1"/>
        <v>Teilausgleiche</v>
      </c>
      <c r="C91" s="418"/>
      <c r="D91" s="8" t="s">
        <v>41</v>
      </c>
      <c r="E91" s="8" t="s">
        <v>259</v>
      </c>
      <c r="F91" s="8" t="s">
        <v>322</v>
      </c>
      <c r="G91" s="8" t="s">
        <v>246</v>
      </c>
      <c r="H91" s="8" t="s">
        <v>129</v>
      </c>
    </row>
    <row r="92" spans="2:8" x14ac:dyDescent="0.25">
      <c r="B92" s="416" t="str">
        <f t="shared" ca="1" si="1"/>
        <v>Anteil</v>
      </c>
      <c r="C92" s="418" t="s">
        <v>129</v>
      </c>
      <c r="D92" s="8" t="s">
        <v>39</v>
      </c>
      <c r="E92" s="8" t="s">
        <v>260</v>
      </c>
      <c r="F92" s="8" t="s">
        <v>323</v>
      </c>
      <c r="G92" s="8" t="s">
        <v>247</v>
      </c>
      <c r="H92" s="8" t="s">
        <v>129</v>
      </c>
    </row>
    <row r="93" spans="2:8" x14ac:dyDescent="0.25">
      <c r="B93" s="417" t="str">
        <f t="shared" ca="1" si="1"/>
        <v>GLA 1 (Siedlungshöhe)</v>
      </c>
      <c r="C93" s="418" t="s">
        <v>502</v>
      </c>
      <c r="D93" s="412" t="s">
        <v>0</v>
      </c>
      <c r="E93" s="412" t="s">
        <v>261</v>
      </c>
      <c r="F93" s="412" t="s">
        <v>324</v>
      </c>
      <c r="G93" s="412" t="s">
        <v>213</v>
      </c>
      <c r="H93" s="412" t="s">
        <v>129</v>
      </c>
    </row>
    <row r="94" spans="2:8" x14ac:dyDescent="0.25">
      <c r="B94" s="415" t="str">
        <f t="shared" ca="1" si="1"/>
        <v>Indikator = Anteil der Wohnbevölkerung mit einer Wohnhöhe von über 800 m</v>
      </c>
      <c r="C94" s="418" t="s">
        <v>129</v>
      </c>
      <c r="D94" s="8" t="s">
        <v>91</v>
      </c>
      <c r="E94" s="8" t="s">
        <v>262</v>
      </c>
      <c r="F94" s="8" t="s">
        <v>325</v>
      </c>
      <c r="G94" s="8" t="s">
        <v>492</v>
      </c>
      <c r="H94" s="8" t="s">
        <v>129</v>
      </c>
    </row>
    <row r="95" spans="2:8" x14ac:dyDescent="0.25">
      <c r="B95" s="417" t="str">
        <f t="shared" ca="1" si="1"/>
        <v>GLA 2 (Steilheit des Geländes)</v>
      </c>
      <c r="C95" s="418" t="s">
        <v>129</v>
      </c>
      <c r="D95" s="412" t="s">
        <v>31</v>
      </c>
      <c r="E95" s="412" t="s">
        <v>175</v>
      </c>
      <c r="F95" s="412" t="s">
        <v>326</v>
      </c>
      <c r="G95" s="412" t="s">
        <v>214</v>
      </c>
      <c r="H95" s="412" t="s">
        <v>129</v>
      </c>
    </row>
    <row r="96" spans="2:8" x14ac:dyDescent="0.25">
      <c r="B96" s="415" t="str">
        <f t="shared" ca="1" si="1"/>
        <v>Indikator = Medianhöhe der produktiven Fläche</v>
      </c>
      <c r="C96" s="418" t="s">
        <v>129</v>
      </c>
      <c r="D96" s="8" t="s">
        <v>580</v>
      </c>
      <c r="E96" s="8" t="s">
        <v>263</v>
      </c>
      <c r="F96" s="8" t="s">
        <v>581</v>
      </c>
      <c r="G96" s="8" t="s">
        <v>582</v>
      </c>
      <c r="H96" s="8" t="s">
        <v>129</v>
      </c>
    </row>
    <row r="97" spans="2:8" x14ac:dyDescent="0.25">
      <c r="B97" s="417" t="str">
        <f t="shared" ca="1" si="1"/>
        <v>GLA 3 (Siedlungsstruktur)</v>
      </c>
      <c r="C97" s="418" t="s">
        <v>129</v>
      </c>
      <c r="D97" s="412" t="s">
        <v>32</v>
      </c>
      <c r="E97" s="412" t="s">
        <v>176</v>
      </c>
      <c r="F97" s="412" t="s">
        <v>327</v>
      </c>
      <c r="G97" s="412" t="s">
        <v>568</v>
      </c>
      <c r="H97" s="412" t="s">
        <v>129</v>
      </c>
    </row>
    <row r="98" spans="2:8" x14ac:dyDescent="0.25">
      <c r="B98" s="415" t="str">
        <f t="shared" ca="1" si="1"/>
        <v>Indikator = Anteil der Wohnbevölkerung in Siedlungen mit weniger als 200 Einwohnern</v>
      </c>
      <c r="C98" s="418" t="s">
        <v>129</v>
      </c>
      <c r="D98" s="8" t="s">
        <v>95</v>
      </c>
      <c r="E98" s="8" t="s">
        <v>473</v>
      </c>
      <c r="F98" s="8" t="s">
        <v>328</v>
      </c>
      <c r="G98" s="8" t="s">
        <v>248</v>
      </c>
      <c r="H98" s="8" t="s">
        <v>129</v>
      </c>
    </row>
    <row r="99" spans="2:8" x14ac:dyDescent="0.25">
      <c r="B99" s="417" t="str">
        <f t="shared" ca="1" si="1"/>
        <v>GLA 4 (Geringe Bevölkerungsdichte)</v>
      </c>
      <c r="C99" s="418" t="s">
        <v>129</v>
      </c>
      <c r="D99" s="412" t="s">
        <v>33</v>
      </c>
      <c r="E99" s="412" t="s">
        <v>264</v>
      </c>
      <c r="F99" s="412" t="s">
        <v>329</v>
      </c>
      <c r="G99" s="412" t="s">
        <v>215</v>
      </c>
      <c r="H99" s="412" t="s">
        <v>129</v>
      </c>
    </row>
    <row r="100" spans="2:8" x14ac:dyDescent="0.25">
      <c r="B100" s="415" t="str">
        <f t="shared" ca="1" si="1"/>
        <v>Indikator = Hektaren pro Einwohner</v>
      </c>
      <c r="C100" s="418" t="s">
        <v>129</v>
      </c>
      <c r="D100" s="8" t="s">
        <v>96</v>
      </c>
      <c r="E100" s="8" t="s">
        <v>265</v>
      </c>
      <c r="F100" s="8" t="s">
        <v>330</v>
      </c>
      <c r="G100" s="8" t="s">
        <v>216</v>
      </c>
      <c r="H100" s="8" t="s">
        <v>129</v>
      </c>
    </row>
    <row r="101" spans="2:8" x14ac:dyDescent="0.25">
      <c r="B101" s="415" t="str">
        <f t="shared" ca="1" si="1"/>
        <v>Ständige Wohnbev.
mit einer Wohnhöhe
von über 800 m.ü.M.</v>
      </c>
      <c r="C101" s="418" t="s">
        <v>129</v>
      </c>
      <c r="D101" s="8" t="s">
        <v>359</v>
      </c>
      <c r="E101" s="8" t="s">
        <v>385</v>
      </c>
      <c r="F101" s="8" t="s">
        <v>331</v>
      </c>
      <c r="G101" s="8" t="s">
        <v>442</v>
      </c>
      <c r="H101" s="8" t="s">
        <v>129</v>
      </c>
    </row>
    <row r="102" spans="2:8" x14ac:dyDescent="0.25">
      <c r="B102" s="415" t="str">
        <f t="shared" ca="1" si="1"/>
        <v>Ständige Wohn-
bevölkerung</v>
      </c>
      <c r="C102" s="418" t="s">
        <v>129</v>
      </c>
      <c r="D102" s="8" t="s">
        <v>360</v>
      </c>
      <c r="E102" s="8" t="s">
        <v>386</v>
      </c>
      <c r="F102" s="8" t="s">
        <v>332</v>
      </c>
      <c r="G102" s="8" t="s">
        <v>443</v>
      </c>
      <c r="H102" s="8" t="s">
        <v>129</v>
      </c>
    </row>
    <row r="103" spans="2:8" x14ac:dyDescent="0.25">
      <c r="B103" s="415" t="str">
        <f t="shared" ca="1" si="1"/>
        <v>Indikator</v>
      </c>
      <c r="C103" s="418" t="s">
        <v>129</v>
      </c>
      <c r="D103" s="8" t="s">
        <v>1</v>
      </c>
      <c r="E103" s="8" t="s">
        <v>177</v>
      </c>
      <c r="F103" s="8" t="s">
        <v>304</v>
      </c>
      <c r="G103" s="8" t="s">
        <v>203</v>
      </c>
      <c r="H103" s="8" t="s">
        <v>129</v>
      </c>
    </row>
    <row r="104" spans="2:8" x14ac:dyDescent="0.25">
      <c r="B104" s="415" t="str">
        <f t="shared" ca="1" si="1"/>
        <v>Lastenindex</v>
      </c>
      <c r="C104" s="418" t="s">
        <v>129</v>
      </c>
      <c r="D104" s="8" t="s">
        <v>2</v>
      </c>
      <c r="E104" s="8" t="s">
        <v>387</v>
      </c>
      <c r="F104" s="8" t="s">
        <v>333</v>
      </c>
      <c r="G104" s="8" t="s">
        <v>444</v>
      </c>
      <c r="H104" s="8" t="s">
        <v>129</v>
      </c>
    </row>
    <row r="105" spans="2:8" x14ac:dyDescent="0.25">
      <c r="B105" s="415" t="str">
        <f t="shared" ca="1" si="1"/>
        <v>Massgebende
Sonderlasten</v>
      </c>
      <c r="C105" s="418" t="s">
        <v>129</v>
      </c>
      <c r="D105" s="8" t="s">
        <v>361</v>
      </c>
      <c r="E105" s="8" t="s">
        <v>388</v>
      </c>
      <c r="F105" s="8" t="s">
        <v>334</v>
      </c>
      <c r="G105" s="8" t="s">
        <v>445</v>
      </c>
      <c r="H105" s="8" t="s">
        <v>129</v>
      </c>
    </row>
    <row r="106" spans="2:8" x14ac:dyDescent="0.25">
      <c r="B106" s="415" t="str">
        <f t="shared" ca="1" si="1"/>
        <v>Auszahlung
GLA 1</v>
      </c>
      <c r="C106" s="418" t="s">
        <v>129</v>
      </c>
      <c r="D106" s="8" t="s">
        <v>446</v>
      </c>
      <c r="E106" s="8" t="s">
        <v>389</v>
      </c>
      <c r="F106" s="8" t="s">
        <v>450</v>
      </c>
      <c r="G106" s="8" t="s">
        <v>454</v>
      </c>
      <c r="H106" s="8" t="s">
        <v>129</v>
      </c>
    </row>
    <row r="107" spans="2:8" x14ac:dyDescent="0.25">
      <c r="B107" s="415" t="str">
        <f t="shared" ca="1" si="1"/>
        <v>Produktive
Fläche</v>
      </c>
      <c r="C107" s="418" t="s">
        <v>129</v>
      </c>
      <c r="D107" s="8" t="s">
        <v>104</v>
      </c>
      <c r="E107" s="8" t="s">
        <v>390</v>
      </c>
      <c r="F107" s="8" t="s">
        <v>524</v>
      </c>
      <c r="G107" s="8" t="s">
        <v>458</v>
      </c>
      <c r="H107" s="8" t="s">
        <v>129</v>
      </c>
    </row>
    <row r="108" spans="2:8" ht="11.25" customHeight="1" x14ac:dyDescent="0.25">
      <c r="B108" s="415" t="str">
        <f t="shared" ca="1" si="1"/>
        <v>Höhenmedian
produktive Fläche</v>
      </c>
      <c r="C108" s="418" t="s">
        <v>129</v>
      </c>
      <c r="D108" s="8" t="s">
        <v>477</v>
      </c>
      <c r="E108" s="8" t="s">
        <v>391</v>
      </c>
      <c r="F108" s="8" t="s">
        <v>336</v>
      </c>
      <c r="G108" s="8" t="s">
        <v>459</v>
      </c>
      <c r="H108" s="8" t="s">
        <v>129</v>
      </c>
    </row>
    <row r="109" spans="2:8" x14ac:dyDescent="0.25">
      <c r="B109" s="415" t="str">
        <f t="shared" ca="1" si="1"/>
        <v>Auszahlung
GLA 2</v>
      </c>
      <c r="C109" s="418" t="s">
        <v>129</v>
      </c>
      <c r="D109" s="8" t="s">
        <v>447</v>
      </c>
      <c r="E109" s="8" t="s">
        <v>392</v>
      </c>
      <c r="F109" s="8" t="s">
        <v>451</v>
      </c>
      <c r="G109" s="8" t="s">
        <v>455</v>
      </c>
      <c r="H109" s="8" t="s">
        <v>129</v>
      </c>
    </row>
    <row r="110" spans="2:8" ht="11.25" customHeight="1" x14ac:dyDescent="0.25">
      <c r="B110" s="415" t="str">
        <f t="shared" ca="1" si="1"/>
        <v>Ständige Wohnbev.
in Siedlungen mit
weniger als 200 Einw.</v>
      </c>
      <c r="C110" s="418" t="s">
        <v>129</v>
      </c>
      <c r="D110" s="8" t="s">
        <v>487</v>
      </c>
      <c r="E110" s="8" t="s">
        <v>474</v>
      </c>
      <c r="F110" s="8" t="s">
        <v>337</v>
      </c>
      <c r="G110" s="8" t="s">
        <v>460</v>
      </c>
      <c r="H110" s="8" t="s">
        <v>129</v>
      </c>
    </row>
    <row r="111" spans="2:8" x14ac:dyDescent="0.25">
      <c r="B111" s="415" t="str">
        <f t="shared" ca="1" si="1"/>
        <v>Auszahlung
GLA 3</v>
      </c>
      <c r="C111" s="418"/>
      <c r="D111" s="8" t="s">
        <v>448</v>
      </c>
      <c r="E111" s="8" t="s">
        <v>393</v>
      </c>
      <c r="F111" s="8" t="s">
        <v>452</v>
      </c>
      <c r="G111" s="8" t="s">
        <v>456</v>
      </c>
      <c r="H111" s="8" t="s">
        <v>129</v>
      </c>
    </row>
    <row r="112" spans="2:8" x14ac:dyDescent="0.25">
      <c r="B112" s="415" t="str">
        <f t="shared" ca="1" si="1"/>
        <v>Fläche</v>
      </c>
      <c r="C112" s="418"/>
      <c r="D112" s="8" t="s">
        <v>66</v>
      </c>
      <c r="E112" s="8" t="s">
        <v>178</v>
      </c>
      <c r="F112" s="8" t="s">
        <v>338</v>
      </c>
      <c r="G112" s="8" t="s">
        <v>217</v>
      </c>
      <c r="H112" s="8" t="s">
        <v>129</v>
      </c>
    </row>
    <row r="113" spans="2:8" x14ac:dyDescent="0.25">
      <c r="B113" s="415" t="str">
        <f t="shared" ca="1" si="1"/>
        <v>Auszahlung
GLA 4</v>
      </c>
      <c r="C113" s="418"/>
      <c r="D113" s="8" t="s">
        <v>449</v>
      </c>
      <c r="E113" s="8" t="s">
        <v>394</v>
      </c>
      <c r="F113" s="8" t="s">
        <v>453</v>
      </c>
      <c r="G113" s="8" t="s">
        <v>457</v>
      </c>
      <c r="H113" s="8" t="s">
        <v>129</v>
      </c>
    </row>
    <row r="114" spans="2:8" x14ac:dyDescent="0.25">
      <c r="B114" s="415" t="str">
        <f t="shared" ca="1" si="1"/>
        <v>E / E[Schweiz]</v>
      </c>
      <c r="C114" s="418"/>
      <c r="D114" s="8" t="s">
        <v>88</v>
      </c>
      <c r="E114" s="8" t="s">
        <v>179</v>
      </c>
      <c r="F114" s="8" t="s">
        <v>339</v>
      </c>
      <c r="G114" s="8" t="s">
        <v>218</v>
      </c>
      <c r="H114" s="8" t="s">
        <v>129</v>
      </c>
    </row>
    <row r="115" spans="2:8" x14ac:dyDescent="0.25">
      <c r="B115" s="415" t="str">
        <f t="shared" ca="1" si="1"/>
        <v>G / G[Schweiz] * Dotation</v>
      </c>
      <c r="C115" s="418"/>
      <c r="D115" s="8" t="s">
        <v>90</v>
      </c>
      <c r="E115" s="8" t="s">
        <v>182</v>
      </c>
      <c r="F115" s="8" t="s">
        <v>340</v>
      </c>
      <c r="G115" s="8" t="s">
        <v>461</v>
      </c>
      <c r="H115" s="8" t="s">
        <v>129</v>
      </c>
    </row>
    <row r="116" spans="2:8" x14ac:dyDescent="0.25">
      <c r="B116" s="415" t="str">
        <f t="shared" ca="1" si="1"/>
        <v>M / M[Schweiz]</v>
      </c>
      <c r="C116" s="418"/>
      <c r="D116" s="8" t="s">
        <v>93</v>
      </c>
      <c r="E116" s="8" t="s">
        <v>180</v>
      </c>
      <c r="F116" s="8" t="s">
        <v>341</v>
      </c>
      <c r="G116" s="8" t="s">
        <v>219</v>
      </c>
      <c r="H116" s="8" t="s">
        <v>129</v>
      </c>
    </row>
    <row r="117" spans="2:8" x14ac:dyDescent="0.25">
      <c r="B117" s="416" t="str">
        <f t="shared" ca="1" si="1"/>
        <v>O / O[Schweiz] * Dotation</v>
      </c>
      <c r="C117" s="418" t="s">
        <v>129</v>
      </c>
      <c r="D117" s="8" t="s">
        <v>161</v>
      </c>
      <c r="E117" s="8" t="s">
        <v>181</v>
      </c>
      <c r="F117" s="8" t="s">
        <v>342</v>
      </c>
      <c r="G117" s="8" t="s">
        <v>462</v>
      </c>
      <c r="H117" s="8" t="s">
        <v>129</v>
      </c>
    </row>
    <row r="118" spans="2:8" x14ac:dyDescent="0.25">
      <c r="B118" s="417" t="str">
        <f t="shared" ca="1" si="1"/>
        <v>Auszahlungen GLA 2025</v>
      </c>
      <c r="C118" s="418" t="s">
        <v>526</v>
      </c>
      <c r="D118" s="412" t="str">
        <f>"Auszahlungen GLA " &amp; $G$3</f>
        <v>Auszahlungen GLA 2025</v>
      </c>
      <c r="E118" s="412" t="str">
        <f>"Montants reçus au titre des CCG " &amp; $G$3</f>
        <v>Montants reçus au titre des CCG 2025</v>
      </c>
      <c r="F118" s="412" t="str">
        <f>"Versamenti PAG " &amp; $G$3</f>
        <v>Versamenti PAG 2025</v>
      </c>
      <c r="G118" s="412" t="str">
        <f>"Outpayments GCC " &amp; $G$3</f>
        <v>Outpayments GCC 2025</v>
      </c>
      <c r="H118" s="412" t="s">
        <v>129</v>
      </c>
    </row>
    <row r="119" spans="2:8" x14ac:dyDescent="0.25">
      <c r="B119" s="415" t="str">
        <f t="shared" ca="1" si="1"/>
        <v>in CHF</v>
      </c>
      <c r="C119" s="418" t="s">
        <v>129</v>
      </c>
      <c r="D119" s="8" t="s">
        <v>34</v>
      </c>
      <c r="E119" s="8" t="s">
        <v>355</v>
      </c>
      <c r="F119" s="8" t="s">
        <v>34</v>
      </c>
      <c r="G119" s="8" t="s">
        <v>34</v>
      </c>
      <c r="H119" s="8" t="s">
        <v>129</v>
      </c>
    </row>
    <row r="120" spans="2:8" x14ac:dyDescent="0.25">
      <c r="B120" s="415" t="str">
        <f t="shared" ca="1" si="1"/>
        <v>GLA 1</v>
      </c>
      <c r="C120" s="418" t="s">
        <v>129</v>
      </c>
      <c r="D120" s="8" t="s">
        <v>35</v>
      </c>
      <c r="E120" s="8" t="s">
        <v>170</v>
      </c>
      <c r="F120" s="8" t="s">
        <v>316</v>
      </c>
      <c r="G120" s="8" t="s">
        <v>206</v>
      </c>
      <c r="H120" s="8" t="s">
        <v>129</v>
      </c>
    </row>
    <row r="121" spans="2:8" x14ac:dyDescent="0.25">
      <c r="B121" s="415" t="str">
        <f t="shared" ca="1" si="1"/>
        <v>GLA 2</v>
      </c>
      <c r="C121" s="418" t="s">
        <v>129</v>
      </c>
      <c r="D121" s="8" t="s">
        <v>36</v>
      </c>
      <c r="E121" s="8" t="s">
        <v>171</v>
      </c>
      <c r="F121" s="8" t="s">
        <v>317</v>
      </c>
      <c r="G121" s="8" t="s">
        <v>207</v>
      </c>
      <c r="H121" s="8" t="s">
        <v>129</v>
      </c>
    </row>
    <row r="122" spans="2:8" x14ac:dyDescent="0.25">
      <c r="B122" s="415" t="str">
        <f t="shared" ca="1" si="1"/>
        <v>GLA 3</v>
      </c>
      <c r="C122" s="418" t="s">
        <v>129</v>
      </c>
      <c r="D122" s="8" t="s">
        <v>37</v>
      </c>
      <c r="E122" s="8" t="s">
        <v>172</v>
      </c>
      <c r="F122" s="8" t="s">
        <v>318</v>
      </c>
      <c r="G122" s="8" t="s">
        <v>208</v>
      </c>
      <c r="H122" s="8" t="s">
        <v>129</v>
      </c>
    </row>
    <row r="123" spans="2:8" x14ac:dyDescent="0.25">
      <c r="B123" s="415" t="str">
        <f t="shared" ca="1" si="1"/>
        <v>GLA 4</v>
      </c>
      <c r="C123" s="418" t="s">
        <v>129</v>
      </c>
      <c r="D123" s="8" t="s">
        <v>38</v>
      </c>
      <c r="E123" s="8" t="s">
        <v>173</v>
      </c>
      <c r="F123" s="8" t="s">
        <v>319</v>
      </c>
      <c r="G123" s="8" t="s">
        <v>209</v>
      </c>
      <c r="H123" s="8" t="s">
        <v>129</v>
      </c>
    </row>
    <row r="124" spans="2:8" x14ac:dyDescent="0.25">
      <c r="B124" s="415" t="str">
        <f t="shared" ca="1" si="1"/>
        <v>Siedlungshöhe</v>
      </c>
      <c r="C124" s="418" t="s">
        <v>129</v>
      </c>
      <c r="D124" s="8" t="s">
        <v>43</v>
      </c>
      <c r="E124" s="8" t="s">
        <v>220</v>
      </c>
      <c r="F124" s="8" t="s">
        <v>417</v>
      </c>
      <c r="G124" s="8" t="s">
        <v>220</v>
      </c>
      <c r="H124" s="8" t="s">
        <v>129</v>
      </c>
    </row>
    <row r="125" spans="2:8" x14ac:dyDescent="0.25">
      <c r="B125" s="415" t="str">
        <f t="shared" ca="1" si="1"/>
        <v>Steilheit des
Geländes</v>
      </c>
      <c r="C125" s="418" t="s">
        <v>129</v>
      </c>
      <c r="D125" s="8" t="s">
        <v>362</v>
      </c>
      <c r="E125" s="8" t="s">
        <v>183</v>
      </c>
      <c r="F125" s="8" t="s">
        <v>418</v>
      </c>
      <c r="G125" s="8" t="s">
        <v>221</v>
      </c>
      <c r="H125" s="8" t="s">
        <v>129</v>
      </c>
    </row>
    <row r="126" spans="2:8" x14ac:dyDescent="0.25">
      <c r="B126" s="415" t="str">
        <f t="shared" ca="1" si="1"/>
        <v>Siedlungsstruktur</v>
      </c>
      <c r="C126" s="418" t="s">
        <v>129</v>
      </c>
      <c r="D126" s="8" t="s">
        <v>44</v>
      </c>
      <c r="E126" s="8" t="s">
        <v>184</v>
      </c>
      <c r="F126" s="8" t="s">
        <v>419</v>
      </c>
      <c r="G126" s="8" t="s">
        <v>575</v>
      </c>
      <c r="H126" s="8" t="s">
        <v>129</v>
      </c>
    </row>
    <row r="127" spans="2:8" x14ac:dyDescent="0.25">
      <c r="B127" s="415" t="str">
        <f t="shared" ca="1" si="1"/>
        <v>Geringe Bevölke-
rungsdichte</v>
      </c>
      <c r="C127" s="418" t="s">
        <v>129</v>
      </c>
      <c r="D127" s="8" t="s">
        <v>363</v>
      </c>
      <c r="E127" s="8" t="s">
        <v>395</v>
      </c>
      <c r="F127" s="8" t="s">
        <v>420</v>
      </c>
      <c r="G127" s="8" t="s">
        <v>463</v>
      </c>
      <c r="H127" s="8" t="s">
        <v>129</v>
      </c>
    </row>
    <row r="128" spans="2:8" x14ac:dyDescent="0.25">
      <c r="B128" s="416" t="str">
        <f t="shared" ca="1" si="1"/>
        <v>GLA Total</v>
      </c>
      <c r="C128" s="418" t="s">
        <v>129</v>
      </c>
      <c r="D128" s="8" t="s">
        <v>186</v>
      </c>
      <c r="E128" s="8" t="s">
        <v>185</v>
      </c>
      <c r="F128" s="8" t="s">
        <v>343</v>
      </c>
      <c r="G128" s="8" t="s">
        <v>222</v>
      </c>
      <c r="H128" s="8" t="s">
        <v>129</v>
      </c>
    </row>
    <row r="129" spans="2:8" x14ac:dyDescent="0.25">
      <c r="B129" s="417" t="str">
        <f t="shared" ca="1" si="1"/>
        <v>SLA A</v>
      </c>
      <c r="C129" s="418" t="s">
        <v>505</v>
      </c>
      <c r="D129" s="412" t="s">
        <v>74</v>
      </c>
      <c r="E129" s="412" t="s">
        <v>187</v>
      </c>
      <c r="F129" s="412" t="s">
        <v>344</v>
      </c>
      <c r="G129" s="412" t="s">
        <v>223</v>
      </c>
      <c r="H129" s="412" t="s">
        <v>129</v>
      </c>
    </row>
    <row r="130" spans="2:8" ht="11.25" customHeight="1" x14ac:dyDescent="0.25">
      <c r="B130" s="415" t="str">
        <f t="shared" ca="1" si="1"/>
        <v>Armut
(Armutsindikator
des BFS)</v>
      </c>
      <c r="C130" s="418" t="s">
        <v>129</v>
      </c>
      <c r="D130" s="8" t="s">
        <v>412</v>
      </c>
      <c r="E130" s="8" t="s">
        <v>396</v>
      </c>
      <c r="F130" s="8" t="s">
        <v>421</v>
      </c>
      <c r="G130" s="8" t="s">
        <v>484</v>
      </c>
      <c r="H130" s="8" t="s">
        <v>129</v>
      </c>
    </row>
    <row r="131" spans="2:8" x14ac:dyDescent="0.25">
      <c r="B131" s="417" t="str">
        <f t="shared" ca="1" si="1"/>
        <v>SLA B</v>
      </c>
      <c r="C131" s="418" t="s">
        <v>129</v>
      </c>
      <c r="D131" s="412" t="s">
        <v>75</v>
      </c>
      <c r="E131" s="412" t="s">
        <v>188</v>
      </c>
      <c r="F131" s="412" t="s">
        <v>345</v>
      </c>
      <c r="G131" s="412" t="s">
        <v>224</v>
      </c>
      <c r="H131" s="412" t="s">
        <v>129</v>
      </c>
    </row>
    <row r="132" spans="2:8" ht="11.25" customHeight="1" x14ac:dyDescent="0.25">
      <c r="B132" s="415" t="str">
        <f t="shared" ca="1" si="1"/>
        <v>Altersstruktur
(Anteil der Bevölkerung über 80 Jahre
an der Wohnbevölkerung)</v>
      </c>
      <c r="C132" s="418" t="s">
        <v>129</v>
      </c>
      <c r="D132" s="8" t="s">
        <v>478</v>
      </c>
      <c r="E132" s="8" t="s">
        <v>566</v>
      </c>
      <c r="F132" s="8" t="s">
        <v>479</v>
      </c>
      <c r="G132" s="8" t="s">
        <v>482</v>
      </c>
      <c r="H132" s="8" t="s">
        <v>129</v>
      </c>
    </row>
    <row r="133" spans="2:8" x14ac:dyDescent="0.25">
      <c r="B133" s="417" t="str">
        <f t="shared" ca="1" si="1"/>
        <v>SLA C</v>
      </c>
      <c r="C133" s="418" t="s">
        <v>129</v>
      </c>
      <c r="D133" s="412" t="s">
        <v>76</v>
      </c>
      <c r="E133" s="412" t="s">
        <v>189</v>
      </c>
      <c r="F133" s="412" t="s">
        <v>346</v>
      </c>
      <c r="G133" s="412" t="s">
        <v>210</v>
      </c>
      <c r="H133" s="412" t="s">
        <v>129</v>
      </c>
    </row>
    <row r="134" spans="2:8" ht="11.25" customHeight="1" x14ac:dyDescent="0.25">
      <c r="B134" s="415" t="str">
        <f t="shared" ca="1" si="1"/>
        <v>Ausländerintegration
(Anteil der massgebenden ausländischen
Bevölkerung an der Wohnbevölkerung)</v>
      </c>
      <c r="C134" s="418" t="s">
        <v>129</v>
      </c>
      <c r="D134" s="8" t="s">
        <v>480</v>
      </c>
      <c r="E134" s="8" t="s">
        <v>397</v>
      </c>
      <c r="F134" s="8" t="s">
        <v>422</v>
      </c>
      <c r="G134" s="8" t="s">
        <v>481</v>
      </c>
      <c r="H134" s="8" t="s">
        <v>129</v>
      </c>
    </row>
    <row r="135" spans="2:8" x14ac:dyDescent="0.25">
      <c r="B135" s="415" t="str">
        <f t="shared" ca="1" si="1"/>
        <v>Indikator</v>
      </c>
      <c r="C135" s="418" t="s">
        <v>129</v>
      </c>
      <c r="D135" s="8" t="s">
        <v>1</v>
      </c>
      <c r="E135" s="8" t="s">
        <v>177</v>
      </c>
      <c r="F135" s="8" t="s">
        <v>304</v>
      </c>
      <c r="G135" s="8" t="s">
        <v>203</v>
      </c>
      <c r="H135" s="8" t="s">
        <v>129</v>
      </c>
    </row>
    <row r="136" spans="2:8" x14ac:dyDescent="0.25">
      <c r="B136" s="415" t="str">
        <f t="shared" ca="1" si="1"/>
        <v>Ständige Wohn-
bevölkerung</v>
      </c>
      <c r="C136" s="418" t="s">
        <v>129</v>
      </c>
      <c r="D136" s="8" t="s">
        <v>360</v>
      </c>
      <c r="E136" s="8" t="s">
        <v>386</v>
      </c>
      <c r="F136" s="8" t="s">
        <v>423</v>
      </c>
      <c r="G136" s="8" t="s">
        <v>443</v>
      </c>
      <c r="H136" s="8" t="s">
        <v>129</v>
      </c>
    </row>
    <row r="137" spans="2:8" x14ac:dyDescent="0.25">
      <c r="B137" s="415" t="str">
        <f t="shared" ca="1" si="1"/>
        <v>Bevölkerung
über 80 Jahre</v>
      </c>
      <c r="C137" s="418" t="s">
        <v>129</v>
      </c>
      <c r="D137" s="8" t="s">
        <v>364</v>
      </c>
      <c r="E137" s="8" t="s">
        <v>398</v>
      </c>
      <c r="F137" s="8" t="s">
        <v>424</v>
      </c>
      <c r="G137" s="8" t="s">
        <v>464</v>
      </c>
      <c r="H137" s="8" t="s">
        <v>129</v>
      </c>
    </row>
    <row r="138" spans="2:8" x14ac:dyDescent="0.25">
      <c r="B138" s="416" t="str">
        <f t="shared" ca="1" si="1"/>
        <v>Massgebende
ausländische
Bevölkerung</v>
      </c>
      <c r="C138" s="418" t="s">
        <v>129</v>
      </c>
      <c r="D138" s="8" t="s">
        <v>365</v>
      </c>
      <c r="E138" s="8" t="s">
        <v>399</v>
      </c>
      <c r="F138" s="8" t="s">
        <v>425</v>
      </c>
      <c r="G138" s="8" t="s">
        <v>465</v>
      </c>
      <c r="H138" s="8" t="s">
        <v>129</v>
      </c>
    </row>
    <row r="139" spans="2:8" x14ac:dyDescent="0.25">
      <c r="B139" s="417" t="str">
        <f t="shared" ca="1" si="1"/>
        <v>SLA A-C 2025</v>
      </c>
      <c r="C139" s="418" t="s">
        <v>506</v>
      </c>
      <c r="D139" s="412" t="str">
        <f>"SLA A-C " &amp; $G$3</f>
        <v>SLA A-C 2025</v>
      </c>
      <c r="E139" s="412" t="str">
        <f>"CCS A-C " &amp; $G$3</f>
        <v>CCS A-C 2025</v>
      </c>
      <c r="F139" s="412" t="str">
        <f>"PAS A-C " &amp; $G$3</f>
        <v>PAS A-C 2025</v>
      </c>
      <c r="G139" s="412" t="str">
        <f>"SCC A-C " &amp; $G$3</f>
        <v>SCC A-C 2025</v>
      </c>
      <c r="H139" s="412" t="s">
        <v>129</v>
      </c>
    </row>
    <row r="140" spans="2:8" x14ac:dyDescent="0.25">
      <c r="B140" s="415" t="str">
        <f t="shared" ref="B140:B185" ca="1" si="2">INDIRECT(ADDRESS(ROW(),$D$7+3))</f>
        <v>Gewicht (ω)</v>
      </c>
      <c r="C140" s="418" t="s">
        <v>129</v>
      </c>
      <c r="D140" s="8" t="s">
        <v>160</v>
      </c>
      <c r="E140" s="8" t="s">
        <v>194</v>
      </c>
      <c r="F140" s="8" t="s">
        <v>347</v>
      </c>
      <c r="G140" s="8" t="s">
        <v>249</v>
      </c>
      <c r="H140" s="8" t="s">
        <v>129</v>
      </c>
    </row>
    <row r="141" spans="2:8" x14ac:dyDescent="0.25">
      <c r="B141" s="415" t="str">
        <f t="shared" ca="1" si="2"/>
        <v>Teilindikatoren</v>
      </c>
      <c r="C141" s="418" t="s">
        <v>129</v>
      </c>
      <c r="D141" s="8" t="s">
        <v>58</v>
      </c>
      <c r="E141" s="8" t="s">
        <v>190</v>
      </c>
      <c r="F141" s="8" t="s">
        <v>348</v>
      </c>
      <c r="G141" s="8" t="s">
        <v>225</v>
      </c>
      <c r="H141" s="8" t="s">
        <v>129</v>
      </c>
    </row>
    <row r="142" spans="2:8" x14ac:dyDescent="0.25">
      <c r="B142" s="415" t="str">
        <f t="shared" ca="1" si="2"/>
        <v>Standardisierte Teilindikatoren</v>
      </c>
      <c r="C142" s="418" t="s">
        <v>129</v>
      </c>
      <c r="D142" s="8" t="s">
        <v>59</v>
      </c>
      <c r="E142" s="8" t="s">
        <v>191</v>
      </c>
      <c r="F142" s="8" t="s">
        <v>349</v>
      </c>
      <c r="G142" s="8" t="s">
        <v>226</v>
      </c>
      <c r="H142" s="8" t="s">
        <v>129</v>
      </c>
    </row>
    <row r="143" spans="2:8" x14ac:dyDescent="0.25">
      <c r="B143" s="415" t="str">
        <f t="shared" ca="1" si="2"/>
        <v>Gewichtete
standardisierte Teilindikatoren</v>
      </c>
      <c r="C143" s="418" t="s">
        <v>129</v>
      </c>
      <c r="D143" s="8" t="s">
        <v>366</v>
      </c>
      <c r="E143" s="8" t="s">
        <v>400</v>
      </c>
      <c r="F143" s="8" t="s">
        <v>426</v>
      </c>
      <c r="G143" s="8" t="s">
        <v>496</v>
      </c>
      <c r="H143" s="8" t="s">
        <v>129</v>
      </c>
    </row>
    <row r="144" spans="2:8" x14ac:dyDescent="0.25">
      <c r="B144" s="415" t="str">
        <f t="shared" ca="1" si="2"/>
        <v>Armut
(SLA A)</v>
      </c>
      <c r="C144" s="418" t="s">
        <v>129</v>
      </c>
      <c r="D144" s="8" t="s">
        <v>60</v>
      </c>
      <c r="E144" s="8" t="s">
        <v>401</v>
      </c>
      <c r="F144" s="8" t="s">
        <v>427</v>
      </c>
      <c r="G144" s="8" t="s">
        <v>466</v>
      </c>
      <c r="H144" s="8" t="s">
        <v>129</v>
      </c>
    </row>
    <row r="145" spans="2:8" x14ac:dyDescent="0.25">
      <c r="B145" s="415" t="str">
        <f t="shared" ca="1" si="2"/>
        <v>Alters-
struktur
(SLA B)</v>
      </c>
      <c r="C145" s="418" t="s">
        <v>129</v>
      </c>
      <c r="D145" s="8" t="s">
        <v>367</v>
      </c>
      <c r="E145" s="8" t="s">
        <v>567</v>
      </c>
      <c r="F145" s="8" t="s">
        <v>428</v>
      </c>
      <c r="G145" s="8" t="s">
        <v>467</v>
      </c>
      <c r="H145" s="8" t="s">
        <v>129</v>
      </c>
    </row>
    <row r="146" spans="2:8" x14ac:dyDescent="0.25">
      <c r="B146" s="415" t="str">
        <f t="shared" ca="1" si="2"/>
        <v>Ausländer-
integration
(SLA C)</v>
      </c>
      <c r="C146" s="418" t="s">
        <v>129</v>
      </c>
      <c r="D146" s="8" t="s">
        <v>368</v>
      </c>
      <c r="E146" s="8" t="s">
        <v>402</v>
      </c>
      <c r="F146" s="8" t="s">
        <v>429</v>
      </c>
      <c r="G146" s="8" t="s">
        <v>468</v>
      </c>
      <c r="H146" s="8" t="s">
        <v>129</v>
      </c>
    </row>
    <row r="147" spans="2:8" x14ac:dyDescent="0.25">
      <c r="B147" s="415" t="str">
        <f t="shared" ca="1" si="2"/>
        <v>Lasten-
index</v>
      </c>
      <c r="C147" s="418" t="s">
        <v>129</v>
      </c>
      <c r="D147" s="8" t="s">
        <v>162</v>
      </c>
      <c r="E147" s="8" t="s">
        <v>387</v>
      </c>
      <c r="F147" s="8" t="s">
        <v>430</v>
      </c>
      <c r="G147" s="8" t="s">
        <v>444</v>
      </c>
      <c r="H147" s="8" t="s">
        <v>129</v>
      </c>
    </row>
    <row r="148" spans="2:8" x14ac:dyDescent="0.25">
      <c r="B148" s="415" t="str">
        <f t="shared" ca="1" si="2"/>
        <v>Masszahl
Lasten</v>
      </c>
      <c r="C148" s="418" t="s">
        <v>129</v>
      </c>
      <c r="D148" s="8" t="s">
        <v>62</v>
      </c>
      <c r="E148" s="8" t="s">
        <v>403</v>
      </c>
      <c r="F148" s="8" t="s">
        <v>431</v>
      </c>
      <c r="G148" s="8" t="s">
        <v>469</v>
      </c>
      <c r="H148" s="8" t="s">
        <v>129</v>
      </c>
    </row>
    <row r="149" spans="2:8" x14ac:dyDescent="0.25">
      <c r="B149" s="415" t="str">
        <f t="shared" ca="1" si="2"/>
        <v>Massgebende
Sonderlasten</v>
      </c>
      <c r="C149" s="418" t="s">
        <v>129</v>
      </c>
      <c r="D149" s="8" t="s">
        <v>361</v>
      </c>
      <c r="E149" s="8" t="s">
        <v>404</v>
      </c>
      <c r="F149" s="8" t="s">
        <v>432</v>
      </c>
      <c r="G149" s="8" t="s">
        <v>445</v>
      </c>
      <c r="H149" s="8" t="s">
        <v>129</v>
      </c>
    </row>
    <row r="150" spans="2:8" x14ac:dyDescent="0.25">
      <c r="B150" s="415" t="str">
        <f t="shared" ca="1" si="2"/>
        <v>Auszahlung
SLA A-C</v>
      </c>
      <c r="C150" s="418" t="s">
        <v>129</v>
      </c>
      <c r="D150" s="8" t="s">
        <v>369</v>
      </c>
      <c r="E150" s="8" t="s">
        <v>405</v>
      </c>
      <c r="F150" s="8" t="s">
        <v>433</v>
      </c>
      <c r="G150" s="8" t="s">
        <v>569</v>
      </c>
      <c r="H150" s="8" t="s">
        <v>129</v>
      </c>
    </row>
    <row r="151" spans="2:8" x14ac:dyDescent="0.25">
      <c r="B151" s="415" t="str">
        <f t="shared" ca="1" si="2"/>
        <v>L - L[Min]</v>
      </c>
      <c r="C151" s="418" t="s">
        <v>129</v>
      </c>
      <c r="D151" s="8" t="s">
        <v>528</v>
      </c>
      <c r="E151" s="8" t="s">
        <v>529</v>
      </c>
      <c r="F151" s="8" t="s">
        <v>530</v>
      </c>
      <c r="G151" s="8" t="s">
        <v>528</v>
      </c>
      <c r="H151" s="8" t="s">
        <v>129</v>
      </c>
    </row>
    <row r="152" spans="2:8" x14ac:dyDescent="0.25">
      <c r="B152" s="415" t="str">
        <f t="shared" ca="1" si="2"/>
        <v>(M-M[MW]) * Bev</v>
      </c>
      <c r="C152" s="418" t="s">
        <v>129</v>
      </c>
      <c r="D152" s="8" t="s">
        <v>531</v>
      </c>
      <c r="E152" s="8" t="s">
        <v>532</v>
      </c>
      <c r="F152" s="8" t="s">
        <v>533</v>
      </c>
      <c r="G152" s="8" t="s">
        <v>534</v>
      </c>
      <c r="H152" s="8" t="s">
        <v>129</v>
      </c>
    </row>
    <row r="153" spans="2:8" x14ac:dyDescent="0.25">
      <c r="B153" s="415" t="str">
        <f t="shared" ca="1" si="2"/>
        <v>N / N[Schweiz] * Dot</v>
      </c>
      <c r="C153" s="418" t="s">
        <v>129</v>
      </c>
      <c r="D153" s="8" t="s">
        <v>527</v>
      </c>
      <c r="E153" s="8" t="s">
        <v>535</v>
      </c>
      <c r="F153" s="8" t="s">
        <v>536</v>
      </c>
      <c r="G153" s="8" t="s">
        <v>537</v>
      </c>
      <c r="H153" s="8" t="s">
        <v>129</v>
      </c>
    </row>
    <row r="154" spans="2:8" x14ac:dyDescent="0.25">
      <c r="B154" s="415" t="str">
        <f t="shared" ca="1" si="2"/>
        <v>Mittelwert (MW)</v>
      </c>
      <c r="C154" s="418" t="s">
        <v>129</v>
      </c>
      <c r="D154" s="8" t="s">
        <v>61</v>
      </c>
      <c r="E154" s="8" t="s">
        <v>266</v>
      </c>
      <c r="F154" s="8" t="s">
        <v>350</v>
      </c>
      <c r="G154" s="8" t="s">
        <v>227</v>
      </c>
      <c r="H154" s="8" t="s">
        <v>129</v>
      </c>
    </row>
    <row r="155" spans="2:8" x14ac:dyDescent="0.25">
      <c r="B155" s="415" t="str">
        <f t="shared" ca="1" si="2"/>
        <v>Standardabweichung</v>
      </c>
      <c r="C155" s="418" t="s">
        <v>129</v>
      </c>
      <c r="D155" s="8" t="s">
        <v>252</v>
      </c>
      <c r="E155" s="8" t="s">
        <v>267</v>
      </c>
      <c r="F155" s="8" t="s">
        <v>351</v>
      </c>
      <c r="G155" s="8" t="s">
        <v>253</v>
      </c>
      <c r="H155" s="8" t="s">
        <v>129</v>
      </c>
    </row>
    <row r="156" spans="2:8" x14ac:dyDescent="0.25">
      <c r="B156" s="416" t="str">
        <f t="shared" ca="1" si="2"/>
        <v>Minimum (Min)</v>
      </c>
      <c r="C156" s="418"/>
      <c r="D156" s="8" t="s">
        <v>541</v>
      </c>
      <c r="E156" s="8" t="s">
        <v>542</v>
      </c>
      <c r="F156" s="8" t="s">
        <v>543</v>
      </c>
      <c r="G156" s="8" t="s">
        <v>541</v>
      </c>
    </row>
    <row r="157" spans="2:8" x14ac:dyDescent="0.25">
      <c r="B157" s="417" t="str">
        <f t="shared" ca="1" si="2"/>
        <v>Massgebende Sonderlasten Kernstädte (SLA F) 2025</v>
      </c>
      <c r="C157" s="418" t="s">
        <v>507</v>
      </c>
      <c r="D157" s="412" t="str">
        <f>"Massgebende Sonderlasten Kernstädte (SLA F) " &amp; $G$3</f>
        <v>Massgebende Sonderlasten Kernstädte (SLA F) 2025</v>
      </c>
      <c r="E157" s="412" t="str">
        <f>"Charges excessives déterminantes des villes-centres (CCS F) " &amp; $G$3</f>
        <v>Charges excessives déterminantes des villes-centres (CCS F) 2025</v>
      </c>
      <c r="F157" s="412" t="str">
        <f>"Oneri speciali determinanti delle città polo (PAS F) " &amp; $G$3</f>
        <v>Oneri speciali determinanti delle città polo (PAS F) 2025</v>
      </c>
      <c r="G157" s="412" t="str">
        <f>"Relevant excessive costs core cities (SCC F) " &amp; $G$3</f>
        <v>Relevant excessive costs core cities (SCC F) 2025</v>
      </c>
      <c r="H157" s="412" t="s">
        <v>129</v>
      </c>
    </row>
    <row r="158" spans="2:8" x14ac:dyDescent="0.25">
      <c r="B158" s="415" t="str">
        <f t="shared" ca="1" si="2"/>
        <v>Gewicht (ω)</v>
      </c>
      <c r="C158" s="418" t="s">
        <v>129</v>
      </c>
      <c r="D158" s="8" t="s">
        <v>160</v>
      </c>
      <c r="E158" s="8" t="s">
        <v>194</v>
      </c>
      <c r="F158" s="8" t="s">
        <v>347</v>
      </c>
      <c r="G158" s="8" t="s">
        <v>249</v>
      </c>
      <c r="H158" s="8" t="s">
        <v>129</v>
      </c>
    </row>
    <row r="159" spans="2:8" x14ac:dyDescent="0.25">
      <c r="B159" s="415" t="str">
        <f t="shared" ca="1" si="2"/>
        <v>Mittelwert</v>
      </c>
      <c r="C159" s="418" t="s">
        <v>129</v>
      </c>
      <c r="D159" s="8" t="s">
        <v>493</v>
      </c>
      <c r="E159" s="8" t="s">
        <v>497</v>
      </c>
      <c r="F159" s="8" t="s">
        <v>498</v>
      </c>
      <c r="G159" s="8" t="s">
        <v>499</v>
      </c>
      <c r="H159" s="8" t="s">
        <v>129</v>
      </c>
    </row>
    <row r="160" spans="2:8" x14ac:dyDescent="0.25">
      <c r="B160" s="415" t="str">
        <f t="shared" ca="1" si="2"/>
        <v>Standardabweichung</v>
      </c>
      <c r="C160" s="418" t="s">
        <v>129</v>
      </c>
      <c r="D160" s="8" t="s">
        <v>252</v>
      </c>
      <c r="E160" s="8" t="s">
        <v>267</v>
      </c>
      <c r="F160" s="8" t="s">
        <v>351</v>
      </c>
      <c r="G160" s="8" t="s">
        <v>253</v>
      </c>
      <c r="H160" s="8" t="s">
        <v>129</v>
      </c>
    </row>
    <row r="161" spans="2:8" x14ac:dyDescent="0.25">
      <c r="B161" s="415" t="str">
        <f t="shared" ca="1" si="2"/>
        <v>(Teil-)Indikatoren Gemeinden</v>
      </c>
      <c r="C161" s="418" t="s">
        <v>129</v>
      </c>
      <c r="D161" s="8" t="s">
        <v>67</v>
      </c>
      <c r="E161" s="8" t="s">
        <v>268</v>
      </c>
      <c r="F161" s="8" t="s">
        <v>352</v>
      </c>
      <c r="G161" s="8" t="s">
        <v>250</v>
      </c>
      <c r="H161" s="8" t="s">
        <v>129</v>
      </c>
    </row>
    <row r="162" spans="2:8" x14ac:dyDescent="0.25">
      <c r="B162" s="415" t="str">
        <f t="shared" ca="1" si="2"/>
        <v>Kantons-
nummer
BFS</v>
      </c>
      <c r="C162" s="418" t="s">
        <v>129</v>
      </c>
      <c r="D162" s="8" t="s">
        <v>370</v>
      </c>
      <c r="E162" s="8" t="s">
        <v>406</v>
      </c>
      <c r="F162" s="8" t="s">
        <v>434</v>
      </c>
      <c r="G162" s="8" t="s">
        <v>470</v>
      </c>
      <c r="H162" s="8" t="s">
        <v>129</v>
      </c>
    </row>
    <row r="163" spans="2:8" x14ac:dyDescent="0.25">
      <c r="B163" s="415" t="str">
        <f t="shared" ca="1" si="2"/>
        <v>Gemeinde-
nummer
BFS</v>
      </c>
      <c r="C163" s="418" t="s">
        <v>129</v>
      </c>
      <c r="D163" s="8" t="s">
        <v>84</v>
      </c>
      <c r="E163" s="8" t="s">
        <v>407</v>
      </c>
      <c r="F163" s="8" t="s">
        <v>435</v>
      </c>
      <c r="G163" s="8" t="s">
        <v>570</v>
      </c>
    </row>
    <row r="164" spans="2:8" x14ac:dyDescent="0.25">
      <c r="B164" s="415" t="str">
        <f t="shared" ca="1" si="2"/>
        <v>Gemeindebezeichnung</v>
      </c>
      <c r="C164" s="418" t="s">
        <v>129</v>
      </c>
      <c r="D164" s="8" t="s">
        <v>436</v>
      </c>
      <c r="E164" s="8" t="s">
        <v>437</v>
      </c>
      <c r="F164" s="8" t="s">
        <v>353</v>
      </c>
      <c r="G164" s="8" t="s">
        <v>571</v>
      </c>
      <c r="H164" s="8" t="s">
        <v>129</v>
      </c>
    </row>
    <row r="165" spans="2:8" x14ac:dyDescent="0.25">
      <c r="B165" s="415" t="str">
        <f t="shared" ca="1" si="2"/>
        <v>Ständige
Wohnbe-
völkerung</v>
      </c>
      <c r="C165" s="418" t="s">
        <v>129</v>
      </c>
      <c r="D165" s="8" t="s">
        <v>78</v>
      </c>
      <c r="E165" s="8" t="s">
        <v>386</v>
      </c>
      <c r="F165" s="8" t="s">
        <v>423</v>
      </c>
      <c r="G165" s="8" t="s">
        <v>443</v>
      </c>
      <c r="H165" s="8" t="s">
        <v>129</v>
      </c>
    </row>
    <row r="166" spans="2:8" x14ac:dyDescent="0.25">
      <c r="B166" s="415" t="str">
        <f t="shared" ca="1" si="2"/>
        <v>Beschäf-
tigung</v>
      </c>
      <c r="C166" s="418" t="s">
        <v>129</v>
      </c>
      <c r="D166" s="8" t="s">
        <v>83</v>
      </c>
      <c r="E166" s="8" t="s">
        <v>192</v>
      </c>
      <c r="F166" s="8" t="s">
        <v>354</v>
      </c>
      <c r="G166" s="8" t="s">
        <v>251</v>
      </c>
      <c r="H166" s="8" t="s">
        <v>129</v>
      </c>
    </row>
    <row r="167" spans="2:8" x14ac:dyDescent="0.25">
      <c r="B167" s="415" t="str">
        <f t="shared" ca="1" si="2"/>
        <v>Produktive
Fläche</v>
      </c>
      <c r="C167" s="418" t="s">
        <v>129</v>
      </c>
      <c r="D167" s="8" t="s">
        <v>104</v>
      </c>
      <c r="E167" s="8" t="s">
        <v>390</v>
      </c>
      <c r="F167" s="8" t="s">
        <v>335</v>
      </c>
      <c r="G167" s="8" t="s">
        <v>458</v>
      </c>
      <c r="H167" s="8" t="s">
        <v>129</v>
      </c>
    </row>
    <row r="168" spans="2:8" x14ac:dyDescent="0.25">
      <c r="B168" s="415" t="str">
        <f t="shared" ca="1" si="2"/>
        <v>Beschäfti-
gungs-
quote</v>
      </c>
      <c r="C168" s="418" t="s">
        <v>129</v>
      </c>
      <c r="D168" s="8" t="s">
        <v>82</v>
      </c>
      <c r="E168" s="8" t="s">
        <v>408</v>
      </c>
      <c r="F168" s="8" t="s">
        <v>438</v>
      </c>
      <c r="G168" s="8" t="s">
        <v>471</v>
      </c>
      <c r="H168" s="8" t="s">
        <v>129</v>
      </c>
    </row>
    <row r="169" spans="2:8" x14ac:dyDescent="0.25">
      <c r="B169" s="415" t="str">
        <f t="shared" ca="1" si="2"/>
        <v>Siedlungs-
dichte</v>
      </c>
      <c r="C169" s="418" t="s">
        <v>129</v>
      </c>
      <c r="D169" s="8" t="s">
        <v>85</v>
      </c>
      <c r="E169" s="8" t="s">
        <v>409</v>
      </c>
      <c r="F169" s="8" t="s">
        <v>439</v>
      </c>
      <c r="G169" s="8" t="s">
        <v>472</v>
      </c>
      <c r="H169" s="8" t="s">
        <v>129</v>
      </c>
    </row>
    <row r="170" spans="2:8" x14ac:dyDescent="0.25">
      <c r="B170" s="415" t="str">
        <f t="shared" ca="1" si="2"/>
        <v>Teilindikatoren</v>
      </c>
      <c r="C170" s="418" t="s">
        <v>129</v>
      </c>
      <c r="D170" s="8" t="s">
        <v>58</v>
      </c>
      <c r="E170" s="8" t="s">
        <v>190</v>
      </c>
      <c r="F170" s="8" t="s">
        <v>348</v>
      </c>
      <c r="G170" s="8" t="s">
        <v>225</v>
      </c>
      <c r="H170" s="8" t="s">
        <v>129</v>
      </c>
    </row>
    <row r="171" spans="2:8" x14ac:dyDescent="0.25">
      <c r="B171" s="415" t="str">
        <f t="shared" ca="1" si="2"/>
        <v>Gewichtete
standardisierte Teilindikatoren</v>
      </c>
      <c r="C171" s="418" t="s">
        <v>129</v>
      </c>
      <c r="D171" s="8" t="s">
        <v>366</v>
      </c>
      <c r="E171" s="8" t="s">
        <v>400</v>
      </c>
      <c r="F171" s="8" t="s">
        <v>426</v>
      </c>
      <c r="G171" s="8" t="s">
        <v>496</v>
      </c>
      <c r="H171" s="8" t="s">
        <v>129</v>
      </c>
    </row>
    <row r="172" spans="2:8" x14ac:dyDescent="0.25">
      <c r="B172" s="415" t="str">
        <f t="shared" ca="1" si="2"/>
        <v>Lastenindex
Gemeinde</v>
      </c>
      <c r="C172" s="418" t="s">
        <v>129</v>
      </c>
      <c r="D172" s="8" t="s">
        <v>510</v>
      </c>
      <c r="E172" s="8" t="s">
        <v>513</v>
      </c>
      <c r="F172" s="8" t="s">
        <v>520</v>
      </c>
      <c r="G172" s="8" t="s">
        <v>572</v>
      </c>
      <c r="H172" s="8" t="s">
        <v>129</v>
      </c>
    </row>
    <row r="173" spans="2:8" x14ac:dyDescent="0.25">
      <c r="B173" s="416" t="str">
        <f t="shared" ca="1" si="2"/>
        <v>Lastenindex
Gemeinde
gewichtet</v>
      </c>
      <c r="C173" s="418" t="s">
        <v>129</v>
      </c>
      <c r="D173" s="8" t="s">
        <v>511</v>
      </c>
      <c r="E173" s="8" t="s">
        <v>514</v>
      </c>
      <c r="F173" s="8" t="s">
        <v>521</v>
      </c>
      <c r="G173" s="8" t="s">
        <v>573</v>
      </c>
      <c r="H173" s="8" t="s">
        <v>129</v>
      </c>
    </row>
    <row r="174" spans="2:8" x14ac:dyDescent="0.25">
      <c r="B174" s="417" t="str">
        <f t="shared" ca="1" si="2"/>
        <v>Auszahlungen SLA F 2025</v>
      </c>
      <c r="C174" s="418" t="s">
        <v>525</v>
      </c>
      <c r="D174" s="412" t="str">
        <f>"Auszahlungen SLA F " &amp; $G$3</f>
        <v>Auszahlungen SLA F 2025</v>
      </c>
      <c r="E174" s="412" t="str">
        <f>"Montants reçus au titre des CCS F " &amp; $G$3</f>
        <v>Montants reçus au titre des CCS F 2025</v>
      </c>
      <c r="F174" s="412" t="str">
        <f>"Versamenti PAS F " &amp; $G$3</f>
        <v>Versamenti PAS F 2025</v>
      </c>
      <c r="G174" s="412" t="str">
        <f>"Outpayments SCC F " &amp; $G$3</f>
        <v>Outpayments SCC F 2025</v>
      </c>
      <c r="H174" s="412" t="s">
        <v>129</v>
      </c>
    </row>
    <row r="175" spans="2:8" x14ac:dyDescent="0.25">
      <c r="B175" s="415" t="str">
        <f t="shared" ca="1" si="2"/>
        <v>Ständige
Wohnbe-
völkerung</v>
      </c>
      <c r="C175" s="418" t="s">
        <v>129</v>
      </c>
      <c r="D175" s="8" t="s">
        <v>78</v>
      </c>
      <c r="E175" s="8" t="s">
        <v>386</v>
      </c>
      <c r="F175" s="8" t="s">
        <v>423</v>
      </c>
      <c r="G175" s="8" t="s">
        <v>443</v>
      </c>
      <c r="H175" s="8" t="s">
        <v>129</v>
      </c>
    </row>
    <row r="176" spans="2:8" x14ac:dyDescent="0.25">
      <c r="B176" s="415" t="str">
        <f t="shared" ca="1" si="2"/>
        <v>Summe
Lastenindex
Gemeinde</v>
      </c>
      <c r="C176" s="418" t="s">
        <v>129</v>
      </c>
      <c r="D176" s="8" t="s">
        <v>512</v>
      </c>
      <c r="E176" s="8" t="s">
        <v>515</v>
      </c>
      <c r="F176" s="8" t="s">
        <v>550</v>
      </c>
      <c r="G176" s="8" t="s">
        <v>574</v>
      </c>
      <c r="H176" s="8" t="s">
        <v>129</v>
      </c>
    </row>
    <row r="177" spans="2:8" x14ac:dyDescent="0.25">
      <c r="B177" s="415" t="str">
        <f t="shared" ca="1" si="2"/>
        <v>Kernstadt-
indikator</v>
      </c>
      <c r="C177" s="418" t="s">
        <v>129</v>
      </c>
      <c r="D177" s="8" t="s">
        <v>371</v>
      </c>
      <c r="E177" s="8" t="s">
        <v>410</v>
      </c>
      <c r="F177" s="8" t="s">
        <v>522</v>
      </c>
      <c r="G177" s="8" t="s">
        <v>523</v>
      </c>
      <c r="H177" s="8" t="s">
        <v>129</v>
      </c>
    </row>
    <row r="178" spans="2:8" x14ac:dyDescent="0.25">
      <c r="B178" s="415" t="str">
        <f t="shared" ca="1" si="2"/>
        <v>Masszahl
Lasten</v>
      </c>
      <c r="C178" s="418" t="s">
        <v>129</v>
      </c>
      <c r="D178" s="8" t="s">
        <v>62</v>
      </c>
      <c r="E178" s="8" t="s">
        <v>403</v>
      </c>
      <c r="F178" s="8" t="s">
        <v>431</v>
      </c>
      <c r="G178" s="8" t="s">
        <v>469</v>
      </c>
      <c r="H178" s="8" t="s">
        <v>129</v>
      </c>
    </row>
    <row r="179" spans="2:8" x14ac:dyDescent="0.25">
      <c r="B179" s="415" t="str">
        <f t="shared" ca="1" si="2"/>
        <v>Massgebende
Sonderlasten</v>
      </c>
      <c r="C179" s="418" t="s">
        <v>129</v>
      </c>
      <c r="D179" s="8" t="s">
        <v>361</v>
      </c>
      <c r="E179" s="8" t="s">
        <v>404</v>
      </c>
      <c r="F179" s="8" t="s">
        <v>432</v>
      </c>
      <c r="G179" s="8" t="s">
        <v>445</v>
      </c>
      <c r="H179" s="8" t="s">
        <v>129</v>
      </c>
    </row>
    <row r="180" spans="2:8" x14ac:dyDescent="0.25">
      <c r="B180" s="415" t="str">
        <f t="shared" ca="1" si="2"/>
        <v>Auszahlung
SLA F</v>
      </c>
      <c r="C180" s="418" t="s">
        <v>129</v>
      </c>
      <c r="D180" s="8" t="s">
        <v>103</v>
      </c>
      <c r="E180" s="8" t="s">
        <v>411</v>
      </c>
      <c r="F180" s="8" t="s">
        <v>372</v>
      </c>
      <c r="G180" s="8" t="s">
        <v>373</v>
      </c>
      <c r="H180" s="8" t="s">
        <v>129</v>
      </c>
    </row>
    <row r="181" spans="2:8" x14ac:dyDescent="0.25">
      <c r="B181" s="415" t="str">
        <f t="shared" ca="1" si="2"/>
        <v>E - E[Min]</v>
      </c>
      <c r="C181" s="418" t="s">
        <v>129</v>
      </c>
      <c r="D181" s="8" t="s">
        <v>538</v>
      </c>
      <c r="E181" s="8" t="s">
        <v>539</v>
      </c>
      <c r="F181" s="8" t="s">
        <v>540</v>
      </c>
      <c r="G181" s="8" t="s">
        <v>538</v>
      </c>
      <c r="H181" s="8" t="s">
        <v>129</v>
      </c>
    </row>
    <row r="182" spans="2:8" x14ac:dyDescent="0.25">
      <c r="B182" s="415" t="str">
        <f t="shared" ca="1" si="2"/>
        <v>D * (F - F[MW])</v>
      </c>
      <c r="C182" s="418" t="s">
        <v>129</v>
      </c>
      <c r="D182" s="8" t="s">
        <v>546</v>
      </c>
      <c r="E182" s="8" t="s">
        <v>547</v>
      </c>
      <c r="F182" s="8" t="s">
        <v>548</v>
      </c>
      <c r="G182" s="8" t="s">
        <v>549</v>
      </c>
      <c r="H182" s="8" t="s">
        <v>129</v>
      </c>
    </row>
    <row r="183" spans="2:8" x14ac:dyDescent="0.25">
      <c r="B183" s="415" t="str">
        <f t="shared" ca="1" si="2"/>
        <v>G / G[Schweiz] * Dot</v>
      </c>
      <c r="C183" s="418" t="s">
        <v>129</v>
      </c>
      <c r="D183" s="8" t="s">
        <v>516</v>
      </c>
      <c r="E183" s="8" t="s">
        <v>517</v>
      </c>
      <c r="F183" s="8" t="s">
        <v>518</v>
      </c>
      <c r="G183" s="8" t="s">
        <v>519</v>
      </c>
      <c r="H183" s="8" t="s">
        <v>129</v>
      </c>
    </row>
    <row r="184" spans="2:8" x14ac:dyDescent="0.25">
      <c r="B184" s="415" t="str">
        <f t="shared" ca="1" si="2"/>
        <v>Minimum (Min)</v>
      </c>
      <c r="C184" s="418" t="s">
        <v>129</v>
      </c>
      <c r="D184" s="8" t="s">
        <v>541</v>
      </c>
      <c r="E184" s="8" t="s">
        <v>542</v>
      </c>
      <c r="F184" s="8" t="s">
        <v>543</v>
      </c>
      <c r="G184" s="8" t="s">
        <v>541</v>
      </c>
      <c r="H184" s="8" t="s">
        <v>129</v>
      </c>
    </row>
    <row r="185" spans="2:8" x14ac:dyDescent="0.25">
      <c r="B185" s="416" t="str">
        <f t="shared" ca="1" si="2"/>
        <v>Mittelwert (MW)</v>
      </c>
      <c r="C185" s="418" t="s">
        <v>129</v>
      </c>
      <c r="D185" s="8" t="s">
        <v>61</v>
      </c>
      <c r="E185" s="8" t="s">
        <v>266</v>
      </c>
      <c r="F185" s="8" t="s">
        <v>350</v>
      </c>
      <c r="G185" s="8" t="s">
        <v>227</v>
      </c>
      <c r="H185" s="8" t="s">
        <v>129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F36"/>
  <sheetViews>
    <sheetView showGridLines="0" zoomScaleNormal="100" workbookViewId="0">
      <selection activeCell="A50" sqref="A50"/>
    </sheetView>
  </sheetViews>
  <sheetFormatPr baseColWidth="10" defaultColWidth="9.109375" defaultRowHeight="13.2" x14ac:dyDescent="0.25"/>
  <cols>
    <col min="1" max="1" width="3.5546875" customWidth="1"/>
    <col min="2" max="2" width="17.44140625" customWidth="1"/>
    <col min="3" max="6" width="16.6640625" customWidth="1"/>
    <col min="7" max="7" width="3.5546875" customWidth="1"/>
  </cols>
  <sheetData>
    <row r="1" spans="2:6" ht="48" customHeight="1" x14ac:dyDescent="0.25"/>
    <row r="2" spans="2:6" ht="28.5" customHeight="1" x14ac:dyDescent="0.25">
      <c r="B2" s="431" t="str">
        <f ca="1">DFIE!$B$65</f>
        <v>Zahlungen im</v>
      </c>
      <c r="C2" s="431"/>
      <c r="D2" s="431"/>
      <c r="E2" s="431"/>
      <c r="F2" s="431"/>
    </row>
    <row r="3" spans="2:6" ht="27.75" customHeight="1" x14ac:dyDescent="0.25">
      <c r="B3" s="432" t="str">
        <f ca="1">DFIE!$B$66</f>
        <v>Lastenausgleich 2025</v>
      </c>
      <c r="C3" s="432"/>
      <c r="D3" s="432"/>
      <c r="E3" s="432"/>
      <c r="F3" s="432"/>
    </row>
    <row r="4" spans="2:6" ht="16.5" customHeight="1" x14ac:dyDescent="0.25">
      <c r="B4" s="35"/>
    </row>
    <row r="5" spans="2:6" ht="16.5" customHeight="1" x14ac:dyDescent="0.25">
      <c r="B5" s="35"/>
    </row>
    <row r="6" spans="2:6" x14ac:dyDescent="0.25">
      <c r="B6" s="15" t="str">
        <f ca="1">DFIE!$B$67</f>
        <v>Auszahlungen in CHF</v>
      </c>
    </row>
    <row r="7" spans="2:6" ht="49.5" customHeight="1" x14ac:dyDescent="0.25">
      <c r="B7" s="30"/>
      <c r="C7" s="32" t="str">
        <f ca="1">DFIE!$B$68</f>
        <v>Geografisch-
topografischer
Lastenausgleich</v>
      </c>
      <c r="D7" s="434" t="str">
        <f ca="1">DFIE!$B$70</f>
        <v>Soziodemografischer
Lastenausgleich</v>
      </c>
      <c r="E7" s="435" t="str">
        <f ca="1">DFIE!$B$71</f>
        <v>SLA A-C</v>
      </c>
      <c r="F7" s="436" t="str">
        <f ca="1">DFIE!$B$61</f>
        <v>Total</v>
      </c>
    </row>
    <row r="8" spans="2:6" ht="21" customHeight="1" x14ac:dyDescent="0.25">
      <c r="B8" s="31"/>
      <c r="C8" s="33" t="str">
        <f ca="1">DFIE!$B$69</f>
        <v>GLA</v>
      </c>
      <c r="D8" s="34" t="str">
        <f ca="1">DFIE!$B$71</f>
        <v>SLA A-C</v>
      </c>
      <c r="E8" s="33" t="str">
        <f ca="1">DFIE!$B$72</f>
        <v>SLA F</v>
      </c>
      <c r="F8" s="437"/>
    </row>
    <row r="9" spans="2:6" x14ac:dyDescent="0.25">
      <c r="B9" s="25" t="str">
        <f ca="1">DFIE!$B$22</f>
        <v>Zürich</v>
      </c>
      <c r="C9" s="16">
        <f>'GLA-2'!G9</f>
        <v>0</v>
      </c>
      <c r="D9" s="17">
        <f>'SLA.AC-2'!O9</f>
        <v>37510638.96330826</v>
      </c>
      <c r="E9" s="16">
        <f ca="1">'SLA.F-2'!H9</f>
        <v>99450559.842955813</v>
      </c>
      <c r="F9" s="18">
        <f ca="1">SUM(C9:E9)</f>
        <v>136961198.80626407</v>
      </c>
    </row>
    <row r="10" spans="2:6" x14ac:dyDescent="0.25">
      <c r="B10" s="26" t="str">
        <f ca="1">DFIE!$B$23</f>
        <v>Bern</v>
      </c>
      <c r="C10" s="19">
        <f>'GLA-2'!G10</f>
        <v>30295435.321149062</v>
      </c>
      <c r="D10" s="20">
        <f>'SLA.AC-2'!O10</f>
        <v>0</v>
      </c>
      <c r="E10" s="19">
        <f ca="1">'SLA.F-2'!H10</f>
        <v>0</v>
      </c>
      <c r="F10" s="21">
        <f t="shared" ref="F10:F34" ca="1" si="0">SUM(C10:E10)</f>
        <v>30295435.321149062</v>
      </c>
    </row>
    <row r="11" spans="2:6" x14ac:dyDescent="0.25">
      <c r="B11" s="25" t="str">
        <f ca="1">DFIE!$B$24</f>
        <v>Luzern</v>
      </c>
      <c r="C11" s="16">
        <f>'GLA-2'!G11</f>
        <v>5824200.3388101235</v>
      </c>
      <c r="D11" s="17">
        <f>'SLA.AC-2'!O11</f>
        <v>0</v>
      </c>
      <c r="E11" s="16">
        <f ca="1">'SLA.F-2'!H11</f>
        <v>0</v>
      </c>
      <c r="F11" s="18">
        <f t="shared" ca="1" si="0"/>
        <v>5824200.3388101235</v>
      </c>
    </row>
    <row r="12" spans="2:6" x14ac:dyDescent="0.25">
      <c r="B12" s="26" t="str">
        <f ca="1">DFIE!$B$25</f>
        <v>Uri</v>
      </c>
      <c r="C12" s="19">
        <f>'GLA-2'!G12</f>
        <v>12317448.473414024</v>
      </c>
      <c r="D12" s="20">
        <f>'SLA.AC-2'!O12</f>
        <v>0</v>
      </c>
      <c r="E12" s="19">
        <f ca="1">'SLA.F-2'!H12</f>
        <v>0</v>
      </c>
      <c r="F12" s="21">
        <f t="shared" ca="1" si="0"/>
        <v>12317448.473414024</v>
      </c>
    </row>
    <row r="13" spans="2:6" x14ac:dyDescent="0.25">
      <c r="B13" s="25" t="str">
        <f ca="1">DFIE!$B$26</f>
        <v>Schwyz</v>
      </c>
      <c r="C13" s="16">
        <f>'GLA-2'!G13</f>
        <v>7194138.4976284048</v>
      </c>
      <c r="D13" s="17">
        <f>'SLA.AC-2'!O13</f>
        <v>0</v>
      </c>
      <c r="E13" s="16">
        <f ca="1">'SLA.F-2'!H13</f>
        <v>0</v>
      </c>
      <c r="F13" s="18">
        <f t="shared" ca="1" si="0"/>
        <v>7194138.4976284048</v>
      </c>
    </row>
    <row r="14" spans="2:6" x14ac:dyDescent="0.25">
      <c r="B14" s="26" t="str">
        <f ca="1">DFIE!$B$27</f>
        <v>Obwalden</v>
      </c>
      <c r="C14" s="19">
        <f>'GLA-2'!G14</f>
        <v>6559578.6207392532</v>
      </c>
      <c r="D14" s="20">
        <f>'SLA.AC-2'!O14</f>
        <v>0</v>
      </c>
      <c r="E14" s="19">
        <f ca="1">'SLA.F-2'!H14</f>
        <v>0</v>
      </c>
      <c r="F14" s="21">
        <f t="shared" ca="1" si="0"/>
        <v>6559578.6207392532</v>
      </c>
    </row>
    <row r="15" spans="2:6" x14ac:dyDescent="0.25">
      <c r="B15" s="25" t="str">
        <f ca="1">DFIE!$B$28</f>
        <v>Nidwalden</v>
      </c>
      <c r="C15" s="16">
        <f>'GLA-2'!G15</f>
        <v>1557853.0690566748</v>
      </c>
      <c r="D15" s="17">
        <f>'SLA.AC-2'!O15</f>
        <v>0</v>
      </c>
      <c r="E15" s="16">
        <f ca="1">'SLA.F-2'!H15</f>
        <v>0</v>
      </c>
      <c r="F15" s="18">
        <f t="shared" ca="1" si="0"/>
        <v>1557853.0690566748</v>
      </c>
    </row>
    <row r="16" spans="2:6" x14ac:dyDescent="0.25">
      <c r="B16" s="26" t="str">
        <f ca="1">DFIE!$B$29</f>
        <v>Glarus</v>
      </c>
      <c r="C16" s="19">
        <f>'GLA-2'!G16</f>
        <v>5719467.3454110548</v>
      </c>
      <c r="D16" s="20">
        <f>'SLA.AC-2'!O16</f>
        <v>0</v>
      </c>
      <c r="E16" s="19">
        <f ca="1">'SLA.F-2'!H16</f>
        <v>0</v>
      </c>
      <c r="F16" s="21">
        <f t="shared" ca="1" si="0"/>
        <v>5719467.3454110548</v>
      </c>
    </row>
    <row r="17" spans="2:6" x14ac:dyDescent="0.25">
      <c r="B17" s="25" t="str">
        <f ca="1">DFIE!$B$30</f>
        <v>Zug</v>
      </c>
      <c r="C17" s="16">
        <f>'GLA-2'!G17</f>
        <v>0</v>
      </c>
      <c r="D17" s="17">
        <f>'SLA.AC-2'!O17</f>
        <v>4579633.0739516141</v>
      </c>
      <c r="E17" s="16">
        <f ca="1">'SLA.F-2'!H17</f>
        <v>0</v>
      </c>
      <c r="F17" s="18">
        <f t="shared" ca="1" si="0"/>
        <v>4579633.0739516141</v>
      </c>
    </row>
    <row r="18" spans="2:6" x14ac:dyDescent="0.25">
      <c r="B18" s="26" t="str">
        <f ca="1">DFIE!$B$31</f>
        <v>Freiburg</v>
      </c>
      <c r="C18" s="19">
        <f>'GLA-2'!G18</f>
        <v>9797655.1251526233</v>
      </c>
      <c r="D18" s="20">
        <f>'SLA.AC-2'!O18</f>
        <v>2279784.9378950875</v>
      </c>
      <c r="E18" s="19">
        <f ca="1">'SLA.F-2'!H18</f>
        <v>0</v>
      </c>
      <c r="F18" s="21">
        <f t="shared" ca="1" si="0"/>
        <v>12077440.063047711</v>
      </c>
    </row>
    <row r="19" spans="2:6" x14ac:dyDescent="0.25">
      <c r="B19" s="25" t="str">
        <f ca="1">DFIE!$B$32</f>
        <v>Solothurn</v>
      </c>
      <c r="C19" s="16">
        <f>'GLA-2'!G19</f>
        <v>0</v>
      </c>
      <c r="D19" s="17">
        <f>'SLA.AC-2'!O19</f>
        <v>10649266.435964858</v>
      </c>
      <c r="E19" s="16">
        <f ca="1">'SLA.F-2'!H19</f>
        <v>0</v>
      </c>
      <c r="F19" s="18">
        <f t="shared" ca="1" si="0"/>
        <v>10649266.435964858</v>
      </c>
    </row>
    <row r="20" spans="2:6" x14ac:dyDescent="0.25">
      <c r="B20" s="26" t="str">
        <f ca="1">DFIE!$B$33</f>
        <v>Basel-Stadt</v>
      </c>
      <c r="C20" s="19">
        <f>'GLA-2'!G20</f>
        <v>0</v>
      </c>
      <c r="D20" s="20">
        <f>'SLA.AC-2'!O20</f>
        <v>37461005.282317437</v>
      </c>
      <c r="E20" s="19">
        <f ca="1">'SLA.F-2'!H20</f>
        <v>24456646.848505013</v>
      </c>
      <c r="F20" s="21">
        <f t="shared" ca="1" si="0"/>
        <v>61917652.13082245</v>
      </c>
    </row>
    <row r="21" spans="2:6" x14ac:dyDescent="0.25">
      <c r="B21" s="25" t="str">
        <f ca="1">DFIE!$B$34</f>
        <v>Basel-Landschaft</v>
      </c>
      <c r="C21" s="16">
        <f>'GLA-2'!G21</f>
        <v>0</v>
      </c>
      <c r="D21" s="17">
        <f>'SLA.AC-2'!O21</f>
        <v>0</v>
      </c>
      <c r="E21" s="16">
        <f ca="1">'SLA.F-2'!H21</f>
        <v>0</v>
      </c>
      <c r="F21" s="18">
        <f t="shared" ca="1" si="0"/>
        <v>0</v>
      </c>
    </row>
    <row r="22" spans="2:6" x14ac:dyDescent="0.25">
      <c r="B22" s="26" t="str">
        <f ca="1">DFIE!$B$35</f>
        <v>Schaffhausen</v>
      </c>
      <c r="C22" s="19">
        <f>'GLA-2'!G22</f>
        <v>0</v>
      </c>
      <c r="D22" s="20">
        <f>'SLA.AC-2'!O22</f>
        <v>83746.06270129302</v>
      </c>
      <c r="E22" s="19">
        <f ca="1">'SLA.F-2'!H22</f>
        <v>0</v>
      </c>
      <c r="F22" s="21">
        <f t="shared" ca="1" si="0"/>
        <v>83746.06270129302</v>
      </c>
    </row>
    <row r="23" spans="2:6" x14ac:dyDescent="0.25">
      <c r="B23" s="25" t="str">
        <f ca="1">DFIE!$B$36</f>
        <v>Appenzell A.Rh.</v>
      </c>
      <c r="C23" s="16">
        <f>'GLA-2'!G23</f>
        <v>22055321.145853698</v>
      </c>
      <c r="D23" s="17">
        <f>'SLA.AC-2'!O23</f>
        <v>0</v>
      </c>
      <c r="E23" s="16">
        <f ca="1">'SLA.F-2'!H23</f>
        <v>0</v>
      </c>
      <c r="F23" s="18">
        <f t="shared" ca="1" si="0"/>
        <v>22055321.145853698</v>
      </c>
    </row>
    <row r="24" spans="2:6" x14ac:dyDescent="0.25">
      <c r="B24" s="26" t="str">
        <f ca="1">DFIE!$B$37</f>
        <v>Appenzell I.Rh.</v>
      </c>
      <c r="C24" s="19">
        <f>'GLA-2'!G24</f>
        <v>9471531.4481589478</v>
      </c>
      <c r="D24" s="20">
        <f>'SLA.AC-2'!O24</f>
        <v>0</v>
      </c>
      <c r="E24" s="19">
        <f ca="1">'SLA.F-2'!H24</f>
        <v>0</v>
      </c>
      <c r="F24" s="21">
        <f t="shared" ca="1" si="0"/>
        <v>9471531.4481589478</v>
      </c>
    </row>
    <row r="25" spans="2:6" x14ac:dyDescent="0.25">
      <c r="B25" s="25" t="str">
        <f ca="1">DFIE!$B$38</f>
        <v>St. Gallen</v>
      </c>
      <c r="C25" s="16">
        <f>'GLA-2'!G25</f>
        <v>2186367.2218011064</v>
      </c>
      <c r="D25" s="17">
        <f>'SLA.AC-2'!O25</f>
        <v>0</v>
      </c>
      <c r="E25" s="16">
        <f ca="1">'SLA.F-2'!H25</f>
        <v>0</v>
      </c>
      <c r="F25" s="18">
        <f t="shared" ca="1" si="0"/>
        <v>2186367.2218011064</v>
      </c>
    </row>
    <row r="26" spans="2:6" x14ac:dyDescent="0.25">
      <c r="B26" s="26" t="str">
        <f ca="1">DFIE!$B$39</f>
        <v>Graubünden</v>
      </c>
      <c r="C26" s="19">
        <f>'GLA-2'!G26</f>
        <v>145728578.25166497</v>
      </c>
      <c r="D26" s="20">
        <f>'SLA.AC-2'!O26</f>
        <v>0</v>
      </c>
      <c r="E26" s="19">
        <f ca="1">'SLA.F-2'!H26</f>
        <v>0</v>
      </c>
      <c r="F26" s="21">
        <f t="shared" ca="1" si="0"/>
        <v>145728578.25166497</v>
      </c>
    </row>
    <row r="27" spans="2:6" x14ac:dyDescent="0.25">
      <c r="B27" s="25" t="str">
        <f ca="1">DFIE!$B$40</f>
        <v>Aargau</v>
      </c>
      <c r="C27" s="16">
        <f>'GLA-2'!G27</f>
        <v>0</v>
      </c>
      <c r="D27" s="17">
        <f>'SLA.AC-2'!O27</f>
        <v>0</v>
      </c>
      <c r="E27" s="16">
        <f ca="1">'SLA.F-2'!H27</f>
        <v>0</v>
      </c>
      <c r="F27" s="18">
        <f t="shared" ca="1" si="0"/>
        <v>0</v>
      </c>
    </row>
    <row r="28" spans="2:6" x14ac:dyDescent="0.25">
      <c r="B28" s="26" t="str">
        <f ca="1">DFIE!$B$41</f>
        <v>Thurgau</v>
      </c>
      <c r="C28" s="19">
        <f>'GLA-2'!G28</f>
        <v>3201668.9855645373</v>
      </c>
      <c r="D28" s="20">
        <f>'SLA.AC-2'!O28</f>
        <v>0</v>
      </c>
      <c r="E28" s="19">
        <f ca="1">'SLA.F-2'!H28</f>
        <v>0</v>
      </c>
      <c r="F28" s="21">
        <f t="shared" ca="1" si="0"/>
        <v>3201668.9855645373</v>
      </c>
    </row>
    <row r="29" spans="2:6" x14ac:dyDescent="0.25">
      <c r="B29" s="25" t="str">
        <f ca="1">DFIE!$B$42</f>
        <v>Tessin</v>
      </c>
      <c r="C29" s="16">
        <f>'GLA-2'!G29</f>
        <v>15695590.56196215</v>
      </c>
      <c r="D29" s="17">
        <f>'SLA.AC-2'!O29</f>
        <v>0</v>
      </c>
      <c r="E29" s="16">
        <f ca="1">'SLA.F-2'!H29</f>
        <v>0</v>
      </c>
      <c r="F29" s="18">
        <f t="shared" ca="1" si="0"/>
        <v>15695590.56196215</v>
      </c>
    </row>
    <row r="30" spans="2:6" x14ac:dyDescent="0.25">
      <c r="B30" s="26" t="str">
        <f ca="1">DFIE!$B$43</f>
        <v>Waadt</v>
      </c>
      <c r="C30" s="19">
        <f>'GLA-2'!G30</f>
        <v>133900.42608473715</v>
      </c>
      <c r="D30" s="20">
        <f>'SLA.AC-2'!O30</f>
        <v>118170262.84208857</v>
      </c>
      <c r="E30" s="19">
        <f ca="1">'SLA.F-2'!H30</f>
        <v>5357055.2106648283</v>
      </c>
      <c r="F30" s="21">
        <f t="shared" ca="1" si="0"/>
        <v>123661218.47883813</v>
      </c>
    </row>
    <row r="31" spans="2:6" x14ac:dyDescent="0.25">
      <c r="B31" s="25" t="str">
        <f ca="1">DFIE!$B$44</f>
        <v>Wallis</v>
      </c>
      <c r="C31" s="16">
        <f>'GLA-2'!G31</f>
        <v>79176225.780895874</v>
      </c>
      <c r="D31" s="17">
        <f>'SLA.AC-2'!O31</f>
        <v>10126240.037938623</v>
      </c>
      <c r="E31" s="16">
        <f ca="1">'SLA.F-2'!H31</f>
        <v>0</v>
      </c>
      <c r="F31" s="18">
        <f t="shared" ca="1" si="0"/>
        <v>89302465.818834499</v>
      </c>
    </row>
    <row r="32" spans="2:6" x14ac:dyDescent="0.25">
      <c r="B32" s="26" t="str">
        <f ca="1">DFIE!$B$45</f>
        <v>Neuenburg</v>
      </c>
      <c r="C32" s="19">
        <f>'GLA-2'!G32</f>
        <v>23602647.75386228</v>
      </c>
      <c r="D32" s="20">
        <f>'SLA.AC-2'!O32</f>
        <v>11431173.097423963</v>
      </c>
      <c r="E32" s="19">
        <f ca="1">'SLA.F-2'!H32</f>
        <v>0</v>
      </c>
      <c r="F32" s="21">
        <f t="shared" ca="1" si="0"/>
        <v>35033820.851286247</v>
      </c>
    </row>
    <row r="33" spans="2:6" x14ac:dyDescent="0.25">
      <c r="B33" s="25" t="str">
        <f ca="1">DFIE!$B$46</f>
        <v>Genf</v>
      </c>
      <c r="C33" s="16">
        <f>'GLA-2'!G33</f>
        <v>0</v>
      </c>
      <c r="D33" s="17">
        <f>'SLA.AC-2'!O33</f>
        <v>117975218.56626198</v>
      </c>
      <c r="E33" s="16">
        <f ca="1">'SLA.F-2'!H33</f>
        <v>45869222.747799955</v>
      </c>
      <c r="F33" s="18">
        <f t="shared" ca="1" si="0"/>
        <v>163844441.31406194</v>
      </c>
    </row>
    <row r="34" spans="2:6" x14ac:dyDescent="0.25">
      <c r="B34" s="26" t="str">
        <f ca="1">DFIE!$B$47</f>
        <v>Jura</v>
      </c>
      <c r="C34" s="27">
        <f>'GLA-2'!G34</f>
        <v>4882845.5825677738</v>
      </c>
      <c r="D34" s="28">
        <f>'SLA.AC-2'!O34</f>
        <v>0</v>
      </c>
      <c r="E34" s="27">
        <f ca="1">'SLA.F-2'!H34</f>
        <v>0</v>
      </c>
      <c r="F34" s="29">
        <f t="shared" ca="1" si="0"/>
        <v>4882845.5825677738</v>
      </c>
    </row>
    <row r="35" spans="2:6" x14ac:dyDescent="0.25">
      <c r="B35" s="14" t="str">
        <f ca="1">DFIE!$B$48</f>
        <v>Schweiz</v>
      </c>
      <c r="C35" s="22">
        <f>SUM(C9:C34)</f>
        <v>385400453.94977725</v>
      </c>
      <c r="D35" s="23">
        <f>SUM(D9:D34)</f>
        <v>350266969.29985172</v>
      </c>
      <c r="E35" s="22">
        <f t="shared" ref="E35:F35" ca="1" si="1">SUM(E9:E34)</f>
        <v>175133484.64992559</v>
      </c>
      <c r="F35" s="24">
        <f t="shared" ca="1" si="1"/>
        <v>910800907.89955461</v>
      </c>
    </row>
    <row r="36" spans="2:6" ht="89.25" customHeight="1" x14ac:dyDescent="0.25">
      <c r="B36" s="433" t="str">
        <f ca="1">DFIE!$B$73</f>
        <v>Die Berechnung des Lastenausgleichs wird im Technischen Bericht detailliert beschrieben:
www.efv.admin.ch → Themen  → Finanzausgleich  → Dokumentation</v>
      </c>
      <c r="C36" s="433"/>
      <c r="D36" s="433"/>
      <c r="E36" s="433"/>
      <c r="F36" s="433"/>
    </row>
  </sheetData>
  <mergeCells count="5">
    <mergeCell ref="B2:F2"/>
    <mergeCell ref="B3:F3"/>
    <mergeCell ref="B36:F36"/>
    <mergeCell ref="D7:E7"/>
    <mergeCell ref="F7:F8"/>
  </mergeCells>
  <pageMargins left="0.78740157480314965" right="0.78740157480314965" top="0.9055118110236221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18"/>
  <sheetViews>
    <sheetView showGridLines="0" zoomScaleNormal="100" workbookViewId="0">
      <selection activeCell="A50" sqref="A50"/>
    </sheetView>
  </sheetViews>
  <sheetFormatPr baseColWidth="10" defaultColWidth="9.109375" defaultRowHeight="13.2" x14ac:dyDescent="0.25"/>
  <cols>
    <col min="1" max="1" width="1.44140625" customWidth="1"/>
    <col min="2" max="2" width="30.33203125" customWidth="1"/>
    <col min="3" max="3" width="8" customWidth="1"/>
    <col min="4" max="7" width="12" customWidth="1"/>
    <col min="8" max="9" width="14.5546875" customWidth="1"/>
    <col min="10" max="10" width="20.5546875" customWidth="1"/>
  </cols>
  <sheetData>
    <row r="1" spans="1:10" ht="22.5" customHeight="1" x14ac:dyDescent="0.3">
      <c r="B1" s="41" t="str">
        <f ca="1">DFIE!$B$74</f>
        <v>Berechnung der Dotationen im Lastenausgleich 2025</v>
      </c>
      <c r="C1" s="41"/>
      <c r="D1" s="41"/>
      <c r="E1" s="41"/>
      <c r="F1" s="41"/>
      <c r="G1" s="41"/>
      <c r="H1" s="41"/>
      <c r="I1" s="41"/>
      <c r="J1" s="41"/>
    </row>
    <row r="2" spans="1:10" ht="0.75" customHeight="1" x14ac:dyDescent="0.25"/>
    <row r="3" spans="1:10" ht="0.75" customHeight="1" x14ac:dyDescent="0.25"/>
    <row r="4" spans="1:10" ht="0.75" customHeight="1" x14ac:dyDescent="0.25"/>
    <row r="5" spans="1:10" ht="0.75" customHeight="1" x14ac:dyDescent="0.25"/>
    <row r="6" spans="1:10" ht="0.75" customHeight="1" x14ac:dyDescent="0.25"/>
    <row r="7" spans="1:10" ht="18.75" customHeight="1" x14ac:dyDescent="0.4">
      <c r="A7" s="50"/>
      <c r="B7" s="15" t="str">
        <f ca="1">DFIE!$B$75</f>
        <v>in CHF</v>
      </c>
      <c r="J7" s="40"/>
    </row>
    <row r="8" spans="1:10" ht="43.2" customHeight="1" x14ac:dyDescent="0.25">
      <c r="B8" s="87"/>
      <c r="C8" s="65"/>
      <c r="D8" s="438" t="str">
        <f ca="1">DFIE!$B$76</f>
        <v>Geografisch-topografischer
Lastenausgleich (GLA)</v>
      </c>
      <c r="E8" s="440"/>
      <c r="F8" s="440"/>
      <c r="G8" s="439"/>
      <c r="H8" s="438" t="str">
        <f ca="1">DFIE!$B$77</f>
        <v>Soziodemografischer
Lastenausgleich (SLA)</v>
      </c>
      <c r="I8" s="439"/>
      <c r="J8" s="39" t="str">
        <f ca="1">DFIE!$B$78</f>
        <v>Lastenausgleich
Total</v>
      </c>
    </row>
    <row r="9" spans="1:10" ht="15" customHeight="1" x14ac:dyDescent="0.25">
      <c r="A9" s="36"/>
      <c r="B9" s="66" t="str">
        <f ca="1">DFIE!$B$79</f>
        <v>Ordentliche Dotation 2024</v>
      </c>
      <c r="C9" s="47"/>
      <c r="D9" s="49"/>
      <c r="E9" s="48"/>
      <c r="F9" s="48"/>
      <c r="G9" s="54">
        <v>380079343.14573699</v>
      </c>
      <c r="H9" s="49"/>
      <c r="I9" s="54">
        <v>380079343.14573699</v>
      </c>
      <c r="J9" s="78">
        <f>G9+I9</f>
        <v>760158686.29147398</v>
      </c>
    </row>
    <row r="10" spans="1:10" ht="12.75" customHeight="1" x14ac:dyDescent="0.25">
      <c r="B10" s="25" t="str">
        <f ca="1">DFIE!$B$80</f>
        <v>+ Teuerung (LIK 04/2024)</v>
      </c>
      <c r="C10" s="61">
        <v>1.4E-2</v>
      </c>
      <c r="D10" s="71" t="s">
        <v>585</v>
      </c>
      <c r="E10" s="43"/>
      <c r="F10" s="43"/>
      <c r="G10" s="55">
        <f>G9*$C$10</f>
        <v>5321110.8040403184</v>
      </c>
      <c r="H10" s="45"/>
      <c r="I10" s="58">
        <f>I9*$C$10</f>
        <v>5321110.8040403184</v>
      </c>
      <c r="J10" s="79">
        <f>G10+I10</f>
        <v>10642221.608080637</v>
      </c>
    </row>
    <row r="11" spans="1:10" ht="15" customHeight="1" x14ac:dyDescent="0.25">
      <c r="B11" s="42" t="str">
        <f ca="1">DFIE!$B$81</f>
        <v>+ Anpassung Dotation</v>
      </c>
      <c r="C11" s="46"/>
      <c r="D11" s="63"/>
      <c r="E11" s="44"/>
      <c r="F11" s="44"/>
      <c r="G11" s="56">
        <v>0</v>
      </c>
      <c r="H11" s="63"/>
      <c r="I11" s="56">
        <v>0</v>
      </c>
      <c r="J11" s="80">
        <f>G11+I11</f>
        <v>0</v>
      </c>
    </row>
    <row r="12" spans="1:10" ht="15" customHeight="1" x14ac:dyDescent="0.25">
      <c r="A12" s="38"/>
      <c r="B12" s="62" t="str">
        <f ca="1">DFIE!$B$82</f>
        <v>Ordentliche Dotation 2025</v>
      </c>
      <c r="C12" s="75"/>
      <c r="D12" s="64"/>
      <c r="E12" s="72"/>
      <c r="F12" s="72"/>
      <c r="G12" s="57">
        <f>SUM(G9:G11)</f>
        <v>385400453.94977731</v>
      </c>
      <c r="H12" s="64"/>
      <c r="I12" s="57">
        <f>SUM(I9:I11)</f>
        <v>385400453.94977731</v>
      </c>
      <c r="J12" s="81">
        <f>SUM(J9:J11)</f>
        <v>770800907.89955461</v>
      </c>
    </row>
    <row r="13" spans="1:10" ht="15" customHeight="1" x14ac:dyDescent="0.25">
      <c r="A13" s="38"/>
      <c r="B13" s="42" t="str">
        <f ca="1">DFIE!$B$83</f>
        <v>Erhöhung gemäss Art. 9 Abs. 2bis FiLaG</v>
      </c>
      <c r="C13" s="46"/>
      <c r="D13" s="64"/>
      <c r="E13" s="73"/>
      <c r="F13" s="73"/>
      <c r="G13" s="74">
        <v>0</v>
      </c>
      <c r="H13" s="64"/>
      <c r="I13" s="74">
        <v>140000000</v>
      </c>
      <c r="J13" s="82">
        <f>G13+I13</f>
        <v>140000000</v>
      </c>
    </row>
    <row r="14" spans="1:10" ht="15" customHeight="1" x14ac:dyDescent="0.25">
      <c r="A14" s="38"/>
      <c r="B14" s="62" t="str">
        <f ca="1">DFIE!$B$84</f>
        <v>Dotation 2025</v>
      </c>
      <c r="C14" s="75"/>
      <c r="D14" s="64"/>
      <c r="E14" s="72"/>
      <c r="F14" s="72"/>
      <c r="G14" s="57">
        <f>SUM(G12:G13)</f>
        <v>385400453.94977731</v>
      </c>
      <c r="H14" s="64"/>
      <c r="I14" s="57">
        <f>SUM(I12:I13)</f>
        <v>525400453.94977731</v>
      </c>
      <c r="J14" s="81">
        <f>SUM(J12:J13)</f>
        <v>910800907.89955461</v>
      </c>
    </row>
    <row r="15" spans="1:10" ht="15" customHeight="1" x14ac:dyDescent="0.25">
      <c r="B15" s="37"/>
      <c r="C15" s="37"/>
      <c r="D15" s="37"/>
      <c r="E15" s="37"/>
      <c r="F15" s="37"/>
      <c r="G15" s="37"/>
    </row>
    <row r="16" spans="1:10" ht="15" customHeight="1" x14ac:dyDescent="0.25">
      <c r="B16" s="66" t="str">
        <f ca="1">DFIE!$B$91</f>
        <v>Teilausgleiche</v>
      </c>
      <c r="C16" s="70"/>
      <c r="D16" s="67" t="str">
        <f ca="1">DFIE!$B$85</f>
        <v>GLA 1</v>
      </c>
      <c r="E16" s="68" t="str">
        <f ca="1">DFIE!$B$86</f>
        <v>GLA 2</v>
      </c>
      <c r="F16" s="68" t="str">
        <f ca="1">DFIE!$B$87</f>
        <v>GLA 3</v>
      </c>
      <c r="G16" s="69" t="str">
        <f ca="1">DFIE!$B$88</f>
        <v>GLA 4</v>
      </c>
      <c r="H16" s="67" t="str">
        <f ca="1">DFIE!$B$89</f>
        <v>SLA A-C</v>
      </c>
      <c r="I16" s="69" t="str">
        <f ca="1">DFIE!$B$90</f>
        <v>SLA F</v>
      </c>
      <c r="J16" s="84"/>
    </row>
    <row r="17" spans="1:10" ht="15" customHeight="1" x14ac:dyDescent="0.25">
      <c r="B17" s="83" t="str">
        <f ca="1">DFIE!$B$92</f>
        <v>Anteil</v>
      </c>
      <c r="C17" s="76"/>
      <c r="D17" s="51">
        <v>0.33333333333333298</v>
      </c>
      <c r="E17" s="52">
        <v>0.33333333333333298</v>
      </c>
      <c r="F17" s="52">
        <v>0.16666666666666699</v>
      </c>
      <c r="G17" s="53">
        <v>0.16666666666666699</v>
      </c>
      <c r="H17" s="51">
        <v>0.66666666666666696</v>
      </c>
      <c r="I17" s="53">
        <v>0.33333333333333298</v>
      </c>
      <c r="J17" s="85"/>
    </row>
    <row r="18" spans="1:10" ht="15" customHeight="1" x14ac:dyDescent="0.25">
      <c r="A18" s="38"/>
      <c r="B18" s="14" t="str">
        <f ca="1">DFIE!$B$84</f>
        <v>Dotation 2025</v>
      </c>
      <c r="C18" s="77"/>
      <c r="D18" s="59">
        <f>$G$14*D17</f>
        <v>128466817.98325896</v>
      </c>
      <c r="E18" s="60">
        <f t="shared" ref="E18:G18" si="0">$G$14*E17</f>
        <v>128466817.98325896</v>
      </c>
      <c r="F18" s="60">
        <f t="shared" si="0"/>
        <v>64233408.991629675</v>
      </c>
      <c r="G18" s="57">
        <f t="shared" si="0"/>
        <v>64233408.991629675</v>
      </c>
      <c r="H18" s="59">
        <f>$I$14*H17</f>
        <v>350266969.29985172</v>
      </c>
      <c r="I18" s="57">
        <f>$I$14*I17</f>
        <v>175133484.64992559</v>
      </c>
      <c r="J18" s="86">
        <f>SUM(D18:I18)</f>
        <v>910800907.89955461</v>
      </c>
    </row>
  </sheetData>
  <mergeCells count="2">
    <mergeCell ref="H8:I8"/>
    <mergeCell ref="D8:G8"/>
  </mergeCells>
  <conditionalFormatting sqref="G9 I9 G11 I11 G13 I13">
    <cfRule type="expression" dxfId="18" priority="3" stopIfTrue="1">
      <formula>ISBLANK(G9)</formula>
    </cfRule>
  </conditionalFormatting>
  <conditionalFormatting sqref="C10 D10">
    <cfRule type="expression" dxfId="17" priority="2" stopIfTrue="1">
      <formula>ISBLANK(C10)</formula>
    </cfRule>
  </conditionalFormatting>
  <conditionalFormatting sqref="D17:I17">
    <cfRule type="expression" dxfId="16" priority="7" stopIfTrue="1">
      <formula>ISBLANK(D17)</formula>
    </cfRule>
  </conditionalFormatting>
  <pageMargins left="0.78740157480314965" right="0.78740157480314965" top="0.9055118110236221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P70"/>
  <sheetViews>
    <sheetView showGridLines="0" zoomScaleNormal="100" workbookViewId="0">
      <selection activeCell="A80" sqref="A80"/>
    </sheetView>
  </sheetViews>
  <sheetFormatPr baseColWidth="10" defaultColWidth="9.109375" defaultRowHeight="13.2" x14ac:dyDescent="0.25"/>
  <cols>
    <col min="1" max="1" width="1.44140625" customWidth="1"/>
    <col min="2" max="2" width="16.88671875" customWidth="1"/>
    <col min="3" max="3" width="19.6640625" customWidth="1"/>
    <col min="4" max="4" width="15.6640625" customWidth="1"/>
    <col min="5" max="6" width="13.6640625" customWidth="1"/>
    <col min="7" max="7" width="14.6640625" customWidth="1"/>
    <col min="8" max="8" width="19.6640625" customWidth="1"/>
    <col min="9" max="9" width="10" customWidth="1"/>
    <col min="10" max="10" width="16.88671875" customWidth="1"/>
    <col min="11" max="12" width="17.6640625" customWidth="1"/>
    <col min="13" max="14" width="13.6640625" customWidth="1"/>
    <col min="15" max="15" width="14.6640625" customWidth="1"/>
    <col min="16" max="16" width="19.6640625" customWidth="1"/>
  </cols>
  <sheetData>
    <row r="1" spans="1:16" ht="22.5" customHeight="1" x14ac:dyDescent="0.4">
      <c r="A1" s="88"/>
      <c r="B1" s="103" t="str">
        <f ca="1">DFIE!$B$93</f>
        <v>GLA 1 (Siedlungshöhe)</v>
      </c>
      <c r="C1" s="101"/>
      <c r="D1" s="101"/>
      <c r="E1" s="35"/>
      <c r="F1" s="35"/>
      <c r="G1" s="35"/>
      <c r="H1" s="90"/>
      <c r="J1" s="103" t="str">
        <f ca="1">DFIE!$B$95</f>
        <v>GLA 2 (Steilheit des Geländes)</v>
      </c>
      <c r="K1" s="101"/>
      <c r="L1" s="101"/>
      <c r="M1" s="101"/>
      <c r="O1" s="92"/>
      <c r="P1" s="90"/>
    </row>
    <row r="2" spans="1:16" ht="0.75" customHeight="1" x14ac:dyDescent="0.25"/>
    <row r="3" spans="1:16" ht="18" customHeight="1" x14ac:dyDescent="0.4">
      <c r="A3" s="88"/>
      <c r="B3" s="100"/>
      <c r="C3" s="101"/>
      <c r="D3" s="101"/>
      <c r="E3" s="35"/>
      <c r="F3" s="35"/>
      <c r="G3" s="35"/>
      <c r="H3" s="90" t="str">
        <f ca="1">DFIE!$B$94</f>
        <v>Indikator = Anteil der Wohnbevölkerung mit einer Wohnhöhe von über 800 m</v>
      </c>
      <c r="J3" s="100"/>
      <c r="K3" s="101"/>
      <c r="L3" s="101"/>
      <c r="M3" s="101"/>
      <c r="O3" s="92"/>
      <c r="P3" s="90" t="str">
        <f ca="1">DFIE!$B$96</f>
        <v>Indikator = Medianhöhe der produktiven Fläche</v>
      </c>
    </row>
    <row r="4" spans="1:16" ht="12" customHeight="1" x14ac:dyDescent="0.25">
      <c r="A4" s="88"/>
      <c r="B4" s="146" t="str">
        <f ca="1">DFIE!$B$49</f>
        <v>Spalte</v>
      </c>
      <c r="C4" s="148" t="s">
        <v>46</v>
      </c>
      <c r="D4" s="147" t="s">
        <v>47</v>
      </c>
      <c r="E4" s="147" t="s">
        <v>55</v>
      </c>
      <c r="F4" s="147" t="s">
        <v>49</v>
      </c>
      <c r="G4" s="147" t="s">
        <v>50</v>
      </c>
      <c r="H4" s="149" t="s">
        <v>51</v>
      </c>
      <c r="J4" s="146" t="str">
        <f ca="1">DFIE!$B$49</f>
        <v>Spalte</v>
      </c>
      <c r="K4" s="148" t="s">
        <v>52</v>
      </c>
      <c r="L4" s="147" t="s">
        <v>53</v>
      </c>
      <c r="M4" s="147" t="s">
        <v>54</v>
      </c>
      <c r="N4" s="147" t="s">
        <v>63</v>
      </c>
      <c r="O4" s="147" t="s">
        <v>64</v>
      </c>
      <c r="P4" s="149" t="s">
        <v>92</v>
      </c>
    </row>
    <row r="5" spans="1:16" ht="12" customHeight="1" x14ac:dyDescent="0.25">
      <c r="A5" s="88"/>
      <c r="B5" s="146" t="str">
        <f ca="1">DFIE!$B$50</f>
        <v>Formel</v>
      </c>
      <c r="C5" s="152"/>
      <c r="D5" s="151"/>
      <c r="E5" s="151" t="s">
        <v>87</v>
      </c>
      <c r="F5" s="151" t="str">
        <f ca="1">DFIE!$B$114</f>
        <v>E / E[Schweiz]</v>
      </c>
      <c r="G5" s="151" t="s">
        <v>89</v>
      </c>
      <c r="H5" s="153" t="str">
        <f ca="1">DFIE!$B$115</f>
        <v>G / G[Schweiz] * Dotation</v>
      </c>
      <c r="J5" s="146" t="str">
        <f ca="1">DFIE!$B$50</f>
        <v>Formel</v>
      </c>
      <c r="K5" s="152"/>
      <c r="L5" s="151"/>
      <c r="M5" s="151" t="s">
        <v>53</v>
      </c>
      <c r="N5" s="151" t="str">
        <f ca="1">DFIE!$B$116</f>
        <v>M / M[Schweiz]</v>
      </c>
      <c r="O5" s="151" t="s">
        <v>94</v>
      </c>
      <c r="P5" s="153" t="str">
        <f ca="1">DFIE!$B$117</f>
        <v>O / O[Schweiz] * Dotation</v>
      </c>
    </row>
    <row r="6" spans="1:16" ht="42" customHeight="1" x14ac:dyDescent="0.25">
      <c r="B6" s="115"/>
      <c r="C6" s="114" t="str">
        <f ca="1">DFIE!$B$101</f>
        <v>Ständige Wohnbev.
mit einer Wohnhöhe
von über 800 m.ü.M.</v>
      </c>
      <c r="D6" s="114" t="str">
        <f ca="1">DFIE!$B$102</f>
        <v>Ständige Wohn-
bevölkerung</v>
      </c>
      <c r="E6" s="134" t="str">
        <f ca="1">DFIE!$B$103</f>
        <v>Indikator</v>
      </c>
      <c r="F6" s="114" t="str">
        <f ca="1">DFIE!$B$104</f>
        <v>Lastenindex</v>
      </c>
      <c r="G6" s="114" t="str">
        <f ca="1">DFIE!$B$105</f>
        <v>Massgebende
Sonderlasten</v>
      </c>
      <c r="H6" s="141" t="str">
        <f ca="1">DFIE!$B$106</f>
        <v>Auszahlung
GLA 1</v>
      </c>
      <c r="J6" s="115"/>
      <c r="K6" s="114" t="str">
        <f ca="1">DFIE!$B$107</f>
        <v>Produktive
Fläche</v>
      </c>
      <c r="L6" s="114" t="str">
        <f ca="1">DFIE!$B$108</f>
        <v>Höhenmedian
produktive Fläche</v>
      </c>
      <c r="M6" s="134" t="str">
        <f ca="1">DFIE!$B$103</f>
        <v>Indikator</v>
      </c>
      <c r="N6" s="114" t="str">
        <f ca="1">DFIE!$B$104</f>
        <v>Lastenindex</v>
      </c>
      <c r="O6" s="114" t="str">
        <f ca="1">DFIE!$B$105</f>
        <v>Massgebende
Sonderlasten</v>
      </c>
      <c r="P6" s="141" t="str">
        <f ca="1">DFIE!$B$109</f>
        <v>Auszahlung
GLA 2</v>
      </c>
    </row>
    <row r="7" spans="1:16" ht="12.75" customHeight="1" x14ac:dyDescent="0.25">
      <c r="A7" s="142"/>
      <c r="B7" s="91" t="str">
        <f ca="1">DFIE!$B$51</f>
        <v>Erhebungsjahr</v>
      </c>
      <c r="C7" s="154">
        <v>2022</v>
      </c>
      <c r="D7" s="154">
        <v>2022</v>
      </c>
      <c r="E7" s="95"/>
      <c r="F7" s="95"/>
      <c r="G7" s="96"/>
      <c r="H7" s="97"/>
      <c r="J7" s="91" t="str">
        <f ca="1">DFIE!$B$51</f>
        <v>Erhebungsjahr</v>
      </c>
      <c r="K7" s="154">
        <v>2022</v>
      </c>
      <c r="L7" s="154">
        <v>2022</v>
      </c>
      <c r="M7" s="95"/>
      <c r="N7" s="95"/>
      <c r="O7" s="96"/>
      <c r="P7" s="98"/>
    </row>
    <row r="8" spans="1:16" ht="12.75" customHeight="1" x14ac:dyDescent="0.25">
      <c r="A8" s="142"/>
      <c r="B8" s="91" t="str">
        <f ca="1">DFIE!$B$52</f>
        <v>Einheit</v>
      </c>
      <c r="C8" s="150" t="str">
        <f ca="1">DFIE!$B$56</f>
        <v>Anzahl</v>
      </c>
      <c r="D8" s="94" t="str">
        <f ca="1">DFIE!$B$56</f>
        <v>Anzahl</v>
      </c>
      <c r="E8" s="94" t="str">
        <f ca="1">DFIE!$B$58</f>
        <v>Prozent</v>
      </c>
      <c r="F8" s="94" t="str">
        <f ca="1">DFIE!$B$57</f>
        <v>Punkte</v>
      </c>
      <c r="G8" s="145"/>
      <c r="H8" s="93" t="str">
        <f ca="1">DFIE!$B$54</f>
        <v>CHF</v>
      </c>
      <c r="J8" s="91" t="str">
        <f ca="1">DFIE!$B$52</f>
        <v>Einheit</v>
      </c>
      <c r="K8" s="150" t="str">
        <f ca="1">DFIE!$B$59</f>
        <v>Hektaren</v>
      </c>
      <c r="L8" s="94" t="str">
        <f ca="1">DFIE!$B$60</f>
        <v>Meter ü. M.</v>
      </c>
      <c r="M8" s="94" t="str">
        <f ca="1">DFIE!$B$60</f>
        <v>Meter ü. M.</v>
      </c>
      <c r="N8" s="94" t="str">
        <f ca="1">DFIE!$B$57</f>
        <v>Punkte</v>
      </c>
      <c r="O8" s="145"/>
      <c r="P8" s="93" t="str">
        <f ca="1">DFIE!$B$54</f>
        <v>CHF</v>
      </c>
    </row>
    <row r="9" spans="1:16" x14ac:dyDescent="0.25">
      <c r="A9" s="102"/>
      <c r="B9" s="140" t="str">
        <f ca="1">DFIE!$B$22</f>
        <v>Zürich</v>
      </c>
      <c r="C9" s="123">
        <v>2123</v>
      </c>
      <c r="D9" s="129">
        <v>1579967</v>
      </c>
      <c r="E9" s="127">
        <f t="shared" ref="E9:E35" si="0">C9/D9</f>
        <v>1.3436989506742862E-3</v>
      </c>
      <c r="F9" s="130">
        <f t="shared" ref="F9:F35" si="1">ROUND(E9/E$35*100,1)</f>
        <v>1.9</v>
      </c>
      <c r="G9" s="135">
        <f>MAX((F9-100)*C9,0)</f>
        <v>0</v>
      </c>
      <c r="H9" s="143">
        <f>G9/G$35*DOT!$D$18</f>
        <v>0</v>
      </c>
      <c r="J9" s="140" t="str">
        <f ca="1">DFIE!$B$22</f>
        <v>Zürich</v>
      </c>
      <c r="K9" s="123">
        <v>162172</v>
      </c>
      <c r="L9" s="129">
        <v>511</v>
      </c>
      <c r="M9" s="133">
        <f>L9</f>
        <v>511</v>
      </c>
      <c r="N9" s="130">
        <f t="shared" ref="N9:N35" si="2">ROUND(L9/L$35*100,1)</f>
        <v>59.6</v>
      </c>
      <c r="O9" s="135">
        <f>MAX((N9-100)*K9,0)</f>
        <v>0</v>
      </c>
      <c r="P9" s="143">
        <f>O9/O$35*DOT!$E$18</f>
        <v>0</v>
      </c>
    </row>
    <row r="10" spans="1:16" x14ac:dyDescent="0.25">
      <c r="A10" s="102"/>
      <c r="B10" s="119" t="str">
        <f ca="1">DFIE!$B$23</f>
        <v>Bern</v>
      </c>
      <c r="C10" s="124">
        <v>93772</v>
      </c>
      <c r="D10" s="109">
        <v>1051437</v>
      </c>
      <c r="E10" s="120">
        <f t="shared" si="0"/>
        <v>8.9184611155970359E-2</v>
      </c>
      <c r="F10" s="121">
        <f t="shared" si="1"/>
        <v>128.9</v>
      </c>
      <c r="G10" s="21">
        <f t="shared" ref="G10:G34" si="3">MAX((F10-100)*C10,0)</f>
        <v>2710010.8000000007</v>
      </c>
      <c r="H10" s="19">
        <f>G10/G$35*DOT!$D$18</f>
        <v>2115616.5053987061</v>
      </c>
      <c r="J10" s="119" t="str">
        <f ca="1">DFIE!$B$23</f>
        <v>Bern</v>
      </c>
      <c r="K10" s="124">
        <v>482686</v>
      </c>
      <c r="L10" s="109">
        <v>873</v>
      </c>
      <c r="M10" s="20">
        <f t="shared" ref="M10:M35" si="4">L10</f>
        <v>873</v>
      </c>
      <c r="N10" s="121">
        <f t="shared" si="2"/>
        <v>101.7</v>
      </c>
      <c r="O10" s="21">
        <f t="shared" ref="O10:O34" si="5">MAX((N10-100)*K10,0)</f>
        <v>820566.20000000135</v>
      </c>
      <c r="P10" s="19">
        <f>O10/O$35*DOT!$E$18</f>
        <v>1215606.0265270651</v>
      </c>
    </row>
    <row r="11" spans="1:16" x14ac:dyDescent="0.25">
      <c r="A11" s="102"/>
      <c r="B11" s="116" t="str">
        <f ca="1">DFIE!$B$24</f>
        <v>Luzern</v>
      </c>
      <c r="C11" s="125">
        <v>12357</v>
      </c>
      <c r="D11" s="108">
        <v>424851</v>
      </c>
      <c r="E11" s="117">
        <f t="shared" si="0"/>
        <v>2.9085491148661529E-2</v>
      </c>
      <c r="F11" s="118">
        <f t="shared" si="1"/>
        <v>42</v>
      </c>
      <c r="G11" s="18">
        <f t="shared" si="3"/>
        <v>0</v>
      </c>
      <c r="H11" s="16">
        <f>G11/G$35*DOT!$D$18</f>
        <v>0</v>
      </c>
      <c r="J11" s="116" t="str">
        <f ca="1">DFIE!$B$24</f>
        <v>Luzern</v>
      </c>
      <c r="K11" s="125">
        <v>139087</v>
      </c>
      <c r="L11" s="108">
        <v>689</v>
      </c>
      <c r="M11" s="17">
        <f t="shared" si="4"/>
        <v>689</v>
      </c>
      <c r="N11" s="118">
        <f t="shared" si="2"/>
        <v>80.3</v>
      </c>
      <c r="O11" s="18">
        <f t="shared" si="5"/>
        <v>0</v>
      </c>
      <c r="P11" s="16">
        <f>O11/O$35*DOT!$E$18</f>
        <v>0</v>
      </c>
    </row>
    <row r="12" spans="1:16" x14ac:dyDescent="0.25">
      <c r="A12" s="102"/>
      <c r="B12" s="119" t="str">
        <f ca="1">DFIE!$B$25</f>
        <v>Uri</v>
      </c>
      <c r="C12" s="124">
        <v>5886</v>
      </c>
      <c r="D12" s="109">
        <v>37317</v>
      </c>
      <c r="E12" s="120">
        <f t="shared" si="0"/>
        <v>0.1577297210386687</v>
      </c>
      <c r="F12" s="121">
        <f t="shared" si="1"/>
        <v>227.9</v>
      </c>
      <c r="G12" s="21">
        <f t="shared" si="3"/>
        <v>752819.4</v>
      </c>
      <c r="H12" s="19">
        <f>G12/G$35*DOT!$D$18</f>
        <v>587701.40260118153</v>
      </c>
      <c r="J12" s="119" t="str">
        <f ca="1">DFIE!$B$25</f>
        <v>Uri</v>
      </c>
      <c r="K12" s="124">
        <v>49994</v>
      </c>
      <c r="L12" s="109">
        <v>1557</v>
      </c>
      <c r="M12" s="20">
        <f t="shared" si="4"/>
        <v>1557</v>
      </c>
      <c r="N12" s="121">
        <f t="shared" si="2"/>
        <v>181.5</v>
      </c>
      <c r="O12" s="21">
        <f t="shared" si="5"/>
        <v>4074511</v>
      </c>
      <c r="P12" s="19">
        <f>O12/O$35*DOT!$E$18</f>
        <v>6036076.2199939638</v>
      </c>
    </row>
    <row r="13" spans="1:16" x14ac:dyDescent="0.25">
      <c r="A13" s="102"/>
      <c r="B13" s="116" t="str">
        <f ca="1">DFIE!$B$26</f>
        <v>Schwyz</v>
      </c>
      <c r="C13" s="125">
        <v>26398</v>
      </c>
      <c r="D13" s="108">
        <v>164920</v>
      </c>
      <c r="E13" s="117">
        <f t="shared" si="0"/>
        <v>0.16006548629638612</v>
      </c>
      <c r="F13" s="118">
        <f t="shared" si="1"/>
        <v>231.3</v>
      </c>
      <c r="G13" s="18">
        <f t="shared" si="3"/>
        <v>3466057.4000000004</v>
      </c>
      <c r="H13" s="16">
        <f>G13/G$35*DOT!$D$18</f>
        <v>2705837.2771427049</v>
      </c>
      <c r="J13" s="116" t="str">
        <f ca="1">DFIE!$B$26</f>
        <v>Schwyz</v>
      </c>
      <c r="K13" s="125">
        <v>72499</v>
      </c>
      <c r="L13" s="108">
        <v>1036</v>
      </c>
      <c r="M13" s="17">
        <f t="shared" si="4"/>
        <v>1036</v>
      </c>
      <c r="N13" s="118">
        <f t="shared" si="2"/>
        <v>120.7</v>
      </c>
      <c r="O13" s="18">
        <f t="shared" si="5"/>
        <v>1500729.3000000003</v>
      </c>
      <c r="P13" s="16">
        <f>O13/O$35*DOT!$E$18</f>
        <v>2223215.6055973805</v>
      </c>
    </row>
    <row r="14" spans="1:16" x14ac:dyDescent="0.25">
      <c r="A14" s="102"/>
      <c r="B14" s="119" t="str">
        <f ca="1">DFIE!$B$27</f>
        <v>Obwalden</v>
      </c>
      <c r="C14" s="124">
        <v>5959</v>
      </c>
      <c r="D14" s="109">
        <v>38700</v>
      </c>
      <c r="E14" s="120">
        <f t="shared" si="0"/>
        <v>0.15397932816537468</v>
      </c>
      <c r="F14" s="121">
        <f t="shared" si="1"/>
        <v>222.5</v>
      </c>
      <c r="G14" s="21">
        <f t="shared" si="3"/>
        <v>729977.5</v>
      </c>
      <c r="H14" s="19">
        <f>G14/G$35*DOT!$D$18</f>
        <v>569869.48080416629</v>
      </c>
      <c r="J14" s="119" t="str">
        <f ca="1">DFIE!$B$27</f>
        <v>Obwalden</v>
      </c>
      <c r="K14" s="124">
        <v>40030</v>
      </c>
      <c r="L14" s="109">
        <v>1293</v>
      </c>
      <c r="M14" s="20">
        <f t="shared" si="4"/>
        <v>1293</v>
      </c>
      <c r="N14" s="121">
        <f t="shared" si="2"/>
        <v>150.69999999999999</v>
      </c>
      <c r="O14" s="21">
        <f t="shared" si="5"/>
        <v>2029520.9999999995</v>
      </c>
      <c r="P14" s="19">
        <f>O14/O$35*DOT!$E$18</f>
        <v>3006580.0401761993</v>
      </c>
    </row>
    <row r="15" spans="1:16" x14ac:dyDescent="0.25">
      <c r="A15" s="102"/>
      <c r="B15" s="116" t="str">
        <f ca="1">DFIE!$B$28</f>
        <v>Nidwalden</v>
      </c>
      <c r="C15" s="125">
        <v>1145</v>
      </c>
      <c r="D15" s="108">
        <v>44420</v>
      </c>
      <c r="E15" s="117">
        <f t="shared" si="0"/>
        <v>2.5776677172444844E-2</v>
      </c>
      <c r="F15" s="118">
        <f t="shared" si="1"/>
        <v>37.200000000000003</v>
      </c>
      <c r="G15" s="18">
        <f t="shared" si="3"/>
        <v>0</v>
      </c>
      <c r="H15" s="16">
        <f>G15/G$35*DOT!$D$18</f>
        <v>0</v>
      </c>
      <c r="J15" s="116" t="str">
        <f ca="1">DFIE!$B$28</f>
        <v>Nidwalden</v>
      </c>
      <c r="K15" s="125">
        <v>20901</v>
      </c>
      <c r="L15" s="108">
        <v>1011</v>
      </c>
      <c r="M15" s="17">
        <f t="shared" si="4"/>
        <v>1011</v>
      </c>
      <c r="N15" s="118">
        <f t="shared" si="2"/>
        <v>117.8</v>
      </c>
      <c r="O15" s="18">
        <f t="shared" si="5"/>
        <v>372037.79999999993</v>
      </c>
      <c r="P15" s="16">
        <f>O15/O$35*DOT!$E$18</f>
        <v>551145.52826556843</v>
      </c>
    </row>
    <row r="16" spans="1:16" x14ac:dyDescent="0.25">
      <c r="A16" s="102"/>
      <c r="B16" s="119" t="str">
        <f ca="1">DFIE!$B$29</f>
        <v>Glarus</v>
      </c>
      <c r="C16" s="124">
        <v>2000</v>
      </c>
      <c r="D16" s="109">
        <v>41471</v>
      </c>
      <c r="E16" s="120">
        <f t="shared" si="0"/>
        <v>4.8226471510211956E-2</v>
      </c>
      <c r="F16" s="121">
        <f t="shared" si="1"/>
        <v>69.7</v>
      </c>
      <c r="G16" s="21">
        <f t="shared" si="3"/>
        <v>0</v>
      </c>
      <c r="H16" s="19">
        <f>G16/G$35*DOT!$D$18</f>
        <v>0</v>
      </c>
      <c r="J16" s="119" t="str">
        <f ca="1">DFIE!$B$29</f>
        <v>Glarus</v>
      </c>
      <c r="K16" s="124">
        <v>43710</v>
      </c>
      <c r="L16" s="109">
        <v>1319</v>
      </c>
      <c r="M16" s="20">
        <f t="shared" si="4"/>
        <v>1319</v>
      </c>
      <c r="N16" s="121">
        <f t="shared" si="2"/>
        <v>153.69999999999999</v>
      </c>
      <c r="O16" s="21">
        <f t="shared" si="5"/>
        <v>2347226.9999999995</v>
      </c>
      <c r="P16" s="19">
        <f>O16/O$35*DOT!$E$18</f>
        <v>3477237.1648101495</v>
      </c>
    </row>
    <row r="17" spans="1:16" x14ac:dyDescent="0.25">
      <c r="A17" s="102"/>
      <c r="B17" s="116" t="str">
        <f ca="1">DFIE!$B$30</f>
        <v>Zug</v>
      </c>
      <c r="C17" s="125">
        <v>5166</v>
      </c>
      <c r="D17" s="108">
        <v>131164</v>
      </c>
      <c r="E17" s="117">
        <f t="shared" si="0"/>
        <v>3.938580708121131E-2</v>
      </c>
      <c r="F17" s="118">
        <f t="shared" si="1"/>
        <v>56.9</v>
      </c>
      <c r="G17" s="18">
        <f t="shared" si="3"/>
        <v>0</v>
      </c>
      <c r="H17" s="16">
        <f>G17/G$35*DOT!$D$18</f>
        <v>0</v>
      </c>
      <c r="J17" s="116" t="str">
        <f ca="1">DFIE!$B$30</f>
        <v>Zug</v>
      </c>
      <c r="K17" s="125">
        <v>20055</v>
      </c>
      <c r="L17" s="108">
        <v>689</v>
      </c>
      <c r="M17" s="17">
        <f t="shared" si="4"/>
        <v>689</v>
      </c>
      <c r="N17" s="118">
        <f t="shared" si="2"/>
        <v>80.3</v>
      </c>
      <c r="O17" s="18">
        <f t="shared" si="5"/>
        <v>0</v>
      </c>
      <c r="P17" s="16">
        <f>O17/O$35*DOT!$E$18</f>
        <v>0</v>
      </c>
    </row>
    <row r="18" spans="1:16" x14ac:dyDescent="0.25">
      <c r="A18" s="102"/>
      <c r="B18" s="119" t="str">
        <f ca="1">DFIE!$B$31</f>
        <v>Freiburg</v>
      </c>
      <c r="C18" s="124">
        <v>40707</v>
      </c>
      <c r="D18" s="109">
        <v>334465</v>
      </c>
      <c r="E18" s="120">
        <f t="shared" si="0"/>
        <v>0.12170780201216869</v>
      </c>
      <c r="F18" s="121">
        <f t="shared" si="1"/>
        <v>175.8</v>
      </c>
      <c r="G18" s="21">
        <f t="shared" si="3"/>
        <v>3085590.6000000006</v>
      </c>
      <c r="H18" s="19">
        <f>G18/G$35*DOT!$D$18</f>
        <v>2408819.3310015942</v>
      </c>
      <c r="J18" s="119" t="str">
        <f ca="1">DFIE!$B$31</f>
        <v>Freiburg</v>
      </c>
      <c r="K18" s="124">
        <v>153363</v>
      </c>
      <c r="L18" s="109">
        <v>759</v>
      </c>
      <c r="M18" s="20">
        <f t="shared" si="4"/>
        <v>759</v>
      </c>
      <c r="N18" s="121">
        <f t="shared" si="2"/>
        <v>88.5</v>
      </c>
      <c r="O18" s="21">
        <f t="shared" si="5"/>
        <v>0</v>
      </c>
      <c r="P18" s="19">
        <f>O18/O$35*DOT!$E$18</f>
        <v>0</v>
      </c>
    </row>
    <row r="19" spans="1:16" x14ac:dyDescent="0.25">
      <c r="A19" s="102"/>
      <c r="B19" s="116" t="str">
        <f ca="1">DFIE!$B$32</f>
        <v>Solothurn</v>
      </c>
      <c r="C19" s="125">
        <v>428</v>
      </c>
      <c r="D19" s="108">
        <v>282408</v>
      </c>
      <c r="E19" s="117">
        <f t="shared" si="0"/>
        <v>1.5155378034616583E-3</v>
      </c>
      <c r="F19" s="118">
        <f t="shared" si="1"/>
        <v>2.2000000000000002</v>
      </c>
      <c r="G19" s="18">
        <f t="shared" si="3"/>
        <v>0</v>
      </c>
      <c r="H19" s="16">
        <f>G19/G$35*DOT!$D$18</f>
        <v>0</v>
      </c>
      <c r="J19" s="116" t="str">
        <f ca="1">DFIE!$B$32</f>
        <v>Solothurn</v>
      </c>
      <c r="K19" s="125">
        <v>78185</v>
      </c>
      <c r="L19" s="108">
        <v>552</v>
      </c>
      <c r="M19" s="17">
        <f t="shared" si="4"/>
        <v>552</v>
      </c>
      <c r="N19" s="118">
        <f t="shared" si="2"/>
        <v>64.3</v>
      </c>
      <c r="O19" s="18">
        <f t="shared" si="5"/>
        <v>0</v>
      </c>
      <c r="P19" s="16">
        <f>O19/O$35*DOT!$E$18</f>
        <v>0</v>
      </c>
    </row>
    <row r="20" spans="1:16" x14ac:dyDescent="0.25">
      <c r="A20" s="102"/>
      <c r="B20" s="119" t="str">
        <f ca="1">DFIE!$B$33</f>
        <v>Basel-Stadt</v>
      </c>
      <c r="C20" s="124">
        <v>0</v>
      </c>
      <c r="D20" s="109">
        <v>196786</v>
      </c>
      <c r="E20" s="120">
        <f t="shared" si="0"/>
        <v>0</v>
      </c>
      <c r="F20" s="121">
        <f t="shared" si="1"/>
        <v>0</v>
      </c>
      <c r="G20" s="21">
        <f t="shared" si="3"/>
        <v>0</v>
      </c>
      <c r="H20" s="19">
        <f>G20/G$35*DOT!$D$18</f>
        <v>0</v>
      </c>
      <c r="J20" s="119" t="str">
        <f ca="1">DFIE!$B$33</f>
        <v>Basel-Stadt</v>
      </c>
      <c r="K20" s="124">
        <v>3531</v>
      </c>
      <c r="L20" s="109">
        <v>275</v>
      </c>
      <c r="M20" s="20">
        <f t="shared" si="4"/>
        <v>275</v>
      </c>
      <c r="N20" s="121">
        <f t="shared" si="2"/>
        <v>32.1</v>
      </c>
      <c r="O20" s="21">
        <f t="shared" si="5"/>
        <v>0</v>
      </c>
      <c r="P20" s="19">
        <f>O20/O$35*DOT!$E$18</f>
        <v>0</v>
      </c>
    </row>
    <row r="21" spans="1:16" ht="12.75" customHeight="1" x14ac:dyDescent="0.25">
      <c r="A21" s="102"/>
      <c r="B21" s="116" t="str">
        <f ca="1">DFIE!$B$34</f>
        <v>Basel-Landschaft</v>
      </c>
      <c r="C21" s="125">
        <v>135</v>
      </c>
      <c r="D21" s="108">
        <v>294417</v>
      </c>
      <c r="E21" s="117">
        <f t="shared" si="0"/>
        <v>4.5853330480237215E-4</v>
      </c>
      <c r="F21" s="118">
        <f t="shared" si="1"/>
        <v>0.7</v>
      </c>
      <c r="G21" s="18">
        <f t="shared" si="3"/>
        <v>0</v>
      </c>
      <c r="H21" s="16">
        <f>G21/G$35*DOT!$D$18</f>
        <v>0</v>
      </c>
      <c r="J21" s="116" t="str">
        <f ca="1">DFIE!$B$34</f>
        <v>Basel-Landschaft</v>
      </c>
      <c r="K21" s="125">
        <v>51377</v>
      </c>
      <c r="L21" s="108">
        <v>507</v>
      </c>
      <c r="M21" s="17">
        <f t="shared" si="4"/>
        <v>507</v>
      </c>
      <c r="N21" s="118">
        <f t="shared" si="2"/>
        <v>59.1</v>
      </c>
      <c r="O21" s="18">
        <f t="shared" si="5"/>
        <v>0</v>
      </c>
      <c r="P21" s="16">
        <f>O21/O$35*DOT!$E$18</f>
        <v>0</v>
      </c>
    </row>
    <row r="22" spans="1:16" x14ac:dyDescent="0.25">
      <c r="A22" s="102"/>
      <c r="B22" s="119" t="str">
        <f ca="1">DFIE!$B$35</f>
        <v>Schaffhausen</v>
      </c>
      <c r="C22" s="124">
        <v>17</v>
      </c>
      <c r="D22" s="109">
        <v>85214</v>
      </c>
      <c r="E22" s="120">
        <f t="shared" si="0"/>
        <v>1.9949773511394842E-4</v>
      </c>
      <c r="F22" s="121">
        <f t="shared" si="1"/>
        <v>0.3</v>
      </c>
      <c r="G22" s="21">
        <f t="shared" si="3"/>
        <v>0</v>
      </c>
      <c r="H22" s="19">
        <f>G22/G$35*DOT!$D$18</f>
        <v>0</v>
      </c>
      <c r="J22" s="119" t="str">
        <f ca="1">DFIE!$B$35</f>
        <v>Schaffhausen</v>
      </c>
      <c r="K22" s="124">
        <v>29432</v>
      </c>
      <c r="L22" s="109">
        <v>516</v>
      </c>
      <c r="M22" s="20">
        <f t="shared" si="4"/>
        <v>516</v>
      </c>
      <c r="N22" s="121">
        <f t="shared" si="2"/>
        <v>60.1</v>
      </c>
      <c r="O22" s="21">
        <f t="shared" si="5"/>
        <v>0</v>
      </c>
      <c r="P22" s="19">
        <f>O22/O$35*DOT!$E$18</f>
        <v>0</v>
      </c>
    </row>
    <row r="23" spans="1:16" ht="12.75" customHeight="1" x14ac:dyDescent="0.25">
      <c r="A23" s="102"/>
      <c r="B23" s="116" t="str">
        <f ca="1">DFIE!$B$36</f>
        <v>Appenzell A.Rh.</v>
      </c>
      <c r="C23" s="125">
        <v>32993</v>
      </c>
      <c r="D23" s="108">
        <v>55759</v>
      </c>
      <c r="E23" s="117">
        <f t="shared" si="0"/>
        <v>0.5917071683495041</v>
      </c>
      <c r="F23" s="118">
        <f t="shared" si="1"/>
        <v>854.9</v>
      </c>
      <c r="G23" s="18">
        <f t="shared" si="3"/>
        <v>24906415.699999999</v>
      </c>
      <c r="H23" s="16">
        <f>G23/G$35*DOT!$D$18</f>
        <v>19443621.459088448</v>
      </c>
      <c r="J23" s="116" t="str">
        <f ca="1">DFIE!$B$36</f>
        <v>Appenzell A.Rh.</v>
      </c>
      <c r="K23" s="125">
        <v>23915</v>
      </c>
      <c r="L23" s="108">
        <v>906</v>
      </c>
      <c r="M23" s="17">
        <f t="shared" si="4"/>
        <v>906</v>
      </c>
      <c r="N23" s="118">
        <f t="shared" si="2"/>
        <v>105.6</v>
      </c>
      <c r="O23" s="18">
        <f t="shared" si="5"/>
        <v>133923.99999999985</v>
      </c>
      <c r="P23" s="16">
        <f>O23/O$35*DOT!$E$18</f>
        <v>198398.15665891458</v>
      </c>
    </row>
    <row r="24" spans="1:16" x14ac:dyDescent="0.25">
      <c r="A24" s="102"/>
      <c r="B24" s="119" t="str">
        <f ca="1">DFIE!$B$37</f>
        <v>Appenzell I.Rh.</v>
      </c>
      <c r="C24" s="124">
        <v>9684</v>
      </c>
      <c r="D24" s="109">
        <v>16416</v>
      </c>
      <c r="E24" s="120">
        <f t="shared" si="0"/>
        <v>0.58991228070175439</v>
      </c>
      <c r="F24" s="121">
        <f t="shared" si="1"/>
        <v>852.3</v>
      </c>
      <c r="G24" s="21">
        <f t="shared" si="3"/>
        <v>7285273.1999999993</v>
      </c>
      <c r="H24" s="19">
        <f>G24/G$35*DOT!$D$18</f>
        <v>5687373.728643016</v>
      </c>
      <c r="J24" s="119" t="str">
        <f ca="1">DFIE!$B$37</f>
        <v>Appenzell I.Rh.</v>
      </c>
      <c r="K24" s="124">
        <v>15599</v>
      </c>
      <c r="L24" s="109">
        <v>1003</v>
      </c>
      <c r="M24" s="20">
        <f t="shared" si="4"/>
        <v>1003</v>
      </c>
      <c r="N24" s="121">
        <f t="shared" si="2"/>
        <v>116.9</v>
      </c>
      <c r="O24" s="21">
        <f t="shared" si="5"/>
        <v>263623.10000000009</v>
      </c>
      <c r="P24" s="19">
        <f>O24/O$35*DOT!$E$18</f>
        <v>390537.44730376016</v>
      </c>
    </row>
    <row r="25" spans="1:16" x14ac:dyDescent="0.25">
      <c r="A25" s="102"/>
      <c r="B25" s="116" t="str">
        <f ca="1">DFIE!$B$38</f>
        <v>St. Gallen</v>
      </c>
      <c r="C25" s="125">
        <v>21592</v>
      </c>
      <c r="D25" s="108">
        <v>525967</v>
      </c>
      <c r="E25" s="117">
        <f t="shared" si="0"/>
        <v>4.1052005163822063E-2</v>
      </c>
      <c r="F25" s="118">
        <f t="shared" si="1"/>
        <v>59.3</v>
      </c>
      <c r="G25" s="18">
        <f t="shared" si="3"/>
        <v>0</v>
      </c>
      <c r="H25" s="16">
        <f>G25/G$35*DOT!$D$18</f>
        <v>0</v>
      </c>
      <c r="J25" s="116" t="str">
        <f ca="1">DFIE!$B$38</f>
        <v>St. Gallen</v>
      </c>
      <c r="K25" s="125">
        <v>176085</v>
      </c>
      <c r="L25" s="108">
        <v>790</v>
      </c>
      <c r="M25" s="17">
        <f t="shared" si="4"/>
        <v>790</v>
      </c>
      <c r="N25" s="118">
        <f t="shared" si="2"/>
        <v>92.1</v>
      </c>
      <c r="O25" s="18">
        <f t="shared" si="5"/>
        <v>0</v>
      </c>
      <c r="P25" s="16">
        <f>O25/O$35*DOT!$E$18</f>
        <v>0</v>
      </c>
    </row>
    <row r="26" spans="1:16" x14ac:dyDescent="0.25">
      <c r="A26" s="102"/>
      <c r="B26" s="119" t="str">
        <f ca="1">DFIE!$B$39</f>
        <v>Graubünden</v>
      </c>
      <c r="C26" s="124">
        <v>93104</v>
      </c>
      <c r="D26" s="109">
        <v>202538</v>
      </c>
      <c r="E26" s="120">
        <f t="shared" si="0"/>
        <v>0.45968657733363616</v>
      </c>
      <c r="F26" s="121">
        <f t="shared" si="1"/>
        <v>664.2</v>
      </c>
      <c r="G26" s="21">
        <f t="shared" si="3"/>
        <v>52529276.800000004</v>
      </c>
      <c r="H26" s="19">
        <f>G26/G$35*DOT!$D$18</f>
        <v>41007882.704650953</v>
      </c>
      <c r="J26" s="119" t="str">
        <f ca="1">DFIE!$B$39</f>
        <v>Graubünden</v>
      </c>
      <c r="K26" s="124">
        <v>418483</v>
      </c>
      <c r="L26" s="109">
        <v>1788</v>
      </c>
      <c r="M26" s="20">
        <f t="shared" si="4"/>
        <v>1788</v>
      </c>
      <c r="N26" s="121">
        <f t="shared" si="2"/>
        <v>208.4</v>
      </c>
      <c r="O26" s="21">
        <f t="shared" si="5"/>
        <v>45363557.200000003</v>
      </c>
      <c r="P26" s="19">
        <f>O26/O$35*DOT!$E$18</f>
        <v>67202638.272238299</v>
      </c>
    </row>
    <row r="27" spans="1:16" x14ac:dyDescent="0.25">
      <c r="A27" s="102"/>
      <c r="B27" s="116" t="str">
        <f ca="1">DFIE!$B$40</f>
        <v>Aargau</v>
      </c>
      <c r="C27" s="125">
        <v>21</v>
      </c>
      <c r="D27" s="108">
        <v>711232</v>
      </c>
      <c r="E27" s="117">
        <f t="shared" si="0"/>
        <v>2.9526230540808064E-5</v>
      </c>
      <c r="F27" s="118">
        <f t="shared" si="1"/>
        <v>0</v>
      </c>
      <c r="G27" s="18">
        <f t="shared" si="3"/>
        <v>0</v>
      </c>
      <c r="H27" s="16">
        <f>G27/G$35*DOT!$D$18</f>
        <v>0</v>
      </c>
      <c r="J27" s="116" t="str">
        <f ca="1">DFIE!$B$40</f>
        <v>Aargau</v>
      </c>
      <c r="K27" s="125">
        <v>136777</v>
      </c>
      <c r="L27" s="108">
        <v>466</v>
      </c>
      <c r="M27" s="17">
        <f t="shared" si="4"/>
        <v>466</v>
      </c>
      <c r="N27" s="118">
        <f t="shared" si="2"/>
        <v>54.3</v>
      </c>
      <c r="O27" s="18">
        <f t="shared" si="5"/>
        <v>0</v>
      </c>
      <c r="P27" s="16">
        <f>O27/O$35*DOT!$E$18</f>
        <v>0</v>
      </c>
    </row>
    <row r="28" spans="1:16" x14ac:dyDescent="0.25">
      <c r="A28" s="102"/>
      <c r="B28" s="119" t="str">
        <f ca="1">DFIE!$B$41</f>
        <v>Thurgau</v>
      </c>
      <c r="C28" s="124">
        <v>111</v>
      </c>
      <c r="D28" s="109">
        <v>289650</v>
      </c>
      <c r="E28" s="120">
        <f t="shared" si="0"/>
        <v>3.8322112894873125E-4</v>
      </c>
      <c r="F28" s="121">
        <f t="shared" si="1"/>
        <v>0.6</v>
      </c>
      <c r="G28" s="21">
        <f t="shared" si="3"/>
        <v>0</v>
      </c>
      <c r="H28" s="19">
        <f>G28/G$35*DOT!$D$18</f>
        <v>0</v>
      </c>
      <c r="J28" s="119" t="str">
        <f ca="1">DFIE!$B$41</f>
        <v>Thurgau</v>
      </c>
      <c r="K28" s="124">
        <v>84933</v>
      </c>
      <c r="L28" s="109">
        <v>502</v>
      </c>
      <c r="M28" s="20">
        <f t="shared" si="4"/>
        <v>502</v>
      </c>
      <c r="N28" s="121">
        <f t="shared" si="2"/>
        <v>58.5</v>
      </c>
      <c r="O28" s="21">
        <f t="shared" si="5"/>
        <v>0</v>
      </c>
      <c r="P28" s="19">
        <f>O28/O$35*DOT!$E$18</f>
        <v>0</v>
      </c>
    </row>
    <row r="29" spans="1:16" x14ac:dyDescent="0.25">
      <c r="A29" s="102"/>
      <c r="B29" s="116" t="str">
        <f ca="1">DFIE!$B$42</f>
        <v>Tessin</v>
      </c>
      <c r="C29" s="125">
        <v>9090</v>
      </c>
      <c r="D29" s="108">
        <v>354023</v>
      </c>
      <c r="E29" s="117">
        <f t="shared" si="0"/>
        <v>2.5676297867652666E-2</v>
      </c>
      <c r="F29" s="118">
        <f t="shared" si="1"/>
        <v>37.1</v>
      </c>
      <c r="G29" s="18">
        <f t="shared" si="3"/>
        <v>0</v>
      </c>
      <c r="H29" s="16">
        <f>G29/G$35*DOT!$D$18</f>
        <v>0</v>
      </c>
      <c r="J29" s="116" t="str">
        <f ca="1">DFIE!$B$42</f>
        <v>Tessin</v>
      </c>
      <c r="K29" s="125">
        <v>197317</v>
      </c>
      <c r="L29" s="108">
        <v>1169</v>
      </c>
      <c r="M29" s="17">
        <f t="shared" si="4"/>
        <v>1169</v>
      </c>
      <c r="N29" s="118">
        <f t="shared" si="2"/>
        <v>136.19999999999999</v>
      </c>
      <c r="O29" s="18">
        <f t="shared" si="5"/>
        <v>7142875.3999999976</v>
      </c>
      <c r="P29" s="16">
        <f>O29/O$35*DOT!$E$18</f>
        <v>10581623.25351922</v>
      </c>
    </row>
    <row r="30" spans="1:16" x14ac:dyDescent="0.25">
      <c r="A30" s="102"/>
      <c r="B30" s="119" t="str">
        <f ca="1">DFIE!$B$43</f>
        <v>Waadt</v>
      </c>
      <c r="C30" s="124">
        <v>59145</v>
      </c>
      <c r="D30" s="109">
        <v>830431</v>
      </c>
      <c r="E30" s="120">
        <f t="shared" si="0"/>
        <v>7.1222052163274249E-2</v>
      </c>
      <c r="F30" s="121">
        <f t="shared" si="1"/>
        <v>102.9</v>
      </c>
      <c r="G30" s="21">
        <f t="shared" si="3"/>
        <v>171520.50000000035</v>
      </c>
      <c r="H30" s="19">
        <f>G30/G$35*DOT!$D$18</f>
        <v>133900.42608473715</v>
      </c>
      <c r="J30" s="119" t="str">
        <f ca="1">DFIE!$B$43</f>
        <v>Waadt</v>
      </c>
      <c r="K30" s="124">
        <v>269784</v>
      </c>
      <c r="L30" s="109">
        <v>723</v>
      </c>
      <c r="M30" s="20">
        <f t="shared" si="4"/>
        <v>723</v>
      </c>
      <c r="N30" s="121">
        <f t="shared" si="2"/>
        <v>84.3</v>
      </c>
      <c r="O30" s="21">
        <f t="shared" si="5"/>
        <v>0</v>
      </c>
      <c r="P30" s="19">
        <f>O30/O$35*DOT!$E$18</f>
        <v>0</v>
      </c>
    </row>
    <row r="31" spans="1:16" x14ac:dyDescent="0.25">
      <c r="A31" s="102"/>
      <c r="B31" s="116" t="str">
        <f ca="1">DFIE!$B$44</f>
        <v>Wallis</v>
      </c>
      <c r="C31" s="125">
        <v>113114</v>
      </c>
      <c r="D31" s="108">
        <v>357282</v>
      </c>
      <c r="E31" s="117">
        <f t="shared" si="0"/>
        <v>0.31659585425518216</v>
      </c>
      <c r="F31" s="118">
        <f t="shared" si="1"/>
        <v>457.4</v>
      </c>
      <c r="G31" s="18">
        <f t="shared" si="3"/>
        <v>40426943.599999994</v>
      </c>
      <c r="H31" s="16">
        <f>G31/G$35*DOT!$D$18</f>
        <v>31559988.300778192</v>
      </c>
      <c r="J31" s="116" t="str">
        <f ca="1">DFIE!$B$44</f>
        <v>Wallis</v>
      </c>
      <c r="K31" s="125">
        <v>244908</v>
      </c>
      <c r="L31" s="108">
        <v>1600</v>
      </c>
      <c r="M31" s="17">
        <f t="shared" si="4"/>
        <v>1600</v>
      </c>
      <c r="N31" s="118">
        <f t="shared" si="2"/>
        <v>186.5</v>
      </c>
      <c r="O31" s="18">
        <f t="shared" si="5"/>
        <v>21184542</v>
      </c>
      <c r="P31" s="16">
        <f>O31/O$35*DOT!$E$18</f>
        <v>31383277.698271856</v>
      </c>
    </row>
    <row r="32" spans="1:16" x14ac:dyDescent="0.25">
      <c r="A32" s="102"/>
      <c r="B32" s="119" t="str">
        <f ca="1">DFIE!$B$45</f>
        <v>Neuenburg</v>
      </c>
      <c r="C32" s="124">
        <v>64087</v>
      </c>
      <c r="D32" s="109">
        <v>176571</v>
      </c>
      <c r="E32" s="120">
        <f t="shared" si="0"/>
        <v>0.36295314632640696</v>
      </c>
      <c r="F32" s="121">
        <f t="shared" si="1"/>
        <v>524.4</v>
      </c>
      <c r="G32" s="21">
        <f t="shared" si="3"/>
        <v>27198522.799999997</v>
      </c>
      <c r="H32" s="19">
        <f>G32/G$35*DOT!$D$18</f>
        <v>21232994.25896864</v>
      </c>
      <c r="J32" s="119" t="str">
        <f ca="1">DFIE!$B$45</f>
        <v>Neuenburg</v>
      </c>
      <c r="K32" s="124">
        <v>71071</v>
      </c>
      <c r="L32" s="109">
        <v>1037</v>
      </c>
      <c r="M32" s="20">
        <f t="shared" si="4"/>
        <v>1037</v>
      </c>
      <c r="N32" s="121">
        <f t="shared" si="2"/>
        <v>120.9</v>
      </c>
      <c r="O32" s="21">
        <f t="shared" si="5"/>
        <v>1485383.9000000004</v>
      </c>
      <c r="P32" s="19">
        <f>O32/O$35*DOT!$E$18</f>
        <v>2200482.569896582</v>
      </c>
    </row>
    <row r="33" spans="1:16" x14ac:dyDescent="0.25">
      <c r="A33" s="102"/>
      <c r="B33" s="116" t="str">
        <f ca="1">DFIE!$B$46</f>
        <v>Genf</v>
      </c>
      <c r="C33" s="125">
        <v>0</v>
      </c>
      <c r="D33" s="108">
        <v>514114</v>
      </c>
      <c r="E33" s="117">
        <f t="shared" si="0"/>
        <v>0</v>
      </c>
      <c r="F33" s="118">
        <f t="shared" si="1"/>
        <v>0</v>
      </c>
      <c r="G33" s="18">
        <f t="shared" si="3"/>
        <v>0</v>
      </c>
      <c r="H33" s="16">
        <f>G33/G$35*DOT!$D$18</f>
        <v>0</v>
      </c>
      <c r="J33" s="116" t="str">
        <f ca="1">DFIE!$B$46</f>
        <v>Genf</v>
      </c>
      <c r="K33" s="125">
        <v>24025</v>
      </c>
      <c r="L33" s="108">
        <v>426</v>
      </c>
      <c r="M33" s="17">
        <f t="shared" si="4"/>
        <v>426</v>
      </c>
      <c r="N33" s="118">
        <f t="shared" si="2"/>
        <v>49.7</v>
      </c>
      <c r="O33" s="18">
        <f t="shared" si="5"/>
        <v>0</v>
      </c>
      <c r="P33" s="16">
        <f>O33/O$35*DOT!$E$18</f>
        <v>0</v>
      </c>
    </row>
    <row r="34" spans="1:16" x14ac:dyDescent="0.25">
      <c r="A34" s="102"/>
      <c r="B34" s="122" t="str">
        <f ca="1">DFIE!$B$47</f>
        <v>Jura</v>
      </c>
      <c r="C34" s="126">
        <v>11093</v>
      </c>
      <c r="D34" s="131">
        <v>73865</v>
      </c>
      <c r="E34" s="128">
        <f t="shared" si="0"/>
        <v>0.15017938130372976</v>
      </c>
      <c r="F34" s="132">
        <f t="shared" si="1"/>
        <v>217</v>
      </c>
      <c r="G34" s="29">
        <f t="shared" si="3"/>
        <v>1297881</v>
      </c>
      <c r="H34" s="27">
        <f>G34/G$35*DOT!$D$18</f>
        <v>1013213.1080966089</v>
      </c>
      <c r="J34" s="122" t="str">
        <f ca="1">DFIE!$B$47</f>
        <v>Jura</v>
      </c>
      <c r="K34" s="126">
        <v>83213</v>
      </c>
      <c r="L34" s="131">
        <v>641</v>
      </c>
      <c r="M34" s="28">
        <f t="shared" si="4"/>
        <v>641</v>
      </c>
      <c r="N34" s="132">
        <f t="shared" si="2"/>
        <v>74.7</v>
      </c>
      <c r="O34" s="29">
        <f t="shared" si="5"/>
        <v>0</v>
      </c>
      <c r="P34" s="27">
        <f>O34/O$35*DOT!$E$18</f>
        <v>0</v>
      </c>
    </row>
    <row r="35" spans="1:16" ht="13.5" customHeight="1" x14ac:dyDescent="0.25">
      <c r="B35" s="137" t="str">
        <f ca="1">DFIE!$B$48</f>
        <v>Schweiz</v>
      </c>
      <c r="C35" s="113">
        <f>SUM(C9:C34)</f>
        <v>610127</v>
      </c>
      <c r="D35" s="23">
        <f>SUM(D9:D34)</f>
        <v>8815385</v>
      </c>
      <c r="E35" s="111">
        <f t="shared" si="0"/>
        <v>6.9211611290941916E-2</v>
      </c>
      <c r="F35" s="112">
        <f t="shared" si="1"/>
        <v>100</v>
      </c>
      <c r="G35" s="24">
        <f>SUM(G9:G34)</f>
        <v>164560289.30000001</v>
      </c>
      <c r="H35" s="22">
        <f>SUM(H9:H34)</f>
        <v>128466817.98325896</v>
      </c>
      <c r="J35" s="137" t="str">
        <f ca="1">DFIE!$B$48</f>
        <v>Schweiz</v>
      </c>
      <c r="K35" s="113">
        <f>SUM(K9:K34)</f>
        <v>3093132</v>
      </c>
      <c r="L35" s="110">
        <v>858</v>
      </c>
      <c r="M35" s="23">
        <f t="shared" si="4"/>
        <v>858</v>
      </c>
      <c r="N35" s="112">
        <f t="shared" si="2"/>
        <v>100</v>
      </c>
      <c r="O35" s="24">
        <f>SUM(O9:O34)</f>
        <v>86718497.900000006</v>
      </c>
      <c r="P35" s="22">
        <f>SUM(P9:P34)</f>
        <v>128466817.98325896</v>
      </c>
    </row>
    <row r="36" spans="1:16" ht="21" customHeight="1" x14ac:dyDescent="0.25"/>
    <row r="37" spans="1:16" ht="22.5" customHeight="1" x14ac:dyDescent="0.4">
      <c r="A37" s="88"/>
      <c r="B37" s="89" t="str">
        <f ca="1">DFIE!$B$97</f>
        <v>GLA 3 (Siedlungsstruktur)</v>
      </c>
      <c r="C37" s="136"/>
      <c r="D37" s="104"/>
      <c r="E37" s="104"/>
      <c r="F37" s="35"/>
      <c r="G37" s="35"/>
      <c r="H37" s="90"/>
      <c r="I37" s="35"/>
      <c r="J37" s="89" t="str">
        <f ca="1">DFIE!$B$99</f>
        <v>GLA 4 (Geringe Bevölkerungsdichte)</v>
      </c>
      <c r="K37" s="136"/>
      <c r="L37" s="144"/>
      <c r="M37" s="35"/>
      <c r="N37" s="35"/>
      <c r="O37" s="35"/>
      <c r="P37" s="90"/>
    </row>
    <row r="38" spans="1:16" ht="18" customHeight="1" x14ac:dyDescent="0.4">
      <c r="B38" s="99"/>
      <c r="C38" s="136"/>
      <c r="D38" s="104"/>
      <c r="E38" s="104"/>
      <c r="H38" s="90" t="str">
        <f ca="1">DFIE!$B$98</f>
        <v>Indikator = Anteil der Wohnbevölkerung in Siedlungen mit weniger als 200 Einwohnern</v>
      </c>
      <c r="J38" s="99"/>
      <c r="K38" s="136"/>
      <c r="L38" s="144"/>
      <c r="M38" s="35"/>
      <c r="N38" s="35"/>
      <c r="O38" s="35"/>
      <c r="P38" s="90" t="str">
        <f ca="1">DFIE!$B$100</f>
        <v>Indikator = Hektaren pro Einwohner</v>
      </c>
    </row>
    <row r="39" spans="1:16" ht="12" customHeight="1" x14ac:dyDescent="0.25">
      <c r="A39" s="88"/>
      <c r="B39" s="146" t="str">
        <f ca="1">DFIE!$B$49</f>
        <v>Spalte</v>
      </c>
      <c r="C39" s="148" t="s">
        <v>46</v>
      </c>
      <c r="D39" s="147" t="s">
        <v>47</v>
      </c>
      <c r="E39" s="147" t="s">
        <v>55</v>
      </c>
      <c r="F39" s="147" t="s">
        <v>49</v>
      </c>
      <c r="G39" s="147" t="s">
        <v>50</v>
      </c>
      <c r="H39" s="149" t="s">
        <v>51</v>
      </c>
      <c r="J39" s="146" t="str">
        <f ca="1">DFIE!$B$49</f>
        <v>Spalte</v>
      </c>
      <c r="K39" s="148" t="s">
        <v>52</v>
      </c>
      <c r="L39" s="147" t="s">
        <v>53</v>
      </c>
      <c r="M39" s="147" t="s">
        <v>54</v>
      </c>
      <c r="N39" s="147" t="s">
        <v>63</v>
      </c>
      <c r="O39" s="147" t="s">
        <v>64</v>
      </c>
      <c r="P39" s="149" t="s">
        <v>92</v>
      </c>
    </row>
    <row r="40" spans="1:16" ht="12" customHeight="1" x14ac:dyDescent="0.25">
      <c r="A40" s="88"/>
      <c r="B40" s="146" t="str">
        <f ca="1">DFIE!$B$50</f>
        <v>Formel</v>
      </c>
      <c r="C40" s="152"/>
      <c r="D40" s="151"/>
      <c r="E40" s="151" t="s">
        <v>87</v>
      </c>
      <c r="F40" s="151" t="str">
        <f ca="1">DFIE!$B$114</f>
        <v>E / E[Schweiz]</v>
      </c>
      <c r="G40" s="151" t="s">
        <v>89</v>
      </c>
      <c r="H40" s="153" t="str">
        <f ca="1">DFIE!$B$115</f>
        <v>G / G[Schweiz] * Dotation</v>
      </c>
      <c r="J40" s="146" t="str">
        <f ca="1">DFIE!$B$50</f>
        <v>Formel</v>
      </c>
      <c r="K40" s="152"/>
      <c r="L40" s="151"/>
      <c r="M40" s="151" t="s">
        <v>99</v>
      </c>
      <c r="N40" s="151" t="str">
        <f ca="1">DFIE!$B$116</f>
        <v>M / M[Schweiz]</v>
      </c>
      <c r="O40" s="151" t="s">
        <v>2722</v>
      </c>
      <c r="P40" s="153" t="str">
        <f ca="1">DFIE!$B$117</f>
        <v>O / O[Schweiz] * Dotation</v>
      </c>
    </row>
    <row r="41" spans="1:16" ht="54" customHeight="1" x14ac:dyDescent="0.25">
      <c r="B41" s="115"/>
      <c r="C41" s="114" t="str">
        <f ca="1">DFIE!$B$110</f>
        <v>Ständige Wohnbev.
in Siedlungen mit
weniger als 200 Einw.</v>
      </c>
      <c r="D41" s="114" t="str">
        <f ca="1">DFIE!$B$102</f>
        <v>Ständige Wohn-
bevölkerung</v>
      </c>
      <c r="E41" s="134" t="str">
        <f ca="1">DFIE!$B$103</f>
        <v>Indikator</v>
      </c>
      <c r="F41" s="114" t="str">
        <f ca="1">DFIE!$B$104</f>
        <v>Lastenindex</v>
      </c>
      <c r="G41" s="114" t="str">
        <f ca="1">DFIE!$B$105</f>
        <v>Massgebende
Sonderlasten</v>
      </c>
      <c r="H41" s="141" t="str">
        <f ca="1">DFIE!$B$111</f>
        <v>Auszahlung
GLA 3</v>
      </c>
      <c r="J41" s="115"/>
      <c r="K41" s="114" t="str">
        <f ca="1">DFIE!$B$112</f>
        <v>Fläche</v>
      </c>
      <c r="L41" s="114" t="str">
        <f ca="1">DFIE!$B$102</f>
        <v>Ständige Wohn-
bevölkerung</v>
      </c>
      <c r="M41" s="134" t="str">
        <f ca="1">DFIE!$B$103</f>
        <v>Indikator</v>
      </c>
      <c r="N41" s="114" t="str">
        <f ca="1">DFIE!$B$104</f>
        <v>Lastenindex</v>
      </c>
      <c r="O41" s="114" t="str">
        <f ca="1">DFIE!$B$105</f>
        <v>Massgebende
Sonderlasten</v>
      </c>
      <c r="P41" s="141" t="str">
        <f ca="1">DFIE!$B$113</f>
        <v>Auszahlung
GLA 4</v>
      </c>
    </row>
    <row r="42" spans="1:16" ht="12.75" customHeight="1" x14ac:dyDescent="0.25">
      <c r="A42" s="142"/>
      <c r="B42" s="91" t="str">
        <f ca="1">DFIE!$B$51</f>
        <v>Erhebungsjahr</v>
      </c>
      <c r="C42" s="154">
        <v>2022</v>
      </c>
      <c r="D42" s="155">
        <f>D7</f>
        <v>2022</v>
      </c>
      <c r="E42" s="95"/>
      <c r="F42" s="95"/>
      <c r="G42" s="96"/>
      <c r="H42" s="98"/>
      <c r="J42" s="91" t="str">
        <f ca="1">DFIE!$B$51</f>
        <v>Erhebungsjahr</v>
      </c>
      <c r="K42" s="154">
        <v>2022</v>
      </c>
      <c r="L42" s="155">
        <f>D7</f>
        <v>2022</v>
      </c>
      <c r="M42" s="95"/>
      <c r="N42" s="95"/>
      <c r="O42" s="96"/>
      <c r="P42" s="98"/>
    </row>
    <row r="43" spans="1:16" ht="12.75" customHeight="1" x14ac:dyDescent="0.25">
      <c r="A43" s="142"/>
      <c r="B43" s="91" t="str">
        <f ca="1">DFIE!$B$52</f>
        <v>Einheit</v>
      </c>
      <c r="C43" s="150" t="str">
        <f ca="1">DFIE!$B$56</f>
        <v>Anzahl</v>
      </c>
      <c r="D43" s="94" t="str">
        <f ca="1">DFIE!$B$56</f>
        <v>Anzahl</v>
      </c>
      <c r="E43" s="94" t="str">
        <f ca="1">DFIE!$B$58</f>
        <v>Prozent</v>
      </c>
      <c r="F43" s="94" t="str">
        <f ca="1">DFIE!$B$57</f>
        <v>Punkte</v>
      </c>
      <c r="G43" s="145"/>
      <c r="H43" s="93" t="str">
        <f ca="1">DFIE!$B$54</f>
        <v>CHF</v>
      </c>
      <c r="J43" s="91" t="str">
        <f ca="1">DFIE!$B$52</f>
        <v>Einheit</v>
      </c>
      <c r="K43" s="150" t="str">
        <f ca="1">DFIE!$B$59</f>
        <v>Hektaren</v>
      </c>
      <c r="L43" s="94" t="str">
        <f ca="1">DFIE!$B$56</f>
        <v>Anzahl</v>
      </c>
      <c r="M43" s="94"/>
      <c r="N43" s="94" t="str">
        <f ca="1">DFIE!$B$57</f>
        <v>Punkte</v>
      </c>
      <c r="O43" s="145"/>
      <c r="P43" s="93" t="str">
        <f ca="1">DFIE!$B$54</f>
        <v>CHF</v>
      </c>
    </row>
    <row r="44" spans="1:16" x14ac:dyDescent="0.25">
      <c r="B44" s="140" t="str">
        <f ca="1">DFIE!$B$22</f>
        <v>Zürich</v>
      </c>
      <c r="C44" s="123">
        <v>36403</v>
      </c>
      <c r="D44" s="133">
        <f t="shared" ref="D44:D69" si="6">D9</f>
        <v>1579967</v>
      </c>
      <c r="E44" s="127">
        <f>C44/D44</f>
        <v>2.3040354640318436E-2</v>
      </c>
      <c r="F44" s="130">
        <f>ROUND(E44/E$70*100,1)</f>
        <v>44.7</v>
      </c>
      <c r="G44" s="135">
        <f>MAX((F44-100)*C44,0)</f>
        <v>0</v>
      </c>
      <c r="H44" s="143">
        <f>G44/G$70*DOT!$F$18</f>
        <v>0</v>
      </c>
      <c r="J44" s="140" t="str">
        <f ca="1">DFIE!$B$22</f>
        <v>Zürich</v>
      </c>
      <c r="K44" s="123">
        <v>172894</v>
      </c>
      <c r="L44" s="133">
        <f t="shared" ref="L44:L69" si="7">D9</f>
        <v>1579967</v>
      </c>
      <c r="M44" s="105">
        <f t="shared" ref="M44:M70" si="8">K44/L44</f>
        <v>0.10942886781812532</v>
      </c>
      <c r="N44" s="130">
        <f>ROUND(M44/M$70*100,1)</f>
        <v>23.4</v>
      </c>
      <c r="O44" s="135">
        <f>MAX((N44-100)*L44,0)</f>
        <v>0</v>
      </c>
      <c r="P44" s="143">
        <f>O44/O$70*DOT!$G$18</f>
        <v>0</v>
      </c>
    </row>
    <row r="45" spans="1:16" x14ac:dyDescent="0.25">
      <c r="B45" s="119" t="str">
        <f ca="1">DFIE!$B$23</f>
        <v>Bern</v>
      </c>
      <c r="C45" s="124">
        <v>98057</v>
      </c>
      <c r="D45" s="20">
        <f t="shared" si="6"/>
        <v>1051437</v>
      </c>
      <c r="E45" s="120">
        <f t="shared" ref="E45:E70" si="9">C45/D45</f>
        <v>9.3259986095220154E-2</v>
      </c>
      <c r="F45" s="121">
        <f t="shared" ref="F45:F69" si="10">ROUND(E45/E$70*100,1)</f>
        <v>180.9</v>
      </c>
      <c r="G45" s="21">
        <f t="shared" ref="G45:G69" si="11">MAX((F45-100)*C45,0)</f>
        <v>7932811.3000000007</v>
      </c>
      <c r="H45" s="19">
        <f>G45/G$70*DOT!$F$18</f>
        <v>22381530.172482729</v>
      </c>
      <c r="J45" s="119" t="str">
        <f ca="1">DFIE!$B$23</f>
        <v>Bern</v>
      </c>
      <c r="K45" s="124">
        <v>595850</v>
      </c>
      <c r="L45" s="20">
        <f t="shared" si="7"/>
        <v>1051437</v>
      </c>
      <c r="M45" s="138">
        <f t="shared" si="8"/>
        <v>0.56670062019883261</v>
      </c>
      <c r="N45" s="121">
        <f t="shared" ref="N45:N69" si="12">ROUND(M45/M$70*100,1)</f>
        <v>121</v>
      </c>
      <c r="O45" s="21">
        <f t="shared" ref="O45:O69" si="13">MAX((N45-100)*L45,0)</f>
        <v>22080177</v>
      </c>
      <c r="P45" s="19">
        <f>O45/O$70*DOT!$G$18</f>
        <v>4582682.6167405611</v>
      </c>
    </row>
    <row r="46" spans="1:16" x14ac:dyDescent="0.25">
      <c r="B46" s="116" t="str">
        <f ca="1">DFIE!$B$24</f>
        <v>Luzern</v>
      </c>
      <c r="C46" s="125">
        <v>34870</v>
      </c>
      <c r="D46" s="17">
        <f t="shared" si="6"/>
        <v>424851</v>
      </c>
      <c r="E46" s="117">
        <f t="shared" si="9"/>
        <v>8.2075833645207374E-2</v>
      </c>
      <c r="F46" s="118">
        <f t="shared" si="10"/>
        <v>159.19999999999999</v>
      </c>
      <c r="G46" s="18">
        <f t="shared" si="11"/>
        <v>2064303.9999999995</v>
      </c>
      <c r="H46" s="16">
        <f>G46/G$70*DOT!$F$18</f>
        <v>5824200.3388101235</v>
      </c>
      <c r="J46" s="116" t="str">
        <f ca="1">DFIE!$B$24</f>
        <v>Luzern</v>
      </c>
      <c r="K46" s="125">
        <v>149352</v>
      </c>
      <c r="L46" s="17">
        <f t="shared" si="7"/>
        <v>424851</v>
      </c>
      <c r="M46" s="139">
        <f t="shared" si="8"/>
        <v>0.35153971627700065</v>
      </c>
      <c r="N46" s="118">
        <f t="shared" si="12"/>
        <v>75.099999999999994</v>
      </c>
      <c r="O46" s="18">
        <f t="shared" si="13"/>
        <v>0</v>
      </c>
      <c r="P46" s="16">
        <f>O46/O$70*DOT!$G$18</f>
        <v>0</v>
      </c>
    </row>
    <row r="47" spans="1:16" x14ac:dyDescent="0.25">
      <c r="B47" s="119" t="str">
        <f ca="1">DFIE!$B$25</f>
        <v>Uri</v>
      </c>
      <c r="C47" s="124">
        <v>4498</v>
      </c>
      <c r="D47" s="20">
        <f t="shared" si="6"/>
        <v>37317</v>
      </c>
      <c r="E47" s="120">
        <f t="shared" si="9"/>
        <v>0.12053487686577163</v>
      </c>
      <c r="F47" s="121">
        <f t="shared" si="10"/>
        <v>233.8</v>
      </c>
      <c r="G47" s="21">
        <f t="shared" si="11"/>
        <v>601832.4</v>
      </c>
      <c r="H47" s="19">
        <f>G47/G$70*DOT!$F$18</f>
        <v>1698002.0713939955</v>
      </c>
      <c r="J47" s="119" t="str">
        <f ca="1">DFIE!$B$25</f>
        <v>Uri</v>
      </c>
      <c r="K47" s="124">
        <v>107653</v>
      </c>
      <c r="L47" s="20">
        <f t="shared" si="7"/>
        <v>37317</v>
      </c>
      <c r="M47" s="138">
        <f t="shared" si="8"/>
        <v>2.8848246107672106</v>
      </c>
      <c r="N47" s="121">
        <f t="shared" si="12"/>
        <v>615.9</v>
      </c>
      <c r="O47" s="21">
        <f t="shared" si="13"/>
        <v>19251840.300000001</v>
      </c>
      <c r="P47" s="19">
        <f>O47/O$70*DOT!$G$18</f>
        <v>3995668.7794248834</v>
      </c>
    </row>
    <row r="48" spans="1:16" x14ac:dyDescent="0.25">
      <c r="B48" s="116" t="str">
        <f ca="1">DFIE!$B$26</f>
        <v>Schwyz</v>
      </c>
      <c r="C48" s="125">
        <v>12511</v>
      </c>
      <c r="D48" s="17">
        <f t="shared" si="6"/>
        <v>164920</v>
      </c>
      <c r="E48" s="117">
        <f t="shared" si="9"/>
        <v>7.5861023526558324E-2</v>
      </c>
      <c r="F48" s="118">
        <f t="shared" si="10"/>
        <v>147.19999999999999</v>
      </c>
      <c r="G48" s="18">
        <f t="shared" si="11"/>
        <v>590519.19999999984</v>
      </c>
      <c r="H48" s="16">
        <f>G48/G$70*DOT!$F$18</f>
        <v>1666083.1567026381</v>
      </c>
      <c r="J48" s="116" t="str">
        <f ca="1">DFIE!$B$26</f>
        <v>Schwyz</v>
      </c>
      <c r="K48" s="125">
        <v>90788</v>
      </c>
      <c r="L48" s="17">
        <f t="shared" si="7"/>
        <v>164920</v>
      </c>
      <c r="M48" s="139">
        <f t="shared" si="8"/>
        <v>0.5504972107688576</v>
      </c>
      <c r="N48" s="118">
        <f t="shared" si="12"/>
        <v>117.5</v>
      </c>
      <c r="O48" s="18">
        <f t="shared" si="13"/>
        <v>2886100</v>
      </c>
      <c r="P48" s="16">
        <f>O48/O$70*DOT!$G$18</f>
        <v>599002.45818568091</v>
      </c>
    </row>
    <row r="49" spans="2:16" x14ac:dyDescent="0.25">
      <c r="B49" s="119" t="str">
        <f ca="1">DFIE!$B$27</f>
        <v>Obwalden</v>
      </c>
      <c r="C49" s="124">
        <v>4519</v>
      </c>
      <c r="D49" s="20">
        <f t="shared" si="6"/>
        <v>38700</v>
      </c>
      <c r="E49" s="120">
        <f t="shared" si="9"/>
        <v>0.11677002583979328</v>
      </c>
      <c r="F49" s="121">
        <f t="shared" si="10"/>
        <v>226.5</v>
      </c>
      <c r="G49" s="21">
        <f t="shared" si="11"/>
        <v>571653.5</v>
      </c>
      <c r="H49" s="19">
        <f>G49/G$70*DOT!$F$18</f>
        <v>1612855.7171724676</v>
      </c>
      <c r="J49" s="119" t="str">
        <f ca="1">DFIE!$B$27</f>
        <v>Obwalden</v>
      </c>
      <c r="K49" s="124">
        <v>49058</v>
      </c>
      <c r="L49" s="20">
        <f t="shared" si="7"/>
        <v>38700</v>
      </c>
      <c r="M49" s="138">
        <f t="shared" si="8"/>
        <v>1.2676485788113696</v>
      </c>
      <c r="N49" s="121">
        <f t="shared" si="12"/>
        <v>270.60000000000002</v>
      </c>
      <c r="O49" s="21">
        <f t="shared" si="13"/>
        <v>6602220.0000000009</v>
      </c>
      <c r="P49" s="19">
        <f>O49/O$70*DOT!$G$18</f>
        <v>1370273.3825864198</v>
      </c>
    </row>
    <row r="50" spans="2:16" x14ac:dyDescent="0.25">
      <c r="B50" s="116" t="str">
        <f ca="1">DFIE!$B$28</f>
        <v>Nidwalden</v>
      </c>
      <c r="C50" s="125">
        <v>3798</v>
      </c>
      <c r="D50" s="17">
        <f t="shared" si="6"/>
        <v>44420</v>
      </c>
      <c r="E50" s="117">
        <f t="shared" si="9"/>
        <v>8.5502026114362903E-2</v>
      </c>
      <c r="F50" s="118">
        <f t="shared" si="10"/>
        <v>165.9</v>
      </c>
      <c r="G50" s="18">
        <f t="shared" si="11"/>
        <v>250288.2</v>
      </c>
      <c r="H50" s="16">
        <f>G50/G$70*DOT!$F$18</f>
        <v>706159.85786985653</v>
      </c>
      <c r="J50" s="116" t="str">
        <f ca="1">DFIE!$B$28</f>
        <v>Nidwalden</v>
      </c>
      <c r="K50" s="125">
        <v>27585</v>
      </c>
      <c r="L50" s="17">
        <f t="shared" si="7"/>
        <v>44420</v>
      </c>
      <c r="M50" s="139">
        <f t="shared" si="8"/>
        <v>0.62100405222872579</v>
      </c>
      <c r="N50" s="118">
        <f t="shared" si="12"/>
        <v>132.6</v>
      </c>
      <c r="O50" s="18">
        <f t="shared" si="13"/>
        <v>1448091.9999999998</v>
      </c>
      <c r="P50" s="16">
        <f>O50/O$70*DOT!$G$18</f>
        <v>300547.68292124977</v>
      </c>
    </row>
    <row r="51" spans="2:16" x14ac:dyDescent="0.25">
      <c r="B51" s="119" t="str">
        <f ca="1">DFIE!$B$29</f>
        <v>Glarus</v>
      </c>
      <c r="C51" s="124">
        <v>2351</v>
      </c>
      <c r="D51" s="20">
        <f t="shared" si="6"/>
        <v>41471</v>
      </c>
      <c r="E51" s="120">
        <f t="shared" si="9"/>
        <v>5.6690217260254153E-2</v>
      </c>
      <c r="F51" s="121">
        <f t="shared" si="10"/>
        <v>110</v>
      </c>
      <c r="G51" s="21">
        <f t="shared" si="11"/>
        <v>23510</v>
      </c>
      <c r="H51" s="19">
        <f>G51/G$70*DOT!$F$18</f>
        <v>66330.806879910146</v>
      </c>
      <c r="J51" s="119" t="str">
        <f ca="1">DFIE!$B$29</f>
        <v>Glarus</v>
      </c>
      <c r="K51" s="124">
        <v>68531</v>
      </c>
      <c r="L51" s="20">
        <f t="shared" si="7"/>
        <v>41471</v>
      </c>
      <c r="M51" s="138">
        <f t="shared" si="8"/>
        <v>1.6525041595331678</v>
      </c>
      <c r="N51" s="121">
        <f t="shared" si="12"/>
        <v>352.8</v>
      </c>
      <c r="O51" s="21">
        <f t="shared" si="13"/>
        <v>10483868.800000001</v>
      </c>
      <c r="P51" s="19">
        <f>O51/O$70*DOT!$G$18</f>
        <v>2175899.3737209956</v>
      </c>
    </row>
    <row r="52" spans="2:16" x14ac:dyDescent="0.25">
      <c r="B52" s="116" t="str">
        <f ca="1">DFIE!$B$30</f>
        <v>Zug</v>
      </c>
      <c r="C52" s="125">
        <v>5654</v>
      </c>
      <c r="D52" s="17">
        <f t="shared" si="6"/>
        <v>131164</v>
      </c>
      <c r="E52" s="117">
        <f t="shared" si="9"/>
        <v>4.3106340154310634E-2</v>
      </c>
      <c r="F52" s="118">
        <f t="shared" si="10"/>
        <v>83.6</v>
      </c>
      <c r="G52" s="18">
        <f t="shared" si="11"/>
        <v>0</v>
      </c>
      <c r="H52" s="16">
        <f>G52/G$70*DOT!$F$18</f>
        <v>0</v>
      </c>
      <c r="J52" s="116" t="str">
        <f ca="1">DFIE!$B$30</f>
        <v>Zug</v>
      </c>
      <c r="K52" s="125">
        <v>23873</v>
      </c>
      <c r="L52" s="17">
        <f t="shared" si="7"/>
        <v>131164</v>
      </c>
      <c r="M52" s="139">
        <f t="shared" si="8"/>
        <v>0.18200878289774633</v>
      </c>
      <c r="N52" s="118">
        <f t="shared" si="12"/>
        <v>38.9</v>
      </c>
      <c r="O52" s="18">
        <f t="shared" si="13"/>
        <v>0</v>
      </c>
      <c r="P52" s="16">
        <f>O52/O$70*DOT!$G$18</f>
        <v>0</v>
      </c>
    </row>
    <row r="53" spans="2:16" x14ac:dyDescent="0.25">
      <c r="B53" s="119" t="str">
        <f ca="1">DFIE!$B$31</f>
        <v>Freiburg</v>
      </c>
      <c r="C53" s="124">
        <v>30915</v>
      </c>
      <c r="D53" s="20">
        <f t="shared" si="6"/>
        <v>334465</v>
      </c>
      <c r="E53" s="120">
        <f t="shared" si="9"/>
        <v>9.2431196089276899E-2</v>
      </c>
      <c r="F53" s="121">
        <f t="shared" si="10"/>
        <v>179.3</v>
      </c>
      <c r="G53" s="21">
        <f t="shared" si="11"/>
        <v>2451559.5000000005</v>
      </c>
      <c r="H53" s="19">
        <f>G53/G$70*DOT!$F$18</f>
        <v>6916797.9476439431</v>
      </c>
      <c r="J53" s="119" t="str">
        <f ca="1">DFIE!$B$31</f>
        <v>Freiburg</v>
      </c>
      <c r="K53" s="124">
        <v>167243</v>
      </c>
      <c r="L53" s="20">
        <f t="shared" si="7"/>
        <v>334465</v>
      </c>
      <c r="M53" s="138">
        <f t="shared" si="8"/>
        <v>0.50003139341934133</v>
      </c>
      <c r="N53" s="121">
        <f t="shared" si="12"/>
        <v>106.8</v>
      </c>
      <c r="O53" s="21">
        <f t="shared" si="13"/>
        <v>2274361.9999999991</v>
      </c>
      <c r="P53" s="19">
        <f>O53/O$70*DOT!$G$18</f>
        <v>472037.84650708601</v>
      </c>
    </row>
    <row r="54" spans="2:16" x14ac:dyDescent="0.25">
      <c r="B54" s="116" t="str">
        <f ca="1">DFIE!$B$32</f>
        <v>Solothurn</v>
      </c>
      <c r="C54" s="125">
        <v>8169</v>
      </c>
      <c r="D54" s="17">
        <f t="shared" si="6"/>
        <v>282408</v>
      </c>
      <c r="E54" s="117">
        <f t="shared" si="9"/>
        <v>2.8926234384295063E-2</v>
      </c>
      <c r="F54" s="118">
        <f t="shared" si="10"/>
        <v>56.1</v>
      </c>
      <c r="G54" s="18">
        <f t="shared" si="11"/>
        <v>0</v>
      </c>
      <c r="H54" s="16">
        <f>G54/G$70*DOT!$F$18</f>
        <v>0</v>
      </c>
      <c r="J54" s="116" t="str">
        <f ca="1">DFIE!$B$32</f>
        <v>Solothurn</v>
      </c>
      <c r="K54" s="125">
        <v>79046</v>
      </c>
      <c r="L54" s="17">
        <f t="shared" si="7"/>
        <v>282408</v>
      </c>
      <c r="M54" s="139">
        <f t="shared" si="8"/>
        <v>0.27990000283278094</v>
      </c>
      <c r="N54" s="118">
        <f t="shared" si="12"/>
        <v>59.8</v>
      </c>
      <c r="O54" s="18">
        <f t="shared" si="13"/>
        <v>0</v>
      </c>
      <c r="P54" s="16">
        <f>O54/O$70*DOT!$G$18</f>
        <v>0</v>
      </c>
    </row>
    <row r="55" spans="2:16" x14ac:dyDescent="0.25">
      <c r="B55" s="119" t="str">
        <f ca="1">DFIE!$B$33</f>
        <v>Basel-Stadt</v>
      </c>
      <c r="C55" s="124">
        <v>1013</v>
      </c>
      <c r="D55" s="20">
        <f t="shared" si="6"/>
        <v>196786</v>
      </c>
      <c r="E55" s="120">
        <f t="shared" si="9"/>
        <v>5.147723923449839E-3</v>
      </c>
      <c r="F55" s="121">
        <f t="shared" si="10"/>
        <v>10</v>
      </c>
      <c r="G55" s="21">
        <f t="shared" si="11"/>
        <v>0</v>
      </c>
      <c r="H55" s="19">
        <f>G55/G$70*DOT!$F$18</f>
        <v>0</v>
      </c>
      <c r="J55" s="119" t="str">
        <f ca="1">DFIE!$B$33</f>
        <v>Basel-Stadt</v>
      </c>
      <c r="K55" s="124">
        <v>3695</v>
      </c>
      <c r="L55" s="20">
        <f t="shared" si="7"/>
        <v>196786</v>
      </c>
      <c r="M55" s="138">
        <f t="shared" si="8"/>
        <v>1.8776742247924142E-2</v>
      </c>
      <c r="N55" s="121">
        <f t="shared" si="12"/>
        <v>4</v>
      </c>
      <c r="O55" s="21">
        <f t="shared" si="13"/>
        <v>0</v>
      </c>
      <c r="P55" s="19">
        <f>O55/O$70*DOT!$G$18</f>
        <v>0</v>
      </c>
    </row>
    <row r="56" spans="2:16" ht="12.75" customHeight="1" x14ac:dyDescent="0.25">
      <c r="B56" s="116" t="str">
        <f ca="1">DFIE!$B$34</f>
        <v>Basel-Landschaft</v>
      </c>
      <c r="C56" s="125">
        <v>4800</v>
      </c>
      <c r="D56" s="17">
        <f t="shared" si="6"/>
        <v>294417</v>
      </c>
      <c r="E56" s="117">
        <f t="shared" si="9"/>
        <v>1.6303406392973233E-2</v>
      </c>
      <c r="F56" s="118">
        <f t="shared" si="10"/>
        <v>31.6</v>
      </c>
      <c r="G56" s="18">
        <f t="shared" si="11"/>
        <v>0</v>
      </c>
      <c r="H56" s="16">
        <f>G56/G$70*DOT!$F$18</f>
        <v>0</v>
      </c>
      <c r="J56" s="116" t="str">
        <f ca="1">DFIE!$B$34</f>
        <v>Basel-Landschaft</v>
      </c>
      <c r="K56" s="125">
        <v>51767</v>
      </c>
      <c r="L56" s="17">
        <f t="shared" si="7"/>
        <v>294417</v>
      </c>
      <c r="M56" s="139">
        <f t="shared" si="8"/>
        <v>0.17582884140521776</v>
      </c>
      <c r="N56" s="118">
        <f t="shared" si="12"/>
        <v>37.5</v>
      </c>
      <c r="O56" s="18">
        <f t="shared" si="13"/>
        <v>0</v>
      </c>
      <c r="P56" s="16">
        <f>O56/O$70*DOT!$G$18</f>
        <v>0</v>
      </c>
    </row>
    <row r="57" spans="2:16" x14ac:dyDescent="0.25">
      <c r="B57" s="119" t="str">
        <f ca="1">DFIE!$B$35</f>
        <v>Schaffhausen</v>
      </c>
      <c r="C57" s="124">
        <v>2437</v>
      </c>
      <c r="D57" s="20">
        <f t="shared" si="6"/>
        <v>85214</v>
      </c>
      <c r="E57" s="120">
        <f t="shared" si="9"/>
        <v>2.8598587086628959E-2</v>
      </c>
      <c r="F57" s="121">
        <f t="shared" si="10"/>
        <v>55.5</v>
      </c>
      <c r="G57" s="21">
        <f t="shared" si="11"/>
        <v>0</v>
      </c>
      <c r="H57" s="19">
        <f>G57/G$70*DOT!$F$18</f>
        <v>0</v>
      </c>
      <c r="J57" s="119" t="str">
        <f ca="1">DFIE!$B$35</f>
        <v>Schaffhausen</v>
      </c>
      <c r="K57" s="124">
        <v>29842</v>
      </c>
      <c r="L57" s="20">
        <f t="shared" si="7"/>
        <v>85214</v>
      </c>
      <c r="M57" s="138">
        <f t="shared" si="8"/>
        <v>0.35020067125120286</v>
      </c>
      <c r="N57" s="121">
        <f t="shared" si="12"/>
        <v>74.8</v>
      </c>
      <c r="O57" s="21">
        <f t="shared" si="13"/>
        <v>0</v>
      </c>
      <c r="P57" s="19">
        <f>O57/O$70*DOT!$G$18</f>
        <v>0</v>
      </c>
    </row>
    <row r="58" spans="2:16" ht="12.75" customHeight="1" x14ac:dyDescent="0.25">
      <c r="B58" s="116" t="str">
        <f ca="1">DFIE!$B$36</f>
        <v>Appenzell A.Rh.</v>
      </c>
      <c r="C58" s="125">
        <v>6600</v>
      </c>
      <c r="D58" s="17">
        <f t="shared" si="6"/>
        <v>55759</v>
      </c>
      <c r="E58" s="117">
        <f t="shared" si="9"/>
        <v>0.11836654172420595</v>
      </c>
      <c r="F58" s="118">
        <f t="shared" si="10"/>
        <v>229.6</v>
      </c>
      <c r="G58" s="18">
        <f t="shared" si="11"/>
        <v>855360</v>
      </c>
      <c r="H58" s="16">
        <f>G58/G$70*DOT!$F$18</f>
        <v>2413301.5301063354</v>
      </c>
      <c r="J58" s="116" t="str">
        <f ca="1">DFIE!$B$36</f>
        <v>Appenzell A.Rh.</v>
      </c>
      <c r="K58" s="125">
        <v>24284</v>
      </c>
      <c r="L58" s="17">
        <f t="shared" si="7"/>
        <v>55759</v>
      </c>
      <c r="M58" s="139">
        <f t="shared" si="8"/>
        <v>0.43551713624706323</v>
      </c>
      <c r="N58" s="118">
        <f t="shared" si="12"/>
        <v>93</v>
      </c>
      <c r="O58" s="18">
        <f t="shared" si="13"/>
        <v>0</v>
      </c>
      <c r="P58" s="16">
        <f>O58/O$70*DOT!$G$18</f>
        <v>0</v>
      </c>
    </row>
    <row r="59" spans="2:16" x14ac:dyDescent="0.25">
      <c r="B59" s="119" t="str">
        <f ca="1">DFIE!$B$37</f>
        <v>Appenzell I.Rh.</v>
      </c>
      <c r="C59" s="124">
        <v>3438</v>
      </c>
      <c r="D59" s="20">
        <f t="shared" si="6"/>
        <v>16416</v>
      </c>
      <c r="E59" s="120">
        <f t="shared" si="9"/>
        <v>0.20942982456140352</v>
      </c>
      <c r="F59" s="121">
        <f t="shared" si="10"/>
        <v>406.2</v>
      </c>
      <c r="G59" s="21">
        <f t="shared" si="11"/>
        <v>1052715.5999999999</v>
      </c>
      <c r="H59" s="19">
        <f>G59/G$70*DOT!$F$18</f>
        <v>2970118.0418149182</v>
      </c>
      <c r="J59" s="119" t="str">
        <f ca="1">DFIE!$B$37</f>
        <v>Appenzell I.Rh.</v>
      </c>
      <c r="K59" s="124">
        <v>17248</v>
      </c>
      <c r="L59" s="20">
        <f t="shared" si="7"/>
        <v>16416</v>
      </c>
      <c r="M59" s="138">
        <f t="shared" si="8"/>
        <v>1.0506822612085771</v>
      </c>
      <c r="N59" s="121">
        <f t="shared" si="12"/>
        <v>224.3</v>
      </c>
      <c r="O59" s="21">
        <f t="shared" si="13"/>
        <v>2040508.8000000003</v>
      </c>
      <c r="P59" s="19">
        <f>O59/O$70*DOT!$G$18</f>
        <v>423502.23039725376</v>
      </c>
    </row>
    <row r="60" spans="2:16" x14ac:dyDescent="0.25">
      <c r="B60" s="116" t="str">
        <f ca="1">DFIE!$B$38</f>
        <v>St. Gallen</v>
      </c>
      <c r="C60" s="125">
        <v>33402</v>
      </c>
      <c r="D60" s="17">
        <f t="shared" si="6"/>
        <v>525967</v>
      </c>
      <c r="E60" s="117">
        <f t="shared" si="9"/>
        <v>6.3505885350221586E-2</v>
      </c>
      <c r="F60" s="118">
        <f t="shared" si="10"/>
        <v>123.2</v>
      </c>
      <c r="G60" s="18">
        <f t="shared" si="11"/>
        <v>774926.40000000014</v>
      </c>
      <c r="H60" s="16">
        <f>G60/G$70*DOT!$F$18</f>
        <v>2186367.2218011064</v>
      </c>
      <c r="J60" s="116" t="str">
        <f ca="1">DFIE!$B$38</f>
        <v>St. Gallen</v>
      </c>
      <c r="K60" s="125">
        <v>202820</v>
      </c>
      <c r="L60" s="17">
        <f t="shared" si="7"/>
        <v>525967</v>
      </c>
      <c r="M60" s="139">
        <f t="shared" si="8"/>
        <v>0.38561354609699849</v>
      </c>
      <c r="N60" s="118">
        <f t="shared" si="12"/>
        <v>82.3</v>
      </c>
      <c r="O60" s="18">
        <f t="shared" si="13"/>
        <v>0</v>
      </c>
      <c r="P60" s="16">
        <f>O60/O$70*DOT!$G$18</f>
        <v>0</v>
      </c>
    </row>
    <row r="61" spans="2:16" x14ac:dyDescent="0.25">
      <c r="B61" s="119" t="str">
        <f ca="1">DFIE!$B$39</f>
        <v>Graubünden</v>
      </c>
      <c r="C61" s="124">
        <v>25372</v>
      </c>
      <c r="D61" s="20">
        <f t="shared" si="6"/>
        <v>202538</v>
      </c>
      <c r="E61" s="120">
        <f t="shared" si="9"/>
        <v>0.12527031964372118</v>
      </c>
      <c r="F61" s="121">
        <f t="shared" si="10"/>
        <v>243</v>
      </c>
      <c r="G61" s="21">
        <f t="shared" si="11"/>
        <v>3628196</v>
      </c>
      <c r="H61" s="19">
        <f>G61/G$70*DOT!$F$18</f>
        <v>10236544.797892917</v>
      </c>
      <c r="J61" s="119" t="str">
        <f ca="1">DFIE!$B$39</f>
        <v>Graubünden</v>
      </c>
      <c r="K61" s="124">
        <v>710530</v>
      </c>
      <c r="L61" s="20">
        <f t="shared" si="7"/>
        <v>202538</v>
      </c>
      <c r="M61" s="138">
        <f t="shared" si="8"/>
        <v>3.5081318073645438</v>
      </c>
      <c r="N61" s="121">
        <f t="shared" si="12"/>
        <v>749</v>
      </c>
      <c r="O61" s="21">
        <f t="shared" si="13"/>
        <v>131447162</v>
      </c>
      <c r="P61" s="19">
        <f>O61/O$70*DOT!$G$18</f>
        <v>27281512.476882789</v>
      </c>
    </row>
    <row r="62" spans="2:16" x14ac:dyDescent="0.25">
      <c r="B62" s="116" t="str">
        <f ca="1">DFIE!$B$40</f>
        <v>Aargau</v>
      </c>
      <c r="C62" s="125">
        <v>17134</v>
      </c>
      <c r="D62" s="17">
        <f t="shared" si="6"/>
        <v>711232</v>
      </c>
      <c r="E62" s="117">
        <f t="shared" si="9"/>
        <v>2.4090592099343111E-2</v>
      </c>
      <c r="F62" s="118">
        <f t="shared" si="10"/>
        <v>46.7</v>
      </c>
      <c r="G62" s="18">
        <f t="shared" si="11"/>
        <v>0</v>
      </c>
      <c r="H62" s="16">
        <f>G62/G$70*DOT!$F$18</f>
        <v>0</v>
      </c>
      <c r="J62" s="116" t="str">
        <f ca="1">DFIE!$B$40</f>
        <v>Aargau</v>
      </c>
      <c r="K62" s="125">
        <v>140380</v>
      </c>
      <c r="L62" s="17">
        <f t="shared" si="7"/>
        <v>711232</v>
      </c>
      <c r="M62" s="139">
        <f t="shared" si="8"/>
        <v>0.19737582111041124</v>
      </c>
      <c r="N62" s="118">
        <f t="shared" si="12"/>
        <v>42.1</v>
      </c>
      <c r="O62" s="18">
        <f t="shared" si="13"/>
        <v>0</v>
      </c>
      <c r="P62" s="16">
        <f>O62/O$70*DOT!$G$18</f>
        <v>0</v>
      </c>
    </row>
    <row r="63" spans="2:16" x14ac:dyDescent="0.25">
      <c r="B63" s="119" t="str">
        <f ca="1">DFIE!$B$41</f>
        <v>Thurgau</v>
      </c>
      <c r="C63" s="124">
        <v>22471</v>
      </c>
      <c r="D63" s="20">
        <f t="shared" si="6"/>
        <v>289650</v>
      </c>
      <c r="E63" s="120">
        <f t="shared" si="9"/>
        <v>7.7579837735197651E-2</v>
      </c>
      <c r="F63" s="121">
        <f t="shared" si="10"/>
        <v>150.5</v>
      </c>
      <c r="G63" s="21">
        <f t="shared" si="11"/>
        <v>1134785.5</v>
      </c>
      <c r="H63" s="19">
        <f>G63/G$70*DOT!$F$18</f>
        <v>3201668.9855645373</v>
      </c>
      <c r="J63" s="119" t="str">
        <f ca="1">DFIE!$B$41</f>
        <v>Thurgau</v>
      </c>
      <c r="K63" s="124">
        <v>99433</v>
      </c>
      <c r="L63" s="20">
        <f t="shared" si="7"/>
        <v>289650</v>
      </c>
      <c r="M63" s="138">
        <f t="shared" si="8"/>
        <v>0.34328672535819094</v>
      </c>
      <c r="N63" s="121">
        <f t="shared" si="12"/>
        <v>73.3</v>
      </c>
      <c r="O63" s="21">
        <f t="shared" si="13"/>
        <v>0</v>
      </c>
      <c r="P63" s="19">
        <f>O63/O$70*DOT!$G$18</f>
        <v>0</v>
      </c>
    </row>
    <row r="64" spans="2:16" x14ac:dyDescent="0.25">
      <c r="B64" s="116" t="str">
        <f ca="1">DFIE!$B$42</f>
        <v>Tessin</v>
      </c>
      <c r="C64" s="125">
        <v>15836</v>
      </c>
      <c r="D64" s="17">
        <f t="shared" si="6"/>
        <v>354023</v>
      </c>
      <c r="E64" s="117">
        <f t="shared" si="9"/>
        <v>4.4731556989235165E-2</v>
      </c>
      <c r="F64" s="118">
        <f t="shared" si="10"/>
        <v>86.8</v>
      </c>
      <c r="G64" s="18">
        <f t="shared" si="11"/>
        <v>0</v>
      </c>
      <c r="H64" s="16">
        <f>G64/G$70*DOT!$F$18</f>
        <v>0</v>
      </c>
      <c r="J64" s="116" t="str">
        <f ca="1">DFIE!$B$42</f>
        <v>Tessin</v>
      </c>
      <c r="K64" s="125">
        <v>281215</v>
      </c>
      <c r="L64" s="17">
        <f t="shared" si="7"/>
        <v>354023</v>
      </c>
      <c r="M64" s="139">
        <f t="shared" si="8"/>
        <v>0.79434104563827779</v>
      </c>
      <c r="N64" s="118">
        <f t="shared" si="12"/>
        <v>169.6</v>
      </c>
      <c r="O64" s="18">
        <f t="shared" si="13"/>
        <v>24640000.799999997</v>
      </c>
      <c r="P64" s="16">
        <f>O64/O$70*DOT!$G$18</f>
        <v>5113967.3084429307</v>
      </c>
    </row>
    <row r="65" spans="2:16" x14ac:dyDescent="0.25">
      <c r="B65" s="119" t="str">
        <f ca="1">DFIE!$B$43</f>
        <v>Waadt</v>
      </c>
      <c r="C65" s="124">
        <v>37408</v>
      </c>
      <c r="D65" s="20">
        <f t="shared" si="6"/>
        <v>830431</v>
      </c>
      <c r="E65" s="120">
        <f t="shared" si="9"/>
        <v>4.5046487908086283E-2</v>
      </c>
      <c r="F65" s="121">
        <f t="shared" si="10"/>
        <v>87.4</v>
      </c>
      <c r="G65" s="21">
        <f t="shared" si="11"/>
        <v>0</v>
      </c>
      <c r="H65" s="19">
        <f>G65/G$70*DOT!$F$18</f>
        <v>0</v>
      </c>
      <c r="J65" s="119" t="str">
        <f ca="1">DFIE!$B$43</f>
        <v>Waadt</v>
      </c>
      <c r="K65" s="124">
        <v>321202</v>
      </c>
      <c r="L65" s="20">
        <f t="shared" si="7"/>
        <v>830431</v>
      </c>
      <c r="M65" s="138">
        <f t="shared" si="8"/>
        <v>0.38678951050719446</v>
      </c>
      <c r="N65" s="121">
        <f t="shared" si="12"/>
        <v>82.6</v>
      </c>
      <c r="O65" s="21">
        <f t="shared" si="13"/>
        <v>0</v>
      </c>
      <c r="P65" s="19">
        <f>O65/O$70*DOT!$G$18</f>
        <v>0</v>
      </c>
    </row>
    <row r="66" spans="2:16" x14ac:dyDescent="0.25">
      <c r="B66" s="116" t="str">
        <f ca="1">DFIE!$B$44</f>
        <v>Wallis</v>
      </c>
      <c r="C66" s="125">
        <v>20046</v>
      </c>
      <c r="D66" s="17">
        <f t="shared" si="6"/>
        <v>357282</v>
      </c>
      <c r="E66" s="117">
        <f t="shared" si="9"/>
        <v>5.6106940735889295E-2</v>
      </c>
      <c r="F66" s="118">
        <f t="shared" si="10"/>
        <v>108.8</v>
      </c>
      <c r="G66" s="18">
        <f t="shared" si="11"/>
        <v>176404.79999999993</v>
      </c>
      <c r="H66" s="16">
        <f>G66/G$70*DOT!$F$18</f>
        <v>497706.19827686809</v>
      </c>
      <c r="J66" s="116" t="str">
        <f ca="1">DFIE!$B$44</f>
        <v>Wallis</v>
      </c>
      <c r="K66" s="125">
        <v>522464</v>
      </c>
      <c r="L66" s="17">
        <f t="shared" si="7"/>
        <v>357282</v>
      </c>
      <c r="M66" s="139">
        <f t="shared" si="8"/>
        <v>1.4623294764359804</v>
      </c>
      <c r="N66" s="118">
        <f t="shared" si="12"/>
        <v>312.2</v>
      </c>
      <c r="O66" s="18">
        <f t="shared" si="13"/>
        <v>75815240.399999991</v>
      </c>
      <c r="P66" s="16">
        <f>O66/O$70*DOT!$G$18</f>
        <v>15735253.583568947</v>
      </c>
    </row>
    <row r="67" spans="2:16" x14ac:dyDescent="0.25">
      <c r="B67" s="119" t="str">
        <f ca="1">DFIE!$B$45</f>
        <v>Neuenburg</v>
      </c>
      <c r="C67" s="124">
        <v>9671</v>
      </c>
      <c r="D67" s="20">
        <f t="shared" si="6"/>
        <v>176571</v>
      </c>
      <c r="E67" s="120">
        <f t="shared" si="9"/>
        <v>5.4771168538434965E-2</v>
      </c>
      <c r="F67" s="121">
        <f t="shared" si="10"/>
        <v>106.2</v>
      </c>
      <c r="G67" s="21">
        <f t="shared" si="11"/>
        <v>59960.200000000026</v>
      </c>
      <c r="H67" s="19">
        <f>G67/G$70*DOT!$F$18</f>
        <v>169170.92499705614</v>
      </c>
      <c r="J67" s="119" t="str">
        <f ca="1">DFIE!$B$45</f>
        <v>Neuenburg</v>
      </c>
      <c r="K67" s="124">
        <v>80216</v>
      </c>
      <c r="L67" s="20">
        <f t="shared" si="7"/>
        <v>176571</v>
      </c>
      <c r="M67" s="138">
        <f t="shared" si="8"/>
        <v>0.45429883729491255</v>
      </c>
      <c r="N67" s="121">
        <f t="shared" si="12"/>
        <v>97</v>
      </c>
      <c r="O67" s="21">
        <f t="shared" si="13"/>
        <v>0</v>
      </c>
      <c r="P67" s="19">
        <f>O67/O$70*DOT!$G$18</f>
        <v>0</v>
      </c>
    </row>
    <row r="68" spans="2:16" x14ac:dyDescent="0.25">
      <c r="B68" s="116" t="str">
        <f ca="1">DFIE!$B$46</f>
        <v>Genf</v>
      </c>
      <c r="C68" s="125">
        <v>6049</v>
      </c>
      <c r="D68" s="17">
        <f t="shared" si="6"/>
        <v>514114</v>
      </c>
      <c r="E68" s="117">
        <f t="shared" si="9"/>
        <v>1.176587293868675E-2</v>
      </c>
      <c r="F68" s="118">
        <f t="shared" si="10"/>
        <v>22.8</v>
      </c>
      <c r="G68" s="18">
        <f t="shared" si="11"/>
        <v>0</v>
      </c>
      <c r="H68" s="16">
        <f>G68/G$70*DOT!$F$18</f>
        <v>0</v>
      </c>
      <c r="J68" s="116" t="str">
        <f ca="1">DFIE!$B$46</f>
        <v>Genf</v>
      </c>
      <c r="K68" s="125">
        <v>28249</v>
      </c>
      <c r="L68" s="17">
        <f t="shared" si="7"/>
        <v>514114</v>
      </c>
      <c r="M68" s="139">
        <f t="shared" si="8"/>
        <v>5.4946957289628368E-2</v>
      </c>
      <c r="N68" s="118">
        <f t="shared" si="12"/>
        <v>11.7</v>
      </c>
      <c r="O68" s="18">
        <f t="shared" si="13"/>
        <v>0</v>
      </c>
      <c r="P68" s="16">
        <f>O68/O$70*DOT!$G$18</f>
        <v>0</v>
      </c>
    </row>
    <row r="69" spans="2:16" x14ac:dyDescent="0.25">
      <c r="B69" s="122" t="str">
        <f ca="1">DFIE!$B$47</f>
        <v>Jura</v>
      </c>
      <c r="C69" s="126">
        <v>7041</v>
      </c>
      <c r="D69" s="28">
        <f t="shared" si="6"/>
        <v>73865</v>
      </c>
      <c r="E69" s="128">
        <f t="shared" si="9"/>
        <v>9.532254789142354E-2</v>
      </c>
      <c r="F69" s="132">
        <f t="shared" si="10"/>
        <v>184.9</v>
      </c>
      <c r="G69" s="29">
        <f t="shared" si="11"/>
        <v>597780.9</v>
      </c>
      <c r="H69" s="27">
        <f>G69/G$70*DOT!$F$18</f>
        <v>1686571.2222202842</v>
      </c>
      <c r="J69" s="122" t="str">
        <f ca="1">DFIE!$B$47</f>
        <v>Jura</v>
      </c>
      <c r="K69" s="126">
        <v>83851</v>
      </c>
      <c r="L69" s="28">
        <f t="shared" si="7"/>
        <v>73865</v>
      </c>
      <c r="M69" s="106">
        <f t="shared" si="8"/>
        <v>1.1351925810600421</v>
      </c>
      <c r="N69" s="132">
        <f t="shared" si="12"/>
        <v>242.4</v>
      </c>
      <c r="O69" s="29">
        <f t="shared" si="13"/>
        <v>10518376</v>
      </c>
      <c r="P69" s="27">
        <f>O69/O$70*DOT!$G$18</f>
        <v>2183061.2522508814</v>
      </c>
    </row>
    <row r="70" spans="2:16" x14ac:dyDescent="0.25">
      <c r="B70" s="137" t="str">
        <f ca="1">DFIE!$B$48</f>
        <v>Schweiz</v>
      </c>
      <c r="C70" s="113">
        <f>SUM(C44:C69)</f>
        <v>454463</v>
      </c>
      <c r="D70" s="23">
        <f>SUM(D44:D69)</f>
        <v>8815385</v>
      </c>
      <c r="E70" s="111">
        <f t="shared" si="9"/>
        <v>5.1553392166082367E-2</v>
      </c>
      <c r="F70" s="112">
        <f>ROUND(E70/E$70*100,1)</f>
        <v>100</v>
      </c>
      <c r="G70" s="24">
        <f>SUM(G44:G69)</f>
        <v>22766607.499999996</v>
      </c>
      <c r="H70" s="22">
        <f>SUM(H44:H69)</f>
        <v>64233408.991629682</v>
      </c>
      <c r="J70" s="137" t="str">
        <f ca="1">DFIE!$B$48</f>
        <v>Schweiz</v>
      </c>
      <c r="K70" s="113">
        <f>SUM(K44:K69)</f>
        <v>4129069</v>
      </c>
      <c r="L70" s="23">
        <f>SUM(L44:L69)</f>
        <v>8815385</v>
      </c>
      <c r="M70" s="107">
        <f t="shared" si="8"/>
        <v>0.46839349614339021</v>
      </c>
      <c r="N70" s="112">
        <f>ROUND(M70/M$70*100,1)</f>
        <v>100</v>
      </c>
      <c r="O70" s="24">
        <f>SUM(O44:O69)</f>
        <v>309487948.09999996</v>
      </c>
      <c r="P70" s="22">
        <f>SUM(P44:P69)</f>
        <v>64233408.991629675</v>
      </c>
    </row>
  </sheetData>
  <conditionalFormatting sqref="K44:K69">
    <cfRule type="expression" dxfId="15" priority="21" stopIfTrue="1">
      <formula>ISBLANK(K44)</formula>
    </cfRule>
  </conditionalFormatting>
  <conditionalFormatting sqref="K9:L34 L35">
    <cfRule type="expression" dxfId="14" priority="20" stopIfTrue="1">
      <formula>ISBLANK(K9)</formula>
    </cfRule>
  </conditionalFormatting>
  <conditionalFormatting sqref="C9:D34 C44:C69">
    <cfRule type="expression" dxfId="13" priority="19" stopIfTrue="1">
      <formula>ISBLANK(C9)</formula>
    </cfRule>
  </conditionalFormatting>
  <conditionalFormatting sqref="C7:D7 K7:L7 C42 K42">
    <cfRule type="expression" dxfId="12" priority="9" stopIfTrue="1">
      <formula>ISBLANK(C7)</formula>
    </cfRule>
  </conditionalFormatting>
  <pageMargins left="0.78740157480314965" right="0.78740157480314965" top="0.9055118110236221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5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J40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44140625" customWidth="1"/>
    <col min="2" max="2" width="17.109375" customWidth="1"/>
    <col min="3" max="7" width="17.6640625" customWidth="1"/>
  </cols>
  <sheetData>
    <row r="1" spans="1:10" ht="22.5" customHeight="1" x14ac:dyDescent="0.4">
      <c r="B1" s="89" t="str">
        <f ca="1">DFIE!$B$118</f>
        <v>Auszahlungen GLA 2025</v>
      </c>
      <c r="C1" s="136"/>
      <c r="D1" s="136"/>
      <c r="E1" s="144"/>
      <c r="G1" s="92"/>
    </row>
    <row r="2" spans="1:10" x14ac:dyDescent="0.25">
      <c r="F2" s="156"/>
      <c r="G2" s="163"/>
    </row>
    <row r="3" spans="1:10" ht="0.75" customHeight="1" x14ac:dyDescent="0.25">
      <c r="F3" s="156"/>
      <c r="G3" s="163"/>
    </row>
    <row r="4" spans="1:10" ht="0.75" customHeight="1" x14ac:dyDescent="0.25">
      <c r="F4" s="156"/>
      <c r="G4" s="163"/>
    </row>
    <row r="5" spans="1:10" ht="0.75" customHeight="1" x14ac:dyDescent="0.25">
      <c r="F5" s="156"/>
      <c r="G5" s="163"/>
    </row>
    <row r="6" spans="1:10" ht="13.5" customHeight="1" x14ac:dyDescent="0.25">
      <c r="A6" s="35"/>
      <c r="B6" s="157" t="str">
        <f ca="1">DFIE!$B$119</f>
        <v>in CHF</v>
      </c>
      <c r="C6" s="170"/>
      <c r="H6" s="35"/>
    </row>
    <row r="7" spans="1:10" ht="15" customHeight="1" x14ac:dyDescent="0.25">
      <c r="A7" s="88"/>
      <c r="B7" s="173"/>
      <c r="C7" s="174" t="str">
        <f ca="1">DFIE!$B$120</f>
        <v>GLA 1</v>
      </c>
      <c r="D7" s="174" t="str">
        <f ca="1">DFIE!$B$121</f>
        <v>GLA 2</v>
      </c>
      <c r="E7" s="174" t="str">
        <f ca="1">DFIE!$B$122</f>
        <v>GLA 3</v>
      </c>
      <c r="F7" s="174" t="str">
        <f ca="1">DFIE!$B$123</f>
        <v>GLA 4</v>
      </c>
      <c r="G7" s="441" t="str">
        <f ca="1">DFIE!$B$128</f>
        <v>GLA Total</v>
      </c>
    </row>
    <row r="8" spans="1:10" ht="23.25" customHeight="1" x14ac:dyDescent="0.25">
      <c r="A8" s="88"/>
      <c r="B8" s="171"/>
      <c r="C8" s="172" t="str">
        <f ca="1">DFIE!$B$124</f>
        <v>Siedlungshöhe</v>
      </c>
      <c r="D8" s="172" t="str">
        <f ca="1">DFIE!$B$125</f>
        <v>Steilheit des
Geländes</v>
      </c>
      <c r="E8" s="172" t="str">
        <f ca="1">DFIE!$B$126</f>
        <v>Siedlungsstruktur</v>
      </c>
      <c r="F8" s="172" t="str">
        <f ca="1">DFIE!$B$127</f>
        <v>Geringe Bevölke-
rungsdichte</v>
      </c>
      <c r="G8" s="442"/>
    </row>
    <row r="9" spans="1:10" x14ac:dyDescent="0.25">
      <c r="A9" s="102"/>
      <c r="B9" s="140" t="str">
        <f ca="1">DFIE!$B$22</f>
        <v>Zürich</v>
      </c>
      <c r="C9" s="166">
        <f>'GLA-1'!$H9</f>
        <v>0</v>
      </c>
      <c r="D9" s="133">
        <f>'GLA-1'!P9</f>
        <v>0</v>
      </c>
      <c r="E9" s="133">
        <f>'GLA-1'!H44</f>
        <v>0</v>
      </c>
      <c r="F9" s="135">
        <f>'GLA-1'!P44</f>
        <v>0</v>
      </c>
      <c r="G9" s="164">
        <f t="shared" ref="G9:G34" si="0">SUM(C9:F9)</f>
        <v>0</v>
      </c>
      <c r="J9" s="163"/>
    </row>
    <row r="10" spans="1:10" x14ac:dyDescent="0.25">
      <c r="A10" s="102"/>
      <c r="B10" s="119" t="str">
        <f ca="1">DFIE!$B$23</f>
        <v>Bern</v>
      </c>
      <c r="C10" s="167">
        <f>'GLA-1'!$H10</f>
        <v>2115616.5053987061</v>
      </c>
      <c r="D10" s="20">
        <f>'GLA-1'!P10</f>
        <v>1215606.0265270651</v>
      </c>
      <c r="E10" s="20">
        <f>'GLA-1'!H45</f>
        <v>22381530.172482729</v>
      </c>
      <c r="F10" s="21">
        <f>'GLA-1'!P45</f>
        <v>4582682.6167405611</v>
      </c>
      <c r="G10" s="161">
        <f t="shared" si="0"/>
        <v>30295435.321149062</v>
      </c>
      <c r="J10" s="163"/>
    </row>
    <row r="11" spans="1:10" x14ac:dyDescent="0.25">
      <c r="A11" s="102"/>
      <c r="B11" s="116" t="str">
        <f ca="1">DFIE!$B$24</f>
        <v>Luzern</v>
      </c>
      <c r="C11" s="168">
        <f>'GLA-1'!$H11</f>
        <v>0</v>
      </c>
      <c r="D11" s="17">
        <f>'GLA-1'!P11</f>
        <v>0</v>
      </c>
      <c r="E11" s="17">
        <f>'GLA-1'!H46</f>
        <v>5824200.3388101235</v>
      </c>
      <c r="F11" s="18">
        <f>'GLA-1'!P46</f>
        <v>0</v>
      </c>
      <c r="G11" s="160">
        <f t="shared" si="0"/>
        <v>5824200.3388101235</v>
      </c>
      <c r="J11" s="163"/>
    </row>
    <row r="12" spans="1:10" x14ac:dyDescent="0.25">
      <c r="A12" s="102"/>
      <c r="B12" s="119" t="str">
        <f ca="1">DFIE!$B$25</f>
        <v>Uri</v>
      </c>
      <c r="C12" s="167">
        <f>'GLA-1'!$H12</f>
        <v>587701.40260118153</v>
      </c>
      <c r="D12" s="20">
        <f>'GLA-1'!P12</f>
        <v>6036076.2199939638</v>
      </c>
      <c r="E12" s="20">
        <f>'GLA-1'!H47</f>
        <v>1698002.0713939955</v>
      </c>
      <c r="F12" s="21">
        <f>'GLA-1'!P47</f>
        <v>3995668.7794248834</v>
      </c>
      <c r="G12" s="161">
        <f t="shared" si="0"/>
        <v>12317448.473414024</v>
      </c>
      <c r="J12" s="163"/>
    </row>
    <row r="13" spans="1:10" x14ac:dyDescent="0.25">
      <c r="A13" s="102"/>
      <c r="B13" s="116" t="str">
        <f ca="1">DFIE!$B$26</f>
        <v>Schwyz</v>
      </c>
      <c r="C13" s="168">
        <f>'GLA-1'!$H13</f>
        <v>2705837.2771427049</v>
      </c>
      <c r="D13" s="17">
        <f>'GLA-1'!P13</f>
        <v>2223215.6055973805</v>
      </c>
      <c r="E13" s="17">
        <f>'GLA-1'!H48</f>
        <v>1666083.1567026381</v>
      </c>
      <c r="F13" s="18">
        <f>'GLA-1'!P48</f>
        <v>599002.45818568091</v>
      </c>
      <c r="G13" s="160">
        <f t="shared" si="0"/>
        <v>7194138.4976284048</v>
      </c>
      <c r="J13" s="163"/>
    </row>
    <row r="14" spans="1:10" x14ac:dyDescent="0.25">
      <c r="A14" s="102"/>
      <c r="B14" s="119" t="str">
        <f ca="1">DFIE!$B$27</f>
        <v>Obwalden</v>
      </c>
      <c r="C14" s="167">
        <f>'GLA-1'!$H14</f>
        <v>569869.48080416629</v>
      </c>
      <c r="D14" s="20">
        <f>'GLA-1'!P14</f>
        <v>3006580.0401761993</v>
      </c>
      <c r="E14" s="20">
        <f>'GLA-1'!H49</f>
        <v>1612855.7171724676</v>
      </c>
      <c r="F14" s="21">
        <f>'GLA-1'!P49</f>
        <v>1370273.3825864198</v>
      </c>
      <c r="G14" s="161">
        <f t="shared" si="0"/>
        <v>6559578.6207392532</v>
      </c>
      <c r="J14" s="163"/>
    </row>
    <row r="15" spans="1:10" x14ac:dyDescent="0.25">
      <c r="A15" s="102"/>
      <c r="B15" s="116" t="str">
        <f ca="1">DFIE!$B$28</f>
        <v>Nidwalden</v>
      </c>
      <c r="C15" s="168">
        <f>'GLA-1'!$H15</f>
        <v>0</v>
      </c>
      <c r="D15" s="17">
        <f>'GLA-1'!P15</f>
        <v>551145.52826556843</v>
      </c>
      <c r="E15" s="17">
        <f>'GLA-1'!H50</f>
        <v>706159.85786985653</v>
      </c>
      <c r="F15" s="18">
        <f>'GLA-1'!P50</f>
        <v>300547.68292124977</v>
      </c>
      <c r="G15" s="160">
        <f t="shared" si="0"/>
        <v>1557853.0690566748</v>
      </c>
      <c r="J15" s="163"/>
    </row>
    <row r="16" spans="1:10" x14ac:dyDescent="0.25">
      <c r="A16" s="102"/>
      <c r="B16" s="119" t="str">
        <f ca="1">DFIE!$B$29</f>
        <v>Glarus</v>
      </c>
      <c r="C16" s="167">
        <f>'GLA-1'!$H16</f>
        <v>0</v>
      </c>
      <c r="D16" s="20">
        <f>'GLA-1'!P16</f>
        <v>3477237.1648101495</v>
      </c>
      <c r="E16" s="20">
        <f>'GLA-1'!H51</f>
        <v>66330.806879910146</v>
      </c>
      <c r="F16" s="21">
        <f>'GLA-1'!P51</f>
        <v>2175899.3737209956</v>
      </c>
      <c r="G16" s="161">
        <f t="shared" si="0"/>
        <v>5719467.3454110548</v>
      </c>
      <c r="J16" s="163"/>
    </row>
    <row r="17" spans="1:10" x14ac:dyDescent="0.25">
      <c r="A17" s="102"/>
      <c r="B17" s="116" t="str">
        <f ca="1">DFIE!$B$30</f>
        <v>Zug</v>
      </c>
      <c r="C17" s="168">
        <f>'GLA-1'!$H17</f>
        <v>0</v>
      </c>
      <c r="D17" s="17">
        <f>'GLA-1'!P17</f>
        <v>0</v>
      </c>
      <c r="E17" s="17">
        <f>'GLA-1'!H52</f>
        <v>0</v>
      </c>
      <c r="F17" s="18">
        <f>'GLA-1'!P52</f>
        <v>0</v>
      </c>
      <c r="G17" s="160">
        <f t="shared" si="0"/>
        <v>0</v>
      </c>
      <c r="J17" s="163"/>
    </row>
    <row r="18" spans="1:10" x14ac:dyDescent="0.25">
      <c r="A18" s="102"/>
      <c r="B18" s="119" t="str">
        <f ca="1">DFIE!$B$31</f>
        <v>Freiburg</v>
      </c>
      <c r="C18" s="167">
        <f>'GLA-1'!$H18</f>
        <v>2408819.3310015942</v>
      </c>
      <c r="D18" s="20">
        <f>'GLA-1'!P18</f>
        <v>0</v>
      </c>
      <c r="E18" s="20">
        <f>'GLA-1'!H53</f>
        <v>6916797.9476439431</v>
      </c>
      <c r="F18" s="21">
        <f>'GLA-1'!P53</f>
        <v>472037.84650708601</v>
      </c>
      <c r="G18" s="161">
        <f t="shared" si="0"/>
        <v>9797655.1251526233</v>
      </c>
      <c r="J18" s="163"/>
    </row>
    <row r="19" spans="1:10" x14ac:dyDescent="0.25">
      <c r="A19" s="102"/>
      <c r="B19" s="116" t="str">
        <f ca="1">DFIE!$B$32</f>
        <v>Solothurn</v>
      </c>
      <c r="C19" s="168">
        <f>'GLA-1'!$H19</f>
        <v>0</v>
      </c>
      <c r="D19" s="17">
        <f>'GLA-1'!P19</f>
        <v>0</v>
      </c>
      <c r="E19" s="17">
        <f>'GLA-1'!H54</f>
        <v>0</v>
      </c>
      <c r="F19" s="18">
        <f>'GLA-1'!P54</f>
        <v>0</v>
      </c>
      <c r="G19" s="160">
        <f t="shared" si="0"/>
        <v>0</v>
      </c>
      <c r="J19" s="163"/>
    </row>
    <row r="20" spans="1:10" x14ac:dyDescent="0.25">
      <c r="A20" s="102"/>
      <c r="B20" s="119" t="str">
        <f ca="1">DFIE!$B$33</f>
        <v>Basel-Stadt</v>
      </c>
      <c r="C20" s="167">
        <f>'GLA-1'!$H20</f>
        <v>0</v>
      </c>
      <c r="D20" s="20">
        <f>'GLA-1'!P20</f>
        <v>0</v>
      </c>
      <c r="E20" s="20">
        <f>'GLA-1'!H55</f>
        <v>0</v>
      </c>
      <c r="F20" s="21">
        <f>'GLA-1'!P55</f>
        <v>0</v>
      </c>
      <c r="G20" s="161">
        <f t="shared" si="0"/>
        <v>0</v>
      </c>
      <c r="J20" s="163"/>
    </row>
    <row r="21" spans="1:10" ht="12.75" customHeight="1" x14ac:dyDescent="0.25">
      <c r="A21" s="102"/>
      <c r="B21" s="116" t="str">
        <f ca="1">DFIE!$B$34</f>
        <v>Basel-Landschaft</v>
      </c>
      <c r="C21" s="168">
        <f>'GLA-1'!$H21</f>
        <v>0</v>
      </c>
      <c r="D21" s="17">
        <f>'GLA-1'!P21</f>
        <v>0</v>
      </c>
      <c r="E21" s="17">
        <f>'GLA-1'!H56</f>
        <v>0</v>
      </c>
      <c r="F21" s="18">
        <f>'GLA-1'!P56</f>
        <v>0</v>
      </c>
      <c r="G21" s="160">
        <f t="shared" si="0"/>
        <v>0</v>
      </c>
      <c r="J21" s="163"/>
    </row>
    <row r="22" spans="1:10" x14ac:dyDescent="0.25">
      <c r="A22" s="102"/>
      <c r="B22" s="119" t="str">
        <f ca="1">DFIE!$B$35</f>
        <v>Schaffhausen</v>
      </c>
      <c r="C22" s="167">
        <f>'GLA-1'!$H22</f>
        <v>0</v>
      </c>
      <c r="D22" s="20">
        <f>'GLA-1'!P22</f>
        <v>0</v>
      </c>
      <c r="E22" s="20">
        <f>'GLA-1'!H57</f>
        <v>0</v>
      </c>
      <c r="F22" s="21">
        <f>'GLA-1'!P57</f>
        <v>0</v>
      </c>
      <c r="G22" s="161">
        <f t="shared" si="0"/>
        <v>0</v>
      </c>
      <c r="J22" s="163"/>
    </row>
    <row r="23" spans="1:10" ht="12.75" customHeight="1" x14ac:dyDescent="0.25">
      <c r="A23" s="102"/>
      <c r="B23" s="116" t="str">
        <f ca="1">DFIE!$B$36</f>
        <v>Appenzell A.Rh.</v>
      </c>
      <c r="C23" s="168">
        <f>'GLA-1'!$H23</f>
        <v>19443621.459088448</v>
      </c>
      <c r="D23" s="17">
        <f>'GLA-1'!P23</f>
        <v>198398.15665891458</v>
      </c>
      <c r="E23" s="17">
        <f>'GLA-1'!H58</f>
        <v>2413301.5301063354</v>
      </c>
      <c r="F23" s="18">
        <f>'GLA-1'!P58</f>
        <v>0</v>
      </c>
      <c r="G23" s="160">
        <f t="shared" si="0"/>
        <v>22055321.145853698</v>
      </c>
      <c r="J23" s="163"/>
    </row>
    <row r="24" spans="1:10" ht="12.75" customHeight="1" x14ac:dyDescent="0.25">
      <c r="A24" s="102"/>
      <c r="B24" s="119" t="str">
        <f ca="1">DFIE!$B$37</f>
        <v>Appenzell I.Rh.</v>
      </c>
      <c r="C24" s="167">
        <f>'GLA-1'!$H24</f>
        <v>5687373.728643016</v>
      </c>
      <c r="D24" s="20">
        <f>'GLA-1'!P24</f>
        <v>390537.44730376016</v>
      </c>
      <c r="E24" s="20">
        <f>'GLA-1'!H59</f>
        <v>2970118.0418149182</v>
      </c>
      <c r="F24" s="21">
        <f>'GLA-1'!P59</f>
        <v>423502.23039725376</v>
      </c>
      <c r="G24" s="161">
        <f t="shared" si="0"/>
        <v>9471531.4481589478</v>
      </c>
      <c r="J24" s="163"/>
    </row>
    <row r="25" spans="1:10" x14ac:dyDescent="0.25">
      <c r="A25" s="102"/>
      <c r="B25" s="116" t="str">
        <f ca="1">DFIE!$B$38</f>
        <v>St. Gallen</v>
      </c>
      <c r="C25" s="168">
        <f>'GLA-1'!$H25</f>
        <v>0</v>
      </c>
      <c r="D25" s="17">
        <f>'GLA-1'!P25</f>
        <v>0</v>
      </c>
      <c r="E25" s="17">
        <f>'GLA-1'!H60</f>
        <v>2186367.2218011064</v>
      </c>
      <c r="F25" s="18">
        <f>'GLA-1'!P60</f>
        <v>0</v>
      </c>
      <c r="G25" s="160">
        <f t="shared" si="0"/>
        <v>2186367.2218011064</v>
      </c>
      <c r="J25" s="163"/>
    </row>
    <row r="26" spans="1:10" x14ac:dyDescent="0.25">
      <c r="A26" s="102"/>
      <c r="B26" s="119" t="str">
        <f ca="1">DFIE!$B$39</f>
        <v>Graubünden</v>
      </c>
      <c r="C26" s="167">
        <f>'GLA-1'!$H26</f>
        <v>41007882.704650953</v>
      </c>
      <c r="D26" s="20">
        <f>'GLA-1'!P26</f>
        <v>67202638.272238299</v>
      </c>
      <c r="E26" s="20">
        <f>'GLA-1'!H61</f>
        <v>10236544.797892917</v>
      </c>
      <c r="F26" s="21">
        <f>'GLA-1'!P61</f>
        <v>27281512.476882789</v>
      </c>
      <c r="G26" s="161">
        <f t="shared" si="0"/>
        <v>145728578.25166497</v>
      </c>
      <c r="J26" s="163"/>
    </row>
    <row r="27" spans="1:10" x14ac:dyDescent="0.25">
      <c r="A27" s="102"/>
      <c r="B27" s="116" t="str">
        <f ca="1">DFIE!$B$40</f>
        <v>Aargau</v>
      </c>
      <c r="C27" s="168">
        <f>'GLA-1'!$H27</f>
        <v>0</v>
      </c>
      <c r="D27" s="17">
        <f>'GLA-1'!P27</f>
        <v>0</v>
      </c>
      <c r="E27" s="17">
        <f>'GLA-1'!H62</f>
        <v>0</v>
      </c>
      <c r="F27" s="18">
        <f>'GLA-1'!P62</f>
        <v>0</v>
      </c>
      <c r="G27" s="160">
        <f t="shared" si="0"/>
        <v>0</v>
      </c>
      <c r="J27" s="163"/>
    </row>
    <row r="28" spans="1:10" x14ac:dyDescent="0.25">
      <c r="A28" s="102"/>
      <c r="B28" s="119" t="str">
        <f ca="1">DFIE!$B$41</f>
        <v>Thurgau</v>
      </c>
      <c r="C28" s="167">
        <f>'GLA-1'!$H28</f>
        <v>0</v>
      </c>
      <c r="D28" s="20">
        <f>'GLA-1'!P28</f>
        <v>0</v>
      </c>
      <c r="E28" s="20">
        <f>'GLA-1'!H63</f>
        <v>3201668.9855645373</v>
      </c>
      <c r="F28" s="21">
        <f>'GLA-1'!P63</f>
        <v>0</v>
      </c>
      <c r="G28" s="161">
        <f t="shared" si="0"/>
        <v>3201668.9855645373</v>
      </c>
      <c r="J28" s="163"/>
    </row>
    <row r="29" spans="1:10" x14ac:dyDescent="0.25">
      <c r="A29" s="102"/>
      <c r="B29" s="116" t="str">
        <f ca="1">DFIE!$B$42</f>
        <v>Tessin</v>
      </c>
      <c r="C29" s="168">
        <f>'GLA-1'!$H29</f>
        <v>0</v>
      </c>
      <c r="D29" s="17">
        <f>'GLA-1'!P29</f>
        <v>10581623.25351922</v>
      </c>
      <c r="E29" s="17">
        <f>'GLA-1'!H64</f>
        <v>0</v>
      </c>
      <c r="F29" s="18">
        <f>'GLA-1'!P64</f>
        <v>5113967.3084429307</v>
      </c>
      <c r="G29" s="160">
        <f t="shared" si="0"/>
        <v>15695590.56196215</v>
      </c>
      <c r="J29" s="163"/>
    </row>
    <row r="30" spans="1:10" x14ac:dyDescent="0.25">
      <c r="A30" s="102"/>
      <c r="B30" s="119" t="str">
        <f ca="1">DFIE!$B$43</f>
        <v>Waadt</v>
      </c>
      <c r="C30" s="167">
        <f>'GLA-1'!$H30</f>
        <v>133900.42608473715</v>
      </c>
      <c r="D30" s="20">
        <f>'GLA-1'!P30</f>
        <v>0</v>
      </c>
      <c r="E30" s="20">
        <f>'GLA-1'!H65</f>
        <v>0</v>
      </c>
      <c r="F30" s="21">
        <f>'GLA-1'!P65</f>
        <v>0</v>
      </c>
      <c r="G30" s="161">
        <f t="shared" si="0"/>
        <v>133900.42608473715</v>
      </c>
      <c r="J30" s="163"/>
    </row>
    <row r="31" spans="1:10" x14ac:dyDescent="0.25">
      <c r="A31" s="102"/>
      <c r="B31" s="116" t="str">
        <f ca="1">DFIE!$B$44</f>
        <v>Wallis</v>
      </c>
      <c r="C31" s="168">
        <f>'GLA-1'!$H31</f>
        <v>31559988.300778192</v>
      </c>
      <c r="D31" s="17">
        <f>'GLA-1'!P31</f>
        <v>31383277.698271856</v>
      </c>
      <c r="E31" s="17">
        <f>'GLA-1'!H66</f>
        <v>497706.19827686809</v>
      </c>
      <c r="F31" s="18">
        <f>'GLA-1'!P66</f>
        <v>15735253.583568947</v>
      </c>
      <c r="G31" s="160">
        <f t="shared" si="0"/>
        <v>79176225.780895874</v>
      </c>
      <c r="J31" s="163"/>
    </row>
    <row r="32" spans="1:10" x14ac:dyDescent="0.25">
      <c r="A32" s="102"/>
      <c r="B32" s="119" t="str">
        <f ca="1">DFIE!$B$45</f>
        <v>Neuenburg</v>
      </c>
      <c r="C32" s="167">
        <f>'GLA-1'!$H32</f>
        <v>21232994.25896864</v>
      </c>
      <c r="D32" s="20">
        <f>'GLA-1'!P32</f>
        <v>2200482.569896582</v>
      </c>
      <c r="E32" s="20">
        <f>'GLA-1'!H67</f>
        <v>169170.92499705614</v>
      </c>
      <c r="F32" s="21">
        <f>'GLA-1'!P67</f>
        <v>0</v>
      </c>
      <c r="G32" s="161">
        <f t="shared" si="0"/>
        <v>23602647.75386228</v>
      </c>
      <c r="J32" s="163"/>
    </row>
    <row r="33" spans="1:10" x14ac:dyDescent="0.25">
      <c r="A33" s="102"/>
      <c r="B33" s="116" t="str">
        <f ca="1">DFIE!$B$46</f>
        <v>Genf</v>
      </c>
      <c r="C33" s="168">
        <f>'GLA-1'!$H33</f>
        <v>0</v>
      </c>
      <c r="D33" s="17">
        <f>'GLA-1'!P33</f>
        <v>0</v>
      </c>
      <c r="E33" s="17">
        <f>'GLA-1'!H68</f>
        <v>0</v>
      </c>
      <c r="F33" s="18">
        <f>'GLA-1'!P68</f>
        <v>0</v>
      </c>
      <c r="G33" s="160">
        <f t="shared" si="0"/>
        <v>0</v>
      </c>
      <c r="J33" s="163"/>
    </row>
    <row r="34" spans="1:10" x14ac:dyDescent="0.25">
      <c r="A34" s="102"/>
      <c r="B34" s="122" t="str">
        <f ca="1">DFIE!$B$47</f>
        <v>Jura</v>
      </c>
      <c r="C34" s="169">
        <f>'GLA-1'!$H34</f>
        <v>1013213.1080966089</v>
      </c>
      <c r="D34" s="28">
        <f>'GLA-1'!P34</f>
        <v>0</v>
      </c>
      <c r="E34" s="28">
        <f>'GLA-1'!H69</f>
        <v>1686571.2222202842</v>
      </c>
      <c r="F34" s="29">
        <f>'GLA-1'!P69</f>
        <v>2183061.2522508814</v>
      </c>
      <c r="G34" s="165">
        <f t="shared" si="0"/>
        <v>4882845.5825677738</v>
      </c>
      <c r="J34" s="163"/>
    </row>
    <row r="35" spans="1:10" ht="15" customHeight="1" x14ac:dyDescent="0.25">
      <c r="A35" s="88"/>
      <c r="B35" s="137" t="str">
        <f ca="1">DFIE!$B$48</f>
        <v>Schweiz</v>
      </c>
      <c r="C35" s="113">
        <f>SUM(C9:C34)</f>
        <v>128466817.98325896</v>
      </c>
      <c r="D35" s="23">
        <f>SUM(D9:D34)</f>
        <v>128466817.98325896</v>
      </c>
      <c r="E35" s="23">
        <f>SUM(E9:E34)</f>
        <v>64233408.991629682</v>
      </c>
      <c r="F35" s="24">
        <f>SUM(F9:F34)</f>
        <v>64233408.991629675</v>
      </c>
      <c r="G35" s="162">
        <f>SUM(G9:G34)</f>
        <v>385400453.94977725</v>
      </c>
      <c r="J35" s="159"/>
    </row>
    <row r="36" spans="1:10" x14ac:dyDescent="0.25">
      <c r="B36" s="158"/>
      <c r="H36" s="35"/>
    </row>
    <row r="37" spans="1:10" x14ac:dyDescent="0.25">
      <c r="H37" s="35"/>
    </row>
    <row r="38" spans="1:10" x14ac:dyDescent="0.25">
      <c r="H38" s="35"/>
    </row>
    <row r="39" spans="1:10" x14ac:dyDescent="0.25">
      <c r="H39" s="35"/>
    </row>
    <row r="40" spans="1:10" x14ac:dyDescent="0.25">
      <c r="H40" s="35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B1:L35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44140625" customWidth="1"/>
    <col min="2" max="2" width="16.88671875" customWidth="1"/>
    <col min="3" max="3" width="1.44140625" customWidth="1"/>
    <col min="4" max="4" width="15.33203125" customWidth="1"/>
    <col min="5" max="5" width="1.44140625" customWidth="1"/>
    <col min="6" max="8" width="15.33203125" customWidth="1"/>
    <col min="9" max="9" width="1.44140625" customWidth="1"/>
    <col min="10" max="12" width="15.33203125" customWidth="1"/>
  </cols>
  <sheetData>
    <row r="1" spans="2:12" ht="22.5" customHeight="1" x14ac:dyDescent="0.3">
      <c r="C1" s="175"/>
      <c r="D1" s="103" t="str">
        <f ca="1">DFIE!$B$129</f>
        <v>SLA A</v>
      </c>
      <c r="F1" s="103" t="str">
        <f ca="1">DFIE!$B$131</f>
        <v>SLA B</v>
      </c>
      <c r="G1" s="103"/>
      <c r="H1" s="175"/>
      <c r="J1" s="103" t="str">
        <f ca="1">DFIE!$B$133</f>
        <v>SLA C</v>
      </c>
      <c r="K1" s="103"/>
      <c r="L1" s="175"/>
    </row>
    <row r="2" spans="2:12" ht="12.75" customHeight="1" x14ac:dyDescent="0.3">
      <c r="D2" s="104"/>
      <c r="E2" s="37"/>
      <c r="F2" s="104"/>
      <c r="G2" s="104"/>
      <c r="H2" s="37"/>
      <c r="I2" s="37"/>
      <c r="J2" s="104"/>
      <c r="K2" s="104"/>
      <c r="L2" s="37"/>
    </row>
    <row r="3" spans="2:12" ht="36" customHeight="1" x14ac:dyDescent="0.25">
      <c r="B3" s="211" t="str">
        <f ca="1">DFIE!$B$53</f>
        <v>Indikator</v>
      </c>
      <c r="C3" s="194"/>
      <c r="D3" s="193" t="str">
        <f ca="1">DFIE!$B$130</f>
        <v>Armut
(Armutsindikator
des BFS)</v>
      </c>
      <c r="E3" s="212"/>
      <c r="F3" s="443" t="str">
        <f ca="1">DFIE!$B$132</f>
        <v>Altersstruktur
(Anteil der Bevölkerung über 80 Jahre
an der Wohnbevölkerung)</v>
      </c>
      <c r="G3" s="444"/>
      <c r="H3" s="445"/>
      <c r="I3" s="212"/>
      <c r="J3" s="443" t="str">
        <f ca="1">DFIE!$B$134</f>
        <v>Ausländerintegration
(Anteil der massgebenden ausländischen
Bevölkerung an der Wohnbevölkerung)</v>
      </c>
      <c r="K3" s="444"/>
      <c r="L3" s="445"/>
    </row>
    <row r="4" spans="2:12" ht="12" customHeight="1" x14ac:dyDescent="0.25">
      <c r="B4" s="91" t="str">
        <f ca="1">DFIE!$B$49</f>
        <v>Spalte</v>
      </c>
      <c r="C4" s="176"/>
      <c r="D4" s="177" t="s">
        <v>47</v>
      </c>
      <c r="E4" s="178"/>
      <c r="F4" s="179" t="s">
        <v>49</v>
      </c>
      <c r="G4" s="180" t="s">
        <v>50</v>
      </c>
      <c r="H4" s="181" t="s">
        <v>51</v>
      </c>
      <c r="I4" s="178"/>
      <c r="J4" s="179" t="s">
        <v>57</v>
      </c>
      <c r="K4" s="180" t="s">
        <v>52</v>
      </c>
      <c r="L4" s="181" t="s">
        <v>53</v>
      </c>
    </row>
    <row r="5" spans="2:12" ht="12" customHeight="1" x14ac:dyDescent="0.25">
      <c r="B5" s="91" t="str">
        <f ca="1">DFIE!$B$50</f>
        <v>Formel</v>
      </c>
      <c r="C5" s="176"/>
      <c r="D5" s="182"/>
      <c r="E5" s="183"/>
      <c r="F5" s="184"/>
      <c r="G5" s="185"/>
      <c r="H5" s="186" t="s">
        <v>544</v>
      </c>
      <c r="I5" s="183"/>
      <c r="J5" s="184"/>
      <c r="K5" s="185"/>
      <c r="L5" s="186" t="s">
        <v>545</v>
      </c>
    </row>
    <row r="6" spans="2:12" ht="39" customHeight="1" x14ac:dyDescent="0.25">
      <c r="B6" s="202"/>
      <c r="C6" s="195"/>
      <c r="D6" s="213" t="str">
        <f ca="1">DFIE!$B$135</f>
        <v>Indikator</v>
      </c>
      <c r="E6" s="36"/>
      <c r="F6" s="214" t="str">
        <f ca="1">DFIE!$B$137</f>
        <v>Bevölkerung
über 80 Jahre</v>
      </c>
      <c r="G6" s="196" t="str">
        <f ca="1">DFIE!$B$136</f>
        <v>Ständige Wohn-
bevölkerung</v>
      </c>
      <c r="H6" s="215" t="str">
        <f ca="1">DFIE!$B$135</f>
        <v>Indikator</v>
      </c>
      <c r="I6" s="36"/>
      <c r="J6" s="216" t="str">
        <f ca="1">DFIE!$B$138</f>
        <v>Massgebende
ausländische
Bevölkerung</v>
      </c>
      <c r="K6" s="114" t="str">
        <f ca="1">DFIE!$B$136</f>
        <v>Ständige Wohn-
bevölkerung</v>
      </c>
      <c r="L6" s="217" t="str">
        <f ca="1">DFIE!$B$135</f>
        <v>Indikator</v>
      </c>
    </row>
    <row r="7" spans="2:12" ht="12.75" customHeight="1" x14ac:dyDescent="0.25">
      <c r="B7" s="187" t="str">
        <f ca="1">DFIE!$B$51</f>
        <v>Erhebungsjahr</v>
      </c>
      <c r="C7" s="188"/>
      <c r="D7" s="220">
        <v>2022</v>
      </c>
      <c r="E7" s="189"/>
      <c r="F7" s="208">
        <v>2022</v>
      </c>
      <c r="G7" s="210">
        <f>'GLA-1'!$D7</f>
        <v>2022</v>
      </c>
      <c r="H7" s="190"/>
      <c r="I7" s="189"/>
      <c r="J7" s="208">
        <v>2022</v>
      </c>
      <c r="K7" s="210">
        <f>'GLA-1'!$D7</f>
        <v>2022</v>
      </c>
      <c r="L7" s="190"/>
    </row>
    <row r="8" spans="2:12" ht="12.75" customHeight="1" x14ac:dyDescent="0.25">
      <c r="B8" s="187" t="str">
        <f ca="1">DFIE!$B$52</f>
        <v>Einheit</v>
      </c>
      <c r="C8" s="188"/>
      <c r="D8" s="218" t="str">
        <f ca="1">DFIE!$B$58</f>
        <v>Prozent</v>
      </c>
      <c r="E8" s="191"/>
      <c r="F8" s="150" t="str">
        <f ca="1">DFIE!$B$56</f>
        <v>Anzahl</v>
      </c>
      <c r="G8" s="94" t="str">
        <f ca="1">DFIE!$B$56</f>
        <v>Anzahl</v>
      </c>
      <c r="H8" s="192" t="str">
        <f ca="1">DFIE!$B$58</f>
        <v>Prozent</v>
      </c>
      <c r="I8" s="191"/>
      <c r="J8" s="150" t="str">
        <f ca="1">DFIE!$B$56</f>
        <v>Anzahl</v>
      </c>
      <c r="K8" s="94" t="str">
        <f ca="1">DFIE!$B$56</f>
        <v>Anzahl</v>
      </c>
      <c r="L8" s="192" t="str">
        <f ca="1">DFIE!$B$58</f>
        <v>Prozent</v>
      </c>
    </row>
    <row r="9" spans="2:12" x14ac:dyDescent="0.25">
      <c r="B9" s="140" t="str">
        <f ca="1">DFIE!$B$22</f>
        <v>Zürich</v>
      </c>
      <c r="C9" s="203"/>
      <c r="D9" s="197">
        <v>4.5905527219872302E-2</v>
      </c>
      <c r="E9" s="36"/>
      <c r="F9" s="123">
        <v>81338</v>
      </c>
      <c r="G9" s="133">
        <f>'GLA-1'!$D9</f>
        <v>1579967</v>
      </c>
      <c r="H9" s="205">
        <f>F9/G9</f>
        <v>5.1480822067802683E-2</v>
      </c>
      <c r="I9" s="36"/>
      <c r="J9" s="123">
        <v>178230</v>
      </c>
      <c r="K9" s="133">
        <f>'GLA-1'!$D9</f>
        <v>1579967</v>
      </c>
      <c r="L9" s="205">
        <f>J9/K9</f>
        <v>0.11280615354624496</v>
      </c>
    </row>
    <row r="10" spans="2:12" x14ac:dyDescent="0.25">
      <c r="B10" s="119" t="str">
        <f ca="1">DFIE!$B$23</f>
        <v>Bern</v>
      </c>
      <c r="C10" s="203"/>
      <c r="D10" s="198">
        <v>6.2094131650303301E-2</v>
      </c>
      <c r="E10" s="36"/>
      <c r="F10" s="124">
        <v>65385</v>
      </c>
      <c r="G10" s="20">
        <f>'GLA-1'!$D10</f>
        <v>1051437</v>
      </c>
      <c r="H10" s="206">
        <f t="shared" ref="H10:H34" si="0">F10/G10</f>
        <v>6.2186322147689307E-2</v>
      </c>
      <c r="I10" s="36"/>
      <c r="J10" s="124">
        <v>74590</v>
      </c>
      <c r="K10" s="20">
        <f>'GLA-1'!$D10</f>
        <v>1051437</v>
      </c>
      <c r="L10" s="206">
        <f t="shared" ref="L10:L35" si="1">J10/K10</f>
        <v>7.0941007402250442E-2</v>
      </c>
    </row>
    <row r="11" spans="2:12" x14ac:dyDescent="0.25">
      <c r="B11" s="116" t="str">
        <f ca="1">DFIE!$B$24</f>
        <v>Luzern</v>
      </c>
      <c r="C11" s="203"/>
      <c r="D11" s="199">
        <v>4.4144969353961699E-2</v>
      </c>
      <c r="E11" s="36"/>
      <c r="F11" s="125">
        <v>22444</v>
      </c>
      <c r="G11" s="17">
        <f>'GLA-1'!$D11</f>
        <v>424851</v>
      </c>
      <c r="H11" s="204">
        <f t="shared" si="0"/>
        <v>5.2827932616376097E-2</v>
      </c>
      <c r="I11" s="36"/>
      <c r="J11" s="125">
        <v>35120</v>
      </c>
      <c r="K11" s="17">
        <f>'GLA-1'!$D11</f>
        <v>424851</v>
      </c>
      <c r="L11" s="204">
        <f t="shared" si="1"/>
        <v>8.2664275240025328E-2</v>
      </c>
    </row>
    <row r="12" spans="2:12" x14ac:dyDescent="0.25">
      <c r="B12" s="119" t="str">
        <f ca="1">DFIE!$B$25</f>
        <v>Uri</v>
      </c>
      <c r="C12" s="203"/>
      <c r="D12" s="198">
        <v>2.5871368947128701E-2</v>
      </c>
      <c r="E12" s="36"/>
      <c r="F12" s="124">
        <v>2218</v>
      </c>
      <c r="G12" s="20">
        <f>'GLA-1'!$D12</f>
        <v>37317</v>
      </c>
      <c r="H12" s="206">
        <f t="shared" si="0"/>
        <v>5.9436717849773564E-2</v>
      </c>
      <c r="I12" s="36"/>
      <c r="J12" s="124">
        <v>2452</v>
      </c>
      <c r="K12" s="20">
        <f>'GLA-1'!$D12</f>
        <v>37317</v>
      </c>
      <c r="L12" s="206">
        <f t="shared" si="1"/>
        <v>6.5707318380362839E-2</v>
      </c>
    </row>
    <row r="13" spans="2:12" x14ac:dyDescent="0.25">
      <c r="B13" s="116" t="str">
        <f ca="1">DFIE!$B$26</f>
        <v>Schwyz</v>
      </c>
      <c r="C13" s="203"/>
      <c r="D13" s="199">
        <v>2.6268959950278899E-2</v>
      </c>
      <c r="E13" s="36"/>
      <c r="F13" s="125">
        <v>8179</v>
      </c>
      <c r="G13" s="17">
        <f>'GLA-1'!$D13</f>
        <v>164920</v>
      </c>
      <c r="H13" s="204">
        <f t="shared" si="0"/>
        <v>4.9593742420567549E-2</v>
      </c>
      <c r="I13" s="36"/>
      <c r="J13" s="125">
        <v>13323</v>
      </c>
      <c r="K13" s="17">
        <f>'GLA-1'!$D13</f>
        <v>164920</v>
      </c>
      <c r="L13" s="204">
        <f t="shared" si="1"/>
        <v>8.0784622847441187E-2</v>
      </c>
    </row>
    <row r="14" spans="2:12" x14ac:dyDescent="0.25">
      <c r="B14" s="119" t="str">
        <f ca="1">DFIE!$B$27</f>
        <v>Obwalden</v>
      </c>
      <c r="C14" s="203"/>
      <c r="D14" s="198">
        <v>2.5487516149870802E-2</v>
      </c>
      <c r="E14" s="36"/>
      <c r="F14" s="124">
        <v>2026</v>
      </c>
      <c r="G14" s="20">
        <f>'GLA-1'!$D14</f>
        <v>38700</v>
      </c>
      <c r="H14" s="206">
        <f t="shared" si="0"/>
        <v>5.2351421188630488E-2</v>
      </c>
      <c r="I14" s="36"/>
      <c r="J14" s="124">
        <v>2383</v>
      </c>
      <c r="K14" s="20">
        <f>'GLA-1'!$D14</f>
        <v>38700</v>
      </c>
      <c r="L14" s="206">
        <f t="shared" si="1"/>
        <v>6.1576227390180878E-2</v>
      </c>
    </row>
    <row r="15" spans="2:12" x14ac:dyDescent="0.25">
      <c r="B15" s="116" t="str">
        <f ca="1">DFIE!$B$28</f>
        <v>Nidwalden</v>
      </c>
      <c r="C15" s="203"/>
      <c r="D15" s="199">
        <v>2.24358819225574E-2</v>
      </c>
      <c r="E15" s="36"/>
      <c r="F15" s="125">
        <v>2486</v>
      </c>
      <c r="G15" s="17">
        <f>'GLA-1'!$D15</f>
        <v>44420</v>
      </c>
      <c r="H15" s="204">
        <f t="shared" si="0"/>
        <v>5.5965781179648809E-2</v>
      </c>
      <c r="I15" s="36"/>
      <c r="J15" s="125">
        <v>2678</v>
      </c>
      <c r="K15" s="17">
        <f>'GLA-1'!$D15</f>
        <v>44420</v>
      </c>
      <c r="L15" s="204">
        <f t="shared" si="1"/>
        <v>6.0288158487167939E-2</v>
      </c>
    </row>
    <row r="16" spans="2:12" x14ac:dyDescent="0.25">
      <c r="B16" s="119" t="str">
        <f ca="1">DFIE!$B$29</f>
        <v>Glarus</v>
      </c>
      <c r="C16" s="203"/>
      <c r="D16" s="198">
        <v>3.7440413180294702E-2</v>
      </c>
      <c r="E16" s="36"/>
      <c r="F16" s="124">
        <v>2405</v>
      </c>
      <c r="G16" s="20">
        <f>'GLA-1'!$D16</f>
        <v>41471</v>
      </c>
      <c r="H16" s="206">
        <f t="shared" si="0"/>
        <v>5.7992331991029877E-2</v>
      </c>
      <c r="I16" s="36"/>
      <c r="J16" s="124">
        <v>3824</v>
      </c>
      <c r="K16" s="20">
        <f>'GLA-1'!$D16</f>
        <v>41471</v>
      </c>
      <c r="L16" s="206">
        <f t="shared" si="1"/>
        <v>9.2209013527525252E-2</v>
      </c>
    </row>
    <row r="17" spans="2:12" x14ac:dyDescent="0.25">
      <c r="B17" s="116" t="str">
        <f ca="1">DFIE!$B$30</f>
        <v>Zug</v>
      </c>
      <c r="C17" s="203"/>
      <c r="D17" s="199">
        <v>3.0794821749870398E-2</v>
      </c>
      <c r="E17" s="36"/>
      <c r="F17" s="125">
        <v>6570</v>
      </c>
      <c r="G17" s="17">
        <f>'GLA-1'!$D17</f>
        <v>131164</v>
      </c>
      <c r="H17" s="204">
        <f t="shared" si="0"/>
        <v>5.0089963709554451E-2</v>
      </c>
      <c r="I17" s="36"/>
      <c r="J17" s="125">
        <v>18028</v>
      </c>
      <c r="K17" s="17">
        <f>'GLA-1'!$D17</f>
        <v>131164</v>
      </c>
      <c r="L17" s="204">
        <f t="shared" si="1"/>
        <v>0.13744625049556281</v>
      </c>
    </row>
    <row r="18" spans="2:12" x14ac:dyDescent="0.25">
      <c r="B18" s="119" t="str">
        <f ca="1">DFIE!$B$31</f>
        <v>Freiburg</v>
      </c>
      <c r="C18" s="203"/>
      <c r="D18" s="198">
        <v>4.2877263887383499E-2</v>
      </c>
      <c r="E18" s="36"/>
      <c r="F18" s="124">
        <v>14030</v>
      </c>
      <c r="G18" s="20">
        <f>'GLA-1'!$D18</f>
        <v>334465</v>
      </c>
      <c r="H18" s="206">
        <f t="shared" si="0"/>
        <v>4.1947587938947276E-2</v>
      </c>
      <c r="I18" s="36"/>
      <c r="J18" s="124">
        <v>34416</v>
      </c>
      <c r="K18" s="20">
        <f>'GLA-1'!$D18</f>
        <v>334465</v>
      </c>
      <c r="L18" s="206">
        <f t="shared" si="1"/>
        <v>0.1028986590525167</v>
      </c>
    </row>
    <row r="19" spans="2:12" x14ac:dyDescent="0.25">
      <c r="B19" s="116" t="str">
        <f ca="1">DFIE!$B$32</f>
        <v>Solothurn</v>
      </c>
      <c r="C19" s="203"/>
      <c r="D19" s="199">
        <v>7.8804504475793902E-2</v>
      </c>
      <c r="E19" s="36"/>
      <c r="F19" s="125">
        <v>16039</v>
      </c>
      <c r="G19" s="17">
        <f>'GLA-1'!$D19</f>
        <v>282408</v>
      </c>
      <c r="H19" s="204">
        <f t="shared" si="0"/>
        <v>5.679371689187275E-2</v>
      </c>
      <c r="I19" s="36"/>
      <c r="J19" s="125">
        <v>24560</v>
      </c>
      <c r="K19" s="17">
        <f>'GLA-1'!$D19</f>
        <v>282408</v>
      </c>
      <c r="L19" s="204">
        <f t="shared" si="1"/>
        <v>8.6966374890229736E-2</v>
      </c>
    </row>
    <row r="20" spans="2:12" x14ac:dyDescent="0.25">
      <c r="B20" s="119" t="str">
        <f ca="1">DFIE!$B$33</f>
        <v>Basel-Stadt</v>
      </c>
      <c r="C20" s="203"/>
      <c r="D20" s="198">
        <v>0.12760603867766801</v>
      </c>
      <c r="E20" s="36"/>
      <c r="F20" s="124">
        <v>13168</v>
      </c>
      <c r="G20" s="20">
        <f>'GLA-1'!$D20</f>
        <v>196786</v>
      </c>
      <c r="H20" s="206">
        <f t="shared" si="0"/>
        <v>6.6915329342534524E-2</v>
      </c>
      <c r="I20" s="36"/>
      <c r="J20" s="124">
        <v>28325</v>
      </c>
      <c r="K20" s="20">
        <f>'GLA-1'!$D20</f>
        <v>196786</v>
      </c>
      <c r="L20" s="206">
        <f t="shared" si="1"/>
        <v>0.14393808502637384</v>
      </c>
    </row>
    <row r="21" spans="2:12" ht="12.75" customHeight="1" x14ac:dyDescent="0.25">
      <c r="B21" s="116" t="str">
        <f ca="1">DFIE!$B$34</f>
        <v>Basel-Landschaft</v>
      </c>
      <c r="C21" s="203"/>
      <c r="D21" s="199">
        <v>4.5252110526905698E-2</v>
      </c>
      <c r="E21" s="36"/>
      <c r="F21" s="125">
        <v>20816</v>
      </c>
      <c r="G21" s="17">
        <f>'GLA-1'!$D21</f>
        <v>294417</v>
      </c>
      <c r="H21" s="204">
        <f t="shared" si="0"/>
        <v>7.0702439057527253E-2</v>
      </c>
      <c r="I21" s="36"/>
      <c r="J21" s="125">
        <v>22998</v>
      </c>
      <c r="K21" s="17">
        <f>'GLA-1'!$D21</f>
        <v>294417</v>
      </c>
      <c r="L21" s="204">
        <f t="shared" si="1"/>
        <v>7.8113695880332998E-2</v>
      </c>
    </row>
    <row r="22" spans="2:12" x14ac:dyDescent="0.25">
      <c r="B22" s="119" t="str">
        <f ca="1">DFIE!$B$35</f>
        <v>Schaffhausen</v>
      </c>
      <c r="C22" s="203"/>
      <c r="D22" s="198">
        <v>5.7470716372896503E-2</v>
      </c>
      <c r="E22" s="36"/>
      <c r="F22" s="124">
        <v>5518</v>
      </c>
      <c r="G22" s="20">
        <f>'GLA-1'!$D22</f>
        <v>85214</v>
      </c>
      <c r="H22" s="206">
        <f t="shared" si="0"/>
        <v>6.4754617785809848E-2</v>
      </c>
      <c r="I22" s="36"/>
      <c r="J22" s="124">
        <v>7254</v>
      </c>
      <c r="K22" s="20">
        <f>'GLA-1'!$D22</f>
        <v>85214</v>
      </c>
      <c r="L22" s="206">
        <f t="shared" si="1"/>
        <v>8.5126857089210695E-2</v>
      </c>
    </row>
    <row r="23" spans="2:12" ht="12.75" customHeight="1" x14ac:dyDescent="0.25">
      <c r="B23" s="116" t="str">
        <f ca="1">DFIE!$B$36</f>
        <v>Appenzell A.Rh.</v>
      </c>
      <c r="C23" s="203"/>
      <c r="D23" s="199">
        <v>3.8732895138004597E-2</v>
      </c>
      <c r="E23" s="36"/>
      <c r="F23" s="125">
        <v>3118</v>
      </c>
      <c r="G23" s="17">
        <f>'GLA-1'!$D23</f>
        <v>55759</v>
      </c>
      <c r="H23" s="204">
        <f t="shared" si="0"/>
        <v>5.5919223802435483E-2</v>
      </c>
      <c r="I23" s="36"/>
      <c r="J23" s="125">
        <v>2940</v>
      </c>
      <c r="K23" s="17">
        <f>'GLA-1'!$D23</f>
        <v>55759</v>
      </c>
      <c r="L23" s="204">
        <f t="shared" si="1"/>
        <v>5.2726914040782655E-2</v>
      </c>
    </row>
    <row r="24" spans="2:12" ht="12.75" customHeight="1" x14ac:dyDescent="0.25">
      <c r="B24" s="119" t="str">
        <f ca="1">DFIE!$B$37</f>
        <v>Appenzell I.Rh.</v>
      </c>
      <c r="C24" s="203"/>
      <c r="D24" s="198">
        <v>1.68724110623782E-2</v>
      </c>
      <c r="E24" s="36"/>
      <c r="F24" s="124">
        <v>976</v>
      </c>
      <c r="G24" s="20">
        <f>'GLA-1'!$D24</f>
        <v>16416</v>
      </c>
      <c r="H24" s="206">
        <f t="shared" si="0"/>
        <v>5.9454191033138398E-2</v>
      </c>
      <c r="I24" s="36"/>
      <c r="J24" s="124">
        <v>729</v>
      </c>
      <c r="K24" s="20">
        <f>'GLA-1'!$D24</f>
        <v>16416</v>
      </c>
      <c r="L24" s="206">
        <f t="shared" si="1"/>
        <v>4.4407894736842105E-2</v>
      </c>
    </row>
    <row r="25" spans="2:12" x14ac:dyDescent="0.25">
      <c r="B25" s="116" t="str">
        <f ca="1">DFIE!$B$38</f>
        <v>St. Gallen</v>
      </c>
      <c r="C25" s="203"/>
      <c r="D25" s="199">
        <v>4.2977007401778101E-2</v>
      </c>
      <c r="E25" s="36"/>
      <c r="F25" s="125">
        <v>27694</v>
      </c>
      <c r="G25" s="17">
        <f>'GLA-1'!$D25</f>
        <v>525967</v>
      </c>
      <c r="H25" s="204">
        <f t="shared" si="0"/>
        <v>5.2653493470122652E-2</v>
      </c>
      <c r="I25" s="36"/>
      <c r="J25" s="125">
        <v>44956</v>
      </c>
      <c r="K25" s="17">
        <f>'GLA-1'!$D25</f>
        <v>525967</v>
      </c>
      <c r="L25" s="204">
        <f t="shared" si="1"/>
        <v>8.5473042985586542E-2</v>
      </c>
    </row>
    <row r="26" spans="2:12" x14ac:dyDescent="0.25">
      <c r="B26" s="119" t="str">
        <f ca="1">DFIE!$B$39</f>
        <v>Graubünden</v>
      </c>
      <c r="C26" s="203"/>
      <c r="D26" s="198">
        <v>2.7064383597152099E-2</v>
      </c>
      <c r="E26" s="36"/>
      <c r="F26" s="124">
        <v>12577</v>
      </c>
      <c r="G26" s="20">
        <f>'GLA-1'!$D26</f>
        <v>202538</v>
      </c>
      <c r="H26" s="206">
        <f t="shared" si="0"/>
        <v>6.2096989206963632E-2</v>
      </c>
      <c r="I26" s="36"/>
      <c r="J26" s="124">
        <v>14897</v>
      </c>
      <c r="K26" s="20">
        <f>'GLA-1'!$D26</f>
        <v>202538</v>
      </c>
      <c r="L26" s="206">
        <f t="shared" si="1"/>
        <v>7.3551629817614469E-2</v>
      </c>
    </row>
    <row r="27" spans="2:12" x14ac:dyDescent="0.25">
      <c r="B27" s="116" t="str">
        <f ca="1">DFIE!$B$40</f>
        <v>Aargau</v>
      </c>
      <c r="C27" s="203"/>
      <c r="D27" s="199">
        <v>3.3958797375539897E-2</v>
      </c>
      <c r="E27" s="36"/>
      <c r="F27" s="125">
        <v>34805</v>
      </c>
      <c r="G27" s="17">
        <f>'GLA-1'!$D27</f>
        <v>711232</v>
      </c>
      <c r="H27" s="204">
        <f t="shared" si="0"/>
        <v>4.8936212093944033E-2</v>
      </c>
      <c r="I27" s="36"/>
      <c r="J27" s="125">
        <v>63373</v>
      </c>
      <c r="K27" s="17">
        <f>'GLA-1'!$D27</f>
        <v>711232</v>
      </c>
      <c r="L27" s="204">
        <f t="shared" si="1"/>
        <v>8.9103133717268065E-2</v>
      </c>
    </row>
    <row r="28" spans="2:12" x14ac:dyDescent="0.25">
      <c r="B28" s="119" t="str">
        <f ca="1">DFIE!$B$41</f>
        <v>Thurgau</v>
      </c>
      <c r="C28" s="203"/>
      <c r="D28" s="198">
        <v>2.8021100897635098E-2</v>
      </c>
      <c r="E28" s="36"/>
      <c r="F28" s="124">
        <v>14232</v>
      </c>
      <c r="G28" s="20">
        <f>'GLA-1'!$D28</f>
        <v>289650</v>
      </c>
      <c r="H28" s="206">
        <f t="shared" si="0"/>
        <v>4.9135163127912995E-2</v>
      </c>
      <c r="I28" s="36"/>
      <c r="J28" s="124">
        <v>20823</v>
      </c>
      <c r="K28" s="20">
        <f>'GLA-1'!$D28</f>
        <v>289650</v>
      </c>
      <c r="L28" s="206">
        <f t="shared" si="1"/>
        <v>7.1890212325220096E-2</v>
      </c>
    </row>
    <row r="29" spans="2:12" x14ac:dyDescent="0.25">
      <c r="B29" s="116" t="str">
        <f ca="1">DFIE!$B$42</f>
        <v>Tessin</v>
      </c>
      <c r="C29" s="203"/>
      <c r="D29" s="199">
        <v>7.7332343759324698E-2</v>
      </c>
      <c r="E29" s="36"/>
      <c r="F29" s="125">
        <v>26963</v>
      </c>
      <c r="G29" s="17">
        <f>'GLA-1'!$D29</f>
        <v>354023</v>
      </c>
      <c r="H29" s="204">
        <f t="shared" si="0"/>
        <v>7.6161718306437712E-2</v>
      </c>
      <c r="I29" s="36"/>
      <c r="J29" s="125">
        <v>18075</v>
      </c>
      <c r="K29" s="17">
        <f>'GLA-1'!$D29</f>
        <v>354023</v>
      </c>
      <c r="L29" s="204">
        <f t="shared" si="1"/>
        <v>5.1056004835844E-2</v>
      </c>
    </row>
    <row r="30" spans="2:12" x14ac:dyDescent="0.25">
      <c r="B30" s="119" t="str">
        <f ca="1">DFIE!$B$43</f>
        <v>Waadt</v>
      </c>
      <c r="C30" s="203"/>
      <c r="D30" s="198">
        <v>9.8909218056106696E-2</v>
      </c>
      <c r="E30" s="36"/>
      <c r="F30" s="124">
        <v>40781</v>
      </c>
      <c r="G30" s="20">
        <f>'GLA-1'!$D30</f>
        <v>830431</v>
      </c>
      <c r="H30" s="206">
        <f t="shared" si="0"/>
        <v>4.9108234157925222E-2</v>
      </c>
      <c r="I30" s="36"/>
      <c r="J30" s="124">
        <v>115506</v>
      </c>
      <c r="K30" s="20">
        <f>'GLA-1'!$D30</f>
        <v>830431</v>
      </c>
      <c r="L30" s="206">
        <f t="shared" si="1"/>
        <v>0.13909162832312377</v>
      </c>
    </row>
    <row r="31" spans="2:12" x14ac:dyDescent="0.25">
      <c r="B31" s="116" t="str">
        <f ca="1">DFIE!$B$44</f>
        <v>Wallis</v>
      </c>
      <c r="C31" s="203"/>
      <c r="D31" s="199">
        <v>6.2330027383356898E-2</v>
      </c>
      <c r="E31" s="36"/>
      <c r="F31" s="125">
        <v>19471</v>
      </c>
      <c r="G31" s="17">
        <f>'GLA-1'!$D31</f>
        <v>357282</v>
      </c>
      <c r="H31" s="204">
        <f t="shared" si="0"/>
        <v>5.449756774760553E-2</v>
      </c>
      <c r="I31" s="36"/>
      <c r="J31" s="125">
        <v>35097</v>
      </c>
      <c r="K31" s="17">
        <f>'GLA-1'!$D31</f>
        <v>357282</v>
      </c>
      <c r="L31" s="204">
        <f t="shared" si="1"/>
        <v>9.8233328295296157E-2</v>
      </c>
    </row>
    <row r="32" spans="2:12" x14ac:dyDescent="0.25">
      <c r="B32" s="119" t="str">
        <f ca="1">DFIE!$B$45</f>
        <v>Neuenburg</v>
      </c>
      <c r="C32" s="203"/>
      <c r="D32" s="198">
        <v>9.0020204337065493E-2</v>
      </c>
      <c r="E32" s="36"/>
      <c r="F32" s="124">
        <v>10615</v>
      </c>
      <c r="G32" s="20">
        <f>'GLA-1'!$D32</f>
        <v>176571</v>
      </c>
      <c r="H32" s="206">
        <f t="shared" si="0"/>
        <v>6.0117459832022248E-2</v>
      </c>
      <c r="I32" s="36"/>
      <c r="J32" s="124">
        <v>16672</v>
      </c>
      <c r="K32" s="20">
        <f>'GLA-1'!$D32</f>
        <v>176571</v>
      </c>
      <c r="L32" s="206">
        <f t="shared" si="1"/>
        <v>9.4420941151151655E-2</v>
      </c>
    </row>
    <row r="33" spans="2:12" x14ac:dyDescent="0.25">
      <c r="B33" s="116" t="str">
        <f ca="1">DFIE!$B$46</f>
        <v>Genf</v>
      </c>
      <c r="C33" s="203"/>
      <c r="D33" s="199">
        <v>0.11206205669486501</v>
      </c>
      <c r="E33" s="36"/>
      <c r="F33" s="125">
        <v>27262</v>
      </c>
      <c r="G33" s="17">
        <f>'GLA-1'!$D33</f>
        <v>514114</v>
      </c>
      <c r="H33" s="204">
        <f t="shared" si="0"/>
        <v>5.3027149620512179E-2</v>
      </c>
      <c r="I33" s="36"/>
      <c r="J33" s="125">
        <v>96490</v>
      </c>
      <c r="K33" s="17">
        <f>'GLA-1'!$D33</f>
        <v>514114</v>
      </c>
      <c r="L33" s="204">
        <f t="shared" si="1"/>
        <v>0.18768210941542149</v>
      </c>
    </row>
    <row r="34" spans="2:12" x14ac:dyDescent="0.25">
      <c r="B34" s="122" t="str">
        <f ca="1">DFIE!$B$47</f>
        <v>Jura</v>
      </c>
      <c r="C34" s="203"/>
      <c r="D34" s="200">
        <v>6.9047675234079897E-2</v>
      </c>
      <c r="E34" s="36"/>
      <c r="F34" s="126">
        <v>4530</v>
      </c>
      <c r="G34" s="28">
        <f>'GLA-1'!$D34</f>
        <v>73865</v>
      </c>
      <c r="H34" s="209">
        <f t="shared" si="0"/>
        <v>6.1328098558180465E-2</v>
      </c>
      <c r="I34" s="36"/>
      <c r="J34" s="126">
        <v>4431</v>
      </c>
      <c r="K34" s="28">
        <f>'GLA-1'!$D34</f>
        <v>73865</v>
      </c>
      <c r="L34" s="209">
        <f t="shared" si="1"/>
        <v>5.998781560955798E-2</v>
      </c>
    </row>
    <row r="35" spans="2:12" x14ac:dyDescent="0.25">
      <c r="B35" s="219" t="str">
        <f ca="1">DFIE!$B$48</f>
        <v>Schweiz</v>
      </c>
      <c r="C35" s="36"/>
      <c r="D35" s="207"/>
      <c r="E35" s="36"/>
      <c r="F35" s="113">
        <f>SUM(F9:F34)</f>
        <v>485646</v>
      </c>
      <c r="G35" s="23">
        <f>SUM(G9:G34)</f>
        <v>8815385</v>
      </c>
      <c r="H35" s="201">
        <f>F35/G35</f>
        <v>5.5090730580683658E-2</v>
      </c>
      <c r="I35" s="36"/>
      <c r="J35" s="113">
        <f>SUM(J9:J34)</f>
        <v>882170</v>
      </c>
      <c r="K35" s="23">
        <f>SUM(K9:K34)</f>
        <v>8815385</v>
      </c>
      <c r="L35" s="201">
        <f t="shared" si="1"/>
        <v>0.10007163612252896</v>
      </c>
    </row>
  </sheetData>
  <mergeCells count="2">
    <mergeCell ref="F3:H3"/>
    <mergeCell ref="J3:L3"/>
  </mergeCells>
  <conditionalFormatting sqref="D9:D34 F9:F34 J9:J34">
    <cfRule type="expression" dxfId="11" priority="3" stopIfTrue="1">
      <formula>ISBLANK(D9)</formula>
    </cfRule>
  </conditionalFormatting>
  <conditionalFormatting sqref="D7 F7 J7">
    <cfRule type="expression" dxfId="10" priority="1" stopIfTrue="1">
      <formula>ISBLANK(D7)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B1:O39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44140625" customWidth="1"/>
    <col min="2" max="2" width="17.6640625" customWidth="1"/>
    <col min="3" max="4" width="10.6640625" customWidth="1"/>
    <col min="5" max="5" width="11.109375" customWidth="1"/>
    <col min="6" max="7" width="10.6640625" customWidth="1"/>
    <col min="8" max="8" width="11" customWidth="1"/>
    <col min="9" max="10" width="10.6640625" customWidth="1"/>
    <col min="11" max="11" width="10.88671875" customWidth="1"/>
    <col min="12" max="13" width="10.6640625" customWidth="1"/>
    <col min="14" max="14" width="13.44140625" customWidth="1"/>
    <col min="15" max="15" width="14.6640625" customWidth="1"/>
  </cols>
  <sheetData>
    <row r="1" spans="2:15" ht="22.5" customHeight="1" x14ac:dyDescent="0.4">
      <c r="B1" s="103" t="str">
        <f ca="1">DFIE!$B$139</f>
        <v>SLA A-C 2025</v>
      </c>
      <c r="C1" s="101"/>
      <c r="D1" s="101"/>
      <c r="E1" s="101"/>
      <c r="F1" s="35"/>
      <c r="G1" s="35"/>
      <c r="H1" s="35"/>
      <c r="L1" s="35"/>
      <c r="M1" s="35"/>
    </row>
    <row r="2" spans="2:15" ht="16.5" customHeight="1" x14ac:dyDescent="0.25">
      <c r="B2" s="250"/>
      <c r="C2" s="250"/>
      <c r="D2" s="250"/>
      <c r="E2" s="250"/>
      <c r="F2" s="35"/>
      <c r="G2" s="35"/>
      <c r="H2" s="35"/>
      <c r="I2" s="35"/>
      <c r="J2" s="35"/>
      <c r="K2" s="35"/>
      <c r="L2" s="35"/>
      <c r="M2" s="35"/>
    </row>
    <row r="3" spans="2:15" ht="12" customHeight="1" x14ac:dyDescent="0.25">
      <c r="B3" s="91" t="str">
        <f ca="1">DFIE!$B$49</f>
        <v>Spalte</v>
      </c>
      <c r="C3" s="223" t="s">
        <v>46</v>
      </c>
      <c r="D3" s="224" t="s">
        <v>47</v>
      </c>
      <c r="E3" s="225" t="s">
        <v>55</v>
      </c>
      <c r="F3" s="223" t="s">
        <v>49</v>
      </c>
      <c r="G3" s="226" t="s">
        <v>50</v>
      </c>
      <c r="H3" s="225" t="s">
        <v>51</v>
      </c>
      <c r="I3" s="223" t="s">
        <v>56</v>
      </c>
      <c r="J3" s="226" t="s">
        <v>57</v>
      </c>
      <c r="K3" s="225" t="s">
        <v>52</v>
      </c>
      <c r="L3" s="226" t="s">
        <v>53</v>
      </c>
      <c r="M3" s="226" t="s">
        <v>54</v>
      </c>
      <c r="N3" s="227" t="s">
        <v>63</v>
      </c>
      <c r="O3" s="228" t="s">
        <v>64</v>
      </c>
    </row>
    <row r="4" spans="2:15" ht="12" customHeight="1" x14ac:dyDescent="0.25">
      <c r="B4" s="187" t="str">
        <f ca="1">DFIE!$B$50</f>
        <v>Formel</v>
      </c>
      <c r="C4" s="229"/>
      <c r="D4" s="230"/>
      <c r="E4" s="231"/>
      <c r="F4" s="232"/>
      <c r="G4" s="233"/>
      <c r="H4" s="234"/>
      <c r="I4" s="241" t="s">
        <v>100</v>
      </c>
      <c r="J4" s="242" t="s">
        <v>101</v>
      </c>
      <c r="K4" s="243" t="s">
        <v>102</v>
      </c>
      <c r="L4" s="239" t="s">
        <v>65</v>
      </c>
      <c r="M4" s="239" t="str">
        <f ca="1">DFIE!$B$151</f>
        <v>L - L[Min]</v>
      </c>
      <c r="N4" s="240" t="str">
        <f ca="1">DFIE!$B$152</f>
        <v>(M-M[MW]) * Bev</v>
      </c>
      <c r="O4" s="244" t="str">
        <f ca="1">DFIE!$B$153</f>
        <v>N / N[Schweiz] * Dot</v>
      </c>
    </row>
    <row r="5" spans="2:15" ht="12" customHeight="1" x14ac:dyDescent="0.25">
      <c r="B5" s="187" t="str">
        <f ca="1">DFIE!$B$140</f>
        <v>Gewicht (ω)</v>
      </c>
      <c r="C5" s="150"/>
      <c r="D5" s="94"/>
      <c r="E5" s="192"/>
      <c r="F5" s="150"/>
      <c r="G5" s="94"/>
      <c r="H5" s="192"/>
      <c r="I5" s="245">
        <v>0.55208786237771301</v>
      </c>
      <c r="J5" s="246">
        <v>-1.47252416054241E-2</v>
      </c>
      <c r="K5" s="247">
        <v>0.55899175200497997</v>
      </c>
      <c r="L5" s="233"/>
      <c r="M5" s="233"/>
      <c r="N5" s="235"/>
      <c r="O5" s="236"/>
    </row>
    <row r="6" spans="2:15" ht="33" customHeight="1" x14ac:dyDescent="0.25">
      <c r="B6" s="266"/>
      <c r="C6" s="446" t="str">
        <f ca="1">DFIE!$B$141</f>
        <v>Teilindikatoren</v>
      </c>
      <c r="D6" s="447"/>
      <c r="E6" s="448"/>
      <c r="F6" s="446" t="str">
        <f ca="1">DFIE!$B$142</f>
        <v>Standardisierte Teilindikatoren</v>
      </c>
      <c r="G6" s="447"/>
      <c r="H6" s="448"/>
      <c r="I6" s="434" t="str">
        <f ca="1">DFIE!$B$143</f>
        <v>Gewichtete
standardisierte Teilindikatoren</v>
      </c>
      <c r="J6" s="449"/>
      <c r="K6" s="435"/>
      <c r="L6" s="222"/>
      <c r="M6" s="287"/>
      <c r="N6" s="299"/>
      <c r="O6" s="303"/>
    </row>
    <row r="7" spans="2:15" ht="52.5" customHeight="1" x14ac:dyDescent="0.25">
      <c r="B7" s="265"/>
      <c r="C7" s="301" t="str">
        <f ca="1">DFIE!$B$144</f>
        <v>Armut
(SLA A)</v>
      </c>
      <c r="D7" s="300" t="str">
        <f ca="1">DFIE!$B$145</f>
        <v>Alters-
struktur
(SLA B)</v>
      </c>
      <c r="E7" s="302" t="str">
        <f ca="1">DFIE!$B$146</f>
        <v>Ausländer-
integration
(SLA C)</v>
      </c>
      <c r="F7" s="301" t="str">
        <f ca="1">DFIE!$B$144</f>
        <v>Armut
(SLA A)</v>
      </c>
      <c r="G7" s="300" t="str">
        <f ca="1">DFIE!$B$145</f>
        <v>Alters-
struktur
(SLA B)</v>
      </c>
      <c r="H7" s="302" t="str">
        <f ca="1">DFIE!$B$146</f>
        <v>Ausländer-
integration
(SLA C)</v>
      </c>
      <c r="I7" s="301" t="str">
        <f ca="1">DFIE!$B$144</f>
        <v>Armut
(SLA A)</v>
      </c>
      <c r="J7" s="300" t="str">
        <f ca="1">DFIE!$B$145</f>
        <v>Alters-
struktur
(SLA B)</v>
      </c>
      <c r="K7" s="302" t="str">
        <f ca="1">DFIE!$B$146</f>
        <v>Ausländer-
integration
(SLA C)</v>
      </c>
      <c r="L7" s="301" t="str">
        <f ca="1">DFIE!$B$147</f>
        <v>Lasten-
index</v>
      </c>
      <c r="M7" s="300" t="str">
        <f ca="1">DFIE!$B$148</f>
        <v>Masszahl
Lasten</v>
      </c>
      <c r="N7" s="300" t="str">
        <f ca="1">DFIE!$B$149</f>
        <v>Massgebende
Sonderlasten</v>
      </c>
      <c r="O7" s="304" t="str">
        <f ca="1">DFIE!$B$150</f>
        <v>Auszahlung
SLA A-C</v>
      </c>
    </row>
    <row r="8" spans="2:15" ht="12.75" customHeight="1" x14ac:dyDescent="0.25">
      <c r="B8" s="187" t="str">
        <f ca="1">DFIE!$B$52</f>
        <v>Einheit</v>
      </c>
      <c r="C8" s="305" t="str">
        <f ca="1">DFIE!$B$58</f>
        <v>Prozent</v>
      </c>
      <c r="D8" s="145" t="str">
        <f ca="1">DFIE!$B$58</f>
        <v>Prozent</v>
      </c>
      <c r="E8" s="306" t="str">
        <f ca="1">DFIE!$B$58</f>
        <v>Prozent</v>
      </c>
      <c r="F8" s="150"/>
      <c r="G8" s="94"/>
      <c r="H8" s="192"/>
      <c r="I8" s="305"/>
      <c r="J8" s="145"/>
      <c r="K8" s="306"/>
      <c r="L8" s="94"/>
      <c r="M8" s="94"/>
      <c r="N8" s="237"/>
      <c r="O8" s="238" t="str">
        <f ca="1">DFIE!$B$54</f>
        <v>CHF</v>
      </c>
    </row>
    <row r="9" spans="2:15" x14ac:dyDescent="0.25">
      <c r="B9" s="140" t="str">
        <f ca="1">DFIE!$B$22</f>
        <v>Zürich</v>
      </c>
      <c r="C9" s="296">
        <f>'SLA.AC-1'!D9</f>
        <v>4.5905527219872302E-2</v>
      </c>
      <c r="D9" s="127">
        <f>'SLA.AC-1'!H9</f>
        <v>5.1480822067802683E-2</v>
      </c>
      <c r="E9" s="205">
        <f>'SLA.AC-1'!L9</f>
        <v>0.11280615354624496</v>
      </c>
      <c r="F9" s="268">
        <f t="shared" ref="F9:F34" si="0">(C9-C$37)/C$38</f>
        <v>-0.23022514385424536</v>
      </c>
      <c r="G9" s="269">
        <f t="shared" ref="G9:G34" si="1">(D9-D$37)/D$38</f>
        <v>-0.69485826986050336</v>
      </c>
      <c r="H9" s="270">
        <f t="shared" ref="H9:H34" si="2">(E9-E$37)/E$38</f>
        <v>0.72590260865204348</v>
      </c>
      <c r="I9" s="268">
        <f t="shared" ref="I9:I34" si="3">I$5*F9</f>
        <v>-0.12710450753609179</v>
      </c>
      <c r="J9" s="269">
        <f t="shared" ref="J9:J34" si="4">J$5*G9</f>
        <v>1.0231955905222891E-2</v>
      </c>
      <c r="K9" s="270">
        <f t="shared" ref="K9:K34" si="5">K$5*H9</f>
        <v>0.40577357099539113</v>
      </c>
      <c r="L9" s="268">
        <f>ROUND(SUM(I9:K9),3)</f>
        <v>0.28899999999999998</v>
      </c>
      <c r="M9" s="269">
        <f>L9-$L$39</f>
        <v>1.7169999999999999</v>
      </c>
      <c r="N9" s="135">
        <f>MAX((M9-$M$37)*'SLA.AC-1'!G9,0)</f>
        <v>456549.69503846159</v>
      </c>
      <c r="O9" s="164">
        <f>N9/$N$35*DOT!$H$18</f>
        <v>37510638.96330826</v>
      </c>
    </row>
    <row r="10" spans="2:15" x14ac:dyDescent="0.25">
      <c r="B10" s="119" t="str">
        <f ca="1">DFIE!$B$23</f>
        <v>Bern</v>
      </c>
      <c r="C10" s="271">
        <f>'SLA.AC-1'!D10</f>
        <v>6.2094131650303301E-2</v>
      </c>
      <c r="D10" s="120">
        <f>'SLA.AC-1'!H10</f>
        <v>6.2186322147689307E-2</v>
      </c>
      <c r="E10" s="206">
        <f>'SLA.AC-1'!L10</f>
        <v>7.0941007402250442E-2</v>
      </c>
      <c r="F10" s="272">
        <f t="shared" si="0"/>
        <v>0.31961239388024271</v>
      </c>
      <c r="G10" s="273">
        <f t="shared" si="1"/>
        <v>0.71716558797292729</v>
      </c>
      <c r="H10" s="274">
        <f t="shared" si="2"/>
        <v>-0.54061479741151508</v>
      </c>
      <c r="I10" s="272">
        <f t="shared" si="3"/>
        <v>0.17645412332676683</v>
      </c>
      <c r="J10" s="273">
        <f t="shared" si="4"/>
        <v>-1.0560436553997386E-2</v>
      </c>
      <c r="K10" s="274">
        <f t="shared" si="5"/>
        <v>-0.3021992127648801</v>
      </c>
      <c r="L10" s="272">
        <f t="shared" ref="L10:L34" si="6">ROUND(SUM(I10:K10),3)</f>
        <v>-0.13600000000000001</v>
      </c>
      <c r="M10" s="273">
        <f t="shared" ref="M10:M34" si="7">L10-$L$39</f>
        <v>1.2919999999999998</v>
      </c>
      <c r="N10" s="21">
        <f>MAX((M10-$M$37)*'SLA.AC-1'!G10,0)</f>
        <v>0</v>
      </c>
      <c r="O10" s="161">
        <f>N10/$N$35*DOT!$H$18</f>
        <v>0</v>
      </c>
    </row>
    <row r="11" spans="2:15" x14ac:dyDescent="0.25">
      <c r="B11" s="116" t="str">
        <f ca="1">DFIE!$B$24</f>
        <v>Luzern</v>
      </c>
      <c r="C11" s="267">
        <f>'SLA.AC-1'!D11</f>
        <v>4.4144969353961699E-2</v>
      </c>
      <c r="D11" s="117">
        <f>'SLA.AC-1'!H11</f>
        <v>5.2827932616376097E-2</v>
      </c>
      <c r="E11" s="204">
        <f>'SLA.AC-1'!L11</f>
        <v>8.2664275240025328E-2</v>
      </c>
      <c r="F11" s="275">
        <f t="shared" si="0"/>
        <v>-0.29002157696812797</v>
      </c>
      <c r="G11" s="276">
        <f t="shared" si="1"/>
        <v>-0.51717836518248794</v>
      </c>
      <c r="H11" s="277">
        <f t="shared" si="2"/>
        <v>-0.1859588570878272</v>
      </c>
      <c r="I11" s="275">
        <f t="shared" si="3"/>
        <v>-0.16011739247174714</v>
      </c>
      <c r="J11" s="276">
        <f t="shared" si="4"/>
        <v>7.6155763804103905E-3</v>
      </c>
      <c r="K11" s="277">
        <f t="shared" si="5"/>
        <v>-0.10394946732436822</v>
      </c>
      <c r="L11" s="275">
        <f t="shared" si="6"/>
        <v>-0.25600000000000001</v>
      </c>
      <c r="M11" s="276">
        <f t="shared" si="7"/>
        <v>1.1719999999999999</v>
      </c>
      <c r="N11" s="18">
        <f>MAX((M11-$M$37)*'SLA.AC-1'!G11,0)</f>
        <v>0</v>
      </c>
      <c r="O11" s="160">
        <f>N11/$N$35*DOT!$H$18</f>
        <v>0</v>
      </c>
    </row>
    <row r="12" spans="2:15" x14ac:dyDescent="0.25">
      <c r="B12" s="119" t="str">
        <f ca="1">DFIE!$B$25</f>
        <v>Uri</v>
      </c>
      <c r="C12" s="271">
        <f>'SLA.AC-1'!D12</f>
        <v>2.5871368947128701E-2</v>
      </c>
      <c r="D12" s="120">
        <f>'SLA.AC-1'!H12</f>
        <v>5.9436717849773564E-2</v>
      </c>
      <c r="E12" s="206">
        <f>'SLA.AC-1'!L12</f>
        <v>6.5707318380362839E-2</v>
      </c>
      <c r="F12" s="272">
        <f t="shared" si="0"/>
        <v>-0.91067491965836589</v>
      </c>
      <c r="G12" s="273">
        <f t="shared" si="1"/>
        <v>0.35450089792703388</v>
      </c>
      <c r="H12" s="274">
        <f t="shared" si="2"/>
        <v>-0.69894598348562043</v>
      </c>
      <c r="I12" s="272">
        <f t="shared" si="3"/>
        <v>-0.5027725697151828</v>
      </c>
      <c r="J12" s="273">
        <f t="shared" si="4"/>
        <v>-5.2201113713153616E-3</v>
      </c>
      <c r="K12" s="274">
        <f t="shared" si="5"/>
        <v>-0.39070503986547078</v>
      </c>
      <c r="L12" s="272">
        <f t="shared" si="6"/>
        <v>-0.89900000000000002</v>
      </c>
      <c r="M12" s="273">
        <f t="shared" si="7"/>
        <v>0.52899999999999991</v>
      </c>
      <c r="N12" s="21">
        <f>MAX((M12-$M$37)*'SLA.AC-1'!G12,0)</f>
        <v>0</v>
      </c>
      <c r="O12" s="161">
        <f>N12/$N$35*DOT!$H$18</f>
        <v>0</v>
      </c>
    </row>
    <row r="13" spans="2:15" x14ac:dyDescent="0.25">
      <c r="B13" s="116" t="str">
        <f ca="1">DFIE!$B$26</f>
        <v>Schwyz</v>
      </c>
      <c r="C13" s="267">
        <f>'SLA.AC-1'!D13</f>
        <v>2.6268959950278899E-2</v>
      </c>
      <c r="D13" s="117">
        <f>'SLA.AC-1'!H13</f>
        <v>4.9593742420567549E-2</v>
      </c>
      <c r="E13" s="204">
        <f>'SLA.AC-1'!L13</f>
        <v>8.0784622847441187E-2</v>
      </c>
      <c r="F13" s="275">
        <f t="shared" si="0"/>
        <v>-0.89717094782824625</v>
      </c>
      <c r="G13" s="276">
        <f t="shared" si="1"/>
        <v>-0.9437585046598217</v>
      </c>
      <c r="H13" s="277">
        <f t="shared" si="2"/>
        <v>-0.24282268516019911</v>
      </c>
      <c r="I13" s="275">
        <f t="shared" si="3"/>
        <v>-0.49531719077388314</v>
      </c>
      <c r="J13" s="276">
        <f t="shared" si="4"/>
        <v>1.3897071998289641E-2</v>
      </c>
      <c r="K13" s="277">
        <f t="shared" si="5"/>
        <v>-0.13573587820425334</v>
      </c>
      <c r="L13" s="275">
        <f t="shared" si="6"/>
        <v>-0.61699999999999999</v>
      </c>
      <c r="M13" s="276">
        <f t="shared" si="7"/>
        <v>0.81099999999999994</v>
      </c>
      <c r="N13" s="18">
        <f>MAX((M13-$M$37)*'SLA.AC-1'!G13,0)</f>
        <v>0</v>
      </c>
      <c r="O13" s="160">
        <f>N13/$N$35*DOT!$H$18</f>
        <v>0</v>
      </c>
    </row>
    <row r="14" spans="2:15" x14ac:dyDescent="0.25">
      <c r="B14" s="119" t="str">
        <f ca="1">DFIE!$B$27</f>
        <v>Obwalden</v>
      </c>
      <c r="C14" s="271">
        <f>'SLA.AC-1'!D14</f>
        <v>2.5487516149870802E-2</v>
      </c>
      <c r="D14" s="120">
        <f>'SLA.AC-1'!H14</f>
        <v>5.2351421188630488E-2</v>
      </c>
      <c r="E14" s="206">
        <f>'SLA.AC-1'!L14</f>
        <v>6.1576227390180878E-2</v>
      </c>
      <c r="F14" s="272">
        <f t="shared" si="0"/>
        <v>-0.92371228046384946</v>
      </c>
      <c r="G14" s="273">
        <f t="shared" si="1"/>
        <v>-0.58002881583739996</v>
      </c>
      <c r="H14" s="274">
        <f t="shared" si="2"/>
        <v>-0.82392103139545159</v>
      </c>
      <c r="I14" s="272">
        <f t="shared" si="3"/>
        <v>-0.50997033837332917</v>
      </c>
      <c r="J14" s="273">
        <f t="shared" si="4"/>
        <v>8.5410644513137547E-3</v>
      </c>
      <c r="K14" s="274">
        <f t="shared" si="5"/>
        <v>-0.46056506085349358</v>
      </c>
      <c r="L14" s="272">
        <f t="shared" si="6"/>
        <v>-0.96199999999999997</v>
      </c>
      <c r="M14" s="273">
        <f t="shared" si="7"/>
        <v>0.46599999999999997</v>
      </c>
      <c r="N14" s="21">
        <f>MAX((M14-$M$37)*'SLA.AC-1'!G14,0)</f>
        <v>0</v>
      </c>
      <c r="O14" s="161">
        <f>N14/$N$35*DOT!$H$18</f>
        <v>0</v>
      </c>
    </row>
    <row r="15" spans="2:15" x14ac:dyDescent="0.25">
      <c r="B15" s="116" t="str">
        <f ca="1">DFIE!$B$28</f>
        <v>Nidwalden</v>
      </c>
      <c r="C15" s="267">
        <f>'SLA.AC-1'!D15</f>
        <v>2.24358819225574E-2</v>
      </c>
      <c r="D15" s="117">
        <f>'SLA.AC-1'!H15</f>
        <v>5.5965781179648809E-2</v>
      </c>
      <c r="E15" s="204">
        <f>'SLA.AC-1'!L15</f>
        <v>6.0288158487167939E-2</v>
      </c>
      <c r="F15" s="275">
        <f t="shared" si="0"/>
        <v>-1.0273594513378379</v>
      </c>
      <c r="G15" s="276">
        <f t="shared" si="1"/>
        <v>-0.10330540263552537</v>
      </c>
      <c r="H15" s="277">
        <f t="shared" si="2"/>
        <v>-0.86288809197285976</v>
      </c>
      <c r="I15" s="275">
        <f t="shared" si="3"/>
        <v>-0.56719268338264706</v>
      </c>
      <c r="J15" s="276">
        <f t="shared" si="4"/>
        <v>1.5211970129537266E-3</v>
      </c>
      <c r="K15" s="277">
        <f t="shared" si="5"/>
        <v>-0.48234732631614319</v>
      </c>
      <c r="L15" s="275">
        <f t="shared" si="6"/>
        <v>-1.048</v>
      </c>
      <c r="M15" s="276">
        <f t="shared" si="7"/>
        <v>0.37999999999999989</v>
      </c>
      <c r="N15" s="18">
        <f>MAX((M15-$M$37)*'SLA.AC-1'!G15,0)</f>
        <v>0</v>
      </c>
      <c r="O15" s="160">
        <f>N15/$N$35*DOT!$H$18</f>
        <v>0</v>
      </c>
    </row>
    <row r="16" spans="2:15" x14ac:dyDescent="0.25">
      <c r="B16" s="119" t="str">
        <f ca="1">DFIE!$B$29</f>
        <v>Glarus</v>
      </c>
      <c r="C16" s="271">
        <f>'SLA.AC-1'!D16</f>
        <v>3.7440413180294702E-2</v>
      </c>
      <c r="D16" s="120">
        <f>'SLA.AC-1'!H16</f>
        <v>5.7992331991029877E-2</v>
      </c>
      <c r="E16" s="206">
        <f>'SLA.AC-1'!L16</f>
        <v>9.2209013527525252E-2</v>
      </c>
      <c r="F16" s="272">
        <f t="shared" si="0"/>
        <v>-0.51773834365877447</v>
      </c>
      <c r="G16" s="273">
        <f t="shared" si="1"/>
        <v>0.16399066699488743</v>
      </c>
      <c r="H16" s="274">
        <f t="shared" si="2"/>
        <v>0.10279153054635096</v>
      </c>
      <c r="I16" s="272">
        <f t="shared" si="3"/>
        <v>-0.28583705542155058</v>
      </c>
      <c r="J16" s="273">
        <f t="shared" si="4"/>
        <v>-2.4148021925343649E-3</v>
      </c>
      <c r="K16" s="274">
        <f t="shared" si="5"/>
        <v>5.7459617751378138E-2</v>
      </c>
      <c r="L16" s="272">
        <f t="shared" si="6"/>
        <v>-0.23100000000000001</v>
      </c>
      <c r="M16" s="273">
        <f t="shared" si="7"/>
        <v>1.1969999999999998</v>
      </c>
      <c r="N16" s="21">
        <f>MAX((M16-$M$37)*'SLA.AC-1'!G16,0)</f>
        <v>0</v>
      </c>
      <c r="O16" s="161">
        <f>N16/$N$35*DOT!$H$18</f>
        <v>0</v>
      </c>
    </row>
    <row r="17" spans="2:15" x14ac:dyDescent="0.25">
      <c r="B17" s="116" t="str">
        <f ca="1">DFIE!$B$30</f>
        <v>Zug</v>
      </c>
      <c r="C17" s="267">
        <f>'SLA.AC-1'!D17</f>
        <v>3.0794821749870398E-2</v>
      </c>
      <c r="D17" s="117">
        <f>'SLA.AC-1'!H17</f>
        <v>5.0089963709554451E-2</v>
      </c>
      <c r="E17" s="204">
        <f>'SLA.AC-1'!L17</f>
        <v>0.13744625049556281</v>
      </c>
      <c r="F17" s="275">
        <f t="shared" si="0"/>
        <v>-0.74345240348379615</v>
      </c>
      <c r="G17" s="276">
        <f t="shared" si="1"/>
        <v>-0.87830838149081758</v>
      </c>
      <c r="H17" s="277">
        <f t="shared" si="2"/>
        <v>1.4713224757192278</v>
      </c>
      <c r="I17" s="275">
        <f t="shared" si="3"/>
        <v>-0.41045104821894202</v>
      </c>
      <c r="J17" s="276">
        <f t="shared" si="4"/>
        <v>1.293330312152129E-2</v>
      </c>
      <c r="K17" s="277">
        <f t="shared" si="5"/>
        <v>0.8224571284665958</v>
      </c>
      <c r="L17" s="275">
        <f t="shared" si="6"/>
        <v>0.42499999999999999</v>
      </c>
      <c r="M17" s="276">
        <f t="shared" si="7"/>
        <v>1.853</v>
      </c>
      <c r="N17" s="18">
        <f>MAX((M17-$M$37)*'SLA.AC-1'!G17,0)</f>
        <v>55739.655230769247</v>
      </c>
      <c r="O17" s="160">
        <f>N17/$N$35*DOT!$H$18</f>
        <v>4579633.0739516141</v>
      </c>
    </row>
    <row r="18" spans="2:15" x14ac:dyDescent="0.25">
      <c r="B18" s="119" t="str">
        <f ca="1">DFIE!$B$31</f>
        <v>Freiburg</v>
      </c>
      <c r="C18" s="271">
        <f>'SLA.AC-1'!D18</f>
        <v>4.2877263887383499E-2</v>
      </c>
      <c r="D18" s="120">
        <f>'SLA.AC-1'!H18</f>
        <v>4.1947587938947276E-2</v>
      </c>
      <c r="E18" s="206">
        <f>'SLA.AC-1'!L18</f>
        <v>0.1028986590525167</v>
      </c>
      <c r="F18" s="272">
        <f t="shared" si="0"/>
        <v>-0.3330785344292444</v>
      </c>
      <c r="G18" s="273">
        <f t="shared" si="1"/>
        <v>-1.952263709289382</v>
      </c>
      <c r="H18" s="274">
        <f t="shared" si="2"/>
        <v>0.42617800758109531</v>
      </c>
      <c r="I18" s="272">
        <f t="shared" si="3"/>
        <v>-0.18388861607694304</v>
      </c>
      <c r="J18" s="273">
        <f t="shared" si="4"/>
        <v>2.8747554796787585E-2</v>
      </c>
      <c r="K18" s="274">
        <f t="shared" si="5"/>
        <v>0.2382299911237481</v>
      </c>
      <c r="L18" s="272">
        <f t="shared" si="6"/>
        <v>8.3000000000000004E-2</v>
      </c>
      <c r="M18" s="273">
        <f t="shared" si="7"/>
        <v>1.5109999999999999</v>
      </c>
      <c r="N18" s="21">
        <f>MAX((M18-$M$37)*'SLA.AC-1'!G18,0)</f>
        <v>27747.730961538484</v>
      </c>
      <c r="O18" s="161">
        <f>N18/$N$35*DOT!$H$18</f>
        <v>2279784.9378950875</v>
      </c>
    </row>
    <row r="19" spans="2:15" x14ac:dyDescent="0.25">
      <c r="B19" s="116" t="str">
        <f ca="1">DFIE!$B$32</f>
        <v>Solothurn</v>
      </c>
      <c r="C19" s="267">
        <f>'SLA.AC-1'!D19</f>
        <v>7.8804504475793902E-2</v>
      </c>
      <c r="D19" s="117">
        <f>'SLA.AC-1'!H19</f>
        <v>5.679371689187275E-2</v>
      </c>
      <c r="E19" s="204">
        <f>'SLA.AC-1'!L19</f>
        <v>8.6966374890229736E-2</v>
      </c>
      <c r="F19" s="275">
        <f t="shared" si="0"/>
        <v>0.88717152403735866</v>
      </c>
      <c r="G19" s="276">
        <f t="shared" si="1"/>
        <v>5.8968737353790636E-3</v>
      </c>
      <c r="H19" s="277">
        <f t="shared" si="2"/>
        <v>-5.5810402073167384E-2</v>
      </c>
      <c r="I19" s="275">
        <f t="shared" si="3"/>
        <v>0.48979663026816317</v>
      </c>
      <c r="J19" s="276">
        <f t="shared" si="4"/>
        <v>-8.6832890470136414E-5</v>
      </c>
      <c r="K19" s="277">
        <f t="shared" si="5"/>
        <v>-3.1197554434982202E-2</v>
      </c>
      <c r="L19" s="275">
        <f t="shared" si="6"/>
        <v>0.45900000000000002</v>
      </c>
      <c r="M19" s="276">
        <f t="shared" si="7"/>
        <v>1.887</v>
      </c>
      <c r="N19" s="18">
        <f>MAX((M19-$M$37)*'SLA.AC-1'!G19,0)</f>
        <v>129614.4101538462</v>
      </c>
      <c r="O19" s="160">
        <f>N19/$N$35*DOT!$H$18</f>
        <v>10649266.435964858</v>
      </c>
    </row>
    <row r="20" spans="2:15" x14ac:dyDescent="0.25">
      <c r="B20" s="119" t="str">
        <f ca="1">DFIE!$B$33</f>
        <v>Basel-Stadt</v>
      </c>
      <c r="C20" s="271">
        <f>'SLA.AC-1'!D20</f>
        <v>0.12760603867766801</v>
      </c>
      <c r="D20" s="120">
        <f>'SLA.AC-1'!H20</f>
        <v>6.6915329342534524E-2</v>
      </c>
      <c r="E20" s="206">
        <f>'SLA.AC-1'!L20</f>
        <v>0.14393808502637384</v>
      </c>
      <c r="F20" s="272">
        <f t="shared" si="0"/>
        <v>2.5446902754859955</v>
      </c>
      <c r="G20" s="273">
        <f t="shared" si="1"/>
        <v>1.3409076769140083</v>
      </c>
      <c r="H20" s="274">
        <f t="shared" si="2"/>
        <v>1.6677154705573951</v>
      </c>
      <c r="I20" s="272">
        <f t="shared" si="3"/>
        <v>1.4048926146064169</v>
      </c>
      <c r="J20" s="273">
        <f t="shared" si="4"/>
        <v>-1.9745189513126732E-2</v>
      </c>
      <c r="K20" s="274">
        <f t="shared" si="5"/>
        <v>0.93223919273268785</v>
      </c>
      <c r="L20" s="272">
        <f t="shared" si="6"/>
        <v>2.3170000000000002</v>
      </c>
      <c r="M20" s="273">
        <f t="shared" si="7"/>
        <v>3.7450000000000001</v>
      </c>
      <c r="N20" s="21">
        <f>MAX((M20-$M$37)*'SLA.AC-1'!G20,0)</f>
        <v>455945.59330769232</v>
      </c>
      <c r="O20" s="161">
        <f>N20/$N$35*DOT!$H$18</f>
        <v>37461005.282317437</v>
      </c>
    </row>
    <row r="21" spans="2:15" x14ac:dyDescent="0.25">
      <c r="B21" s="116" t="str">
        <f ca="1">DFIE!$B$34</f>
        <v>Basel-Landschaft</v>
      </c>
      <c r="C21" s="267">
        <f>'SLA.AC-1'!D21</f>
        <v>4.5252110526905698E-2</v>
      </c>
      <c r="D21" s="117">
        <f>'SLA.AC-1'!H21</f>
        <v>7.0702439057527253E-2</v>
      </c>
      <c r="E21" s="204">
        <f>'SLA.AC-1'!L21</f>
        <v>7.8113695880332998E-2</v>
      </c>
      <c r="F21" s="275">
        <f t="shared" si="0"/>
        <v>-0.25241810230963979</v>
      </c>
      <c r="G21" s="276">
        <f t="shared" si="1"/>
        <v>1.8404162687498347</v>
      </c>
      <c r="H21" s="277">
        <f t="shared" si="2"/>
        <v>-0.32362439746121602</v>
      </c>
      <c r="I21" s="275">
        <f t="shared" si="3"/>
        <v>-0.13935697052956789</v>
      </c>
      <c r="J21" s="276">
        <f t="shared" si="4"/>
        <v>-2.7100574211894445E-2</v>
      </c>
      <c r="K21" s="277">
        <f t="shared" si="5"/>
        <v>-0.18090336892840114</v>
      </c>
      <c r="L21" s="275">
        <f t="shared" si="6"/>
        <v>-0.34699999999999998</v>
      </c>
      <c r="M21" s="276">
        <f t="shared" si="7"/>
        <v>1.081</v>
      </c>
      <c r="N21" s="18">
        <f>MAX((M21-$M$37)*'SLA.AC-1'!G21,0)</f>
        <v>0</v>
      </c>
      <c r="O21" s="160">
        <f>N21/$N$35*DOT!$H$18</f>
        <v>0</v>
      </c>
    </row>
    <row r="22" spans="2:15" x14ac:dyDescent="0.25">
      <c r="B22" s="119" t="str">
        <f ca="1">DFIE!$B$35</f>
        <v>Schaffhausen</v>
      </c>
      <c r="C22" s="271">
        <f>'SLA.AC-1'!D22</f>
        <v>5.7470716372896503E-2</v>
      </c>
      <c r="D22" s="120">
        <f>'SLA.AC-1'!H22</f>
        <v>6.4754617785809848E-2</v>
      </c>
      <c r="E22" s="206">
        <f>'SLA.AC-1'!L22</f>
        <v>8.5126857089210695E-2</v>
      </c>
      <c r="F22" s="272">
        <f t="shared" si="0"/>
        <v>0.16258049635146429</v>
      </c>
      <c r="G22" s="273">
        <f t="shared" si="1"/>
        <v>1.0559162010161383</v>
      </c>
      <c r="H22" s="274">
        <f t="shared" si="2"/>
        <v>-0.1114600660141729</v>
      </c>
      <c r="I22" s="272">
        <f t="shared" si="3"/>
        <v>8.9758718694987485E-2</v>
      </c>
      <c r="J22" s="273">
        <f t="shared" si="4"/>
        <v>-1.5548621175044196E-2</v>
      </c>
      <c r="K22" s="274">
        <f t="shared" si="5"/>
        <v>-6.2305257579853231E-2</v>
      </c>
      <c r="L22" s="272">
        <f t="shared" si="6"/>
        <v>1.2E-2</v>
      </c>
      <c r="M22" s="273">
        <f t="shared" si="7"/>
        <v>1.44</v>
      </c>
      <c r="N22" s="21">
        <f>MAX((M22-$M$37)*'SLA.AC-1'!G22,0)</f>
        <v>1019.2905384615484</v>
      </c>
      <c r="O22" s="161">
        <f>N22/$N$35*DOT!$H$18</f>
        <v>83746.06270129302</v>
      </c>
    </row>
    <row r="23" spans="2:15" x14ac:dyDescent="0.25">
      <c r="B23" s="116" t="str">
        <f ca="1">DFIE!$B$36</f>
        <v>Appenzell A.Rh.</v>
      </c>
      <c r="C23" s="267">
        <f>'SLA.AC-1'!D23</f>
        <v>3.8732895138004597E-2</v>
      </c>
      <c r="D23" s="117">
        <f>'SLA.AC-1'!H23</f>
        <v>5.5919223802435483E-2</v>
      </c>
      <c r="E23" s="204">
        <f>'SLA.AC-1'!L23</f>
        <v>5.2726914040782655E-2</v>
      </c>
      <c r="F23" s="275">
        <f t="shared" si="0"/>
        <v>-0.47383986555045871</v>
      </c>
      <c r="G23" s="276">
        <f t="shared" si="1"/>
        <v>-0.10944618325229247</v>
      </c>
      <c r="H23" s="277">
        <f t="shared" si="2"/>
        <v>-1.0916332077765962</v>
      </c>
      <c r="I23" s="275">
        <f t="shared" si="3"/>
        <v>-0.26160123848109568</v>
      </c>
      <c r="J23" s="276">
        <f t="shared" si="4"/>
        <v>1.6116214911815275E-3</v>
      </c>
      <c r="K23" s="277">
        <f t="shared" si="5"/>
        <v>-0.61021395936185585</v>
      </c>
      <c r="L23" s="275">
        <f t="shared" si="6"/>
        <v>-0.87</v>
      </c>
      <c r="M23" s="276">
        <f t="shared" si="7"/>
        <v>0.55799999999999994</v>
      </c>
      <c r="N23" s="18">
        <f>MAX((M23-$M$37)*'SLA.AC-1'!G23,0)</f>
        <v>0</v>
      </c>
      <c r="O23" s="160">
        <f>N23/$N$35*DOT!$H$18</f>
        <v>0</v>
      </c>
    </row>
    <row r="24" spans="2:15" x14ac:dyDescent="0.25">
      <c r="B24" s="119" t="str">
        <f ca="1">DFIE!$B$37</f>
        <v>Appenzell I.Rh.</v>
      </c>
      <c r="C24" s="271">
        <f>'SLA.AC-1'!D24</f>
        <v>1.68724110623782E-2</v>
      </c>
      <c r="D24" s="120">
        <f>'SLA.AC-1'!H24</f>
        <v>5.9454191033138398E-2</v>
      </c>
      <c r="E24" s="206">
        <f>'SLA.AC-1'!L24</f>
        <v>4.4407894736842105E-2</v>
      </c>
      <c r="F24" s="272">
        <f t="shared" si="0"/>
        <v>-1.2163198482741084</v>
      </c>
      <c r="G24" s="273">
        <f t="shared" si="1"/>
        <v>0.35680555923190826</v>
      </c>
      <c r="H24" s="274">
        <f t="shared" si="2"/>
        <v>-1.3433027639649449</v>
      </c>
      <c r="I24" s="272">
        <f t="shared" si="3"/>
        <v>-0.67151542500123673</v>
      </c>
      <c r="J24" s="273">
        <f t="shared" si="4"/>
        <v>-5.2540480658483085E-3</v>
      </c>
      <c r="K24" s="274">
        <f t="shared" si="5"/>
        <v>-0.75089516550189661</v>
      </c>
      <c r="L24" s="272">
        <f t="shared" si="6"/>
        <v>-1.4279999999999999</v>
      </c>
      <c r="M24" s="273">
        <f t="shared" si="7"/>
        <v>0</v>
      </c>
      <c r="N24" s="21">
        <f>MAX((M24-$M$37)*'SLA.AC-1'!G24,0)</f>
        <v>0</v>
      </c>
      <c r="O24" s="161">
        <f>N24/$N$35*DOT!$H$18</f>
        <v>0</v>
      </c>
    </row>
    <row r="25" spans="2:15" x14ac:dyDescent="0.25">
      <c r="B25" s="116" t="str">
        <f ca="1">DFIE!$B$38</f>
        <v>St. Gallen</v>
      </c>
      <c r="C25" s="267">
        <f>'SLA.AC-1'!D25</f>
        <v>4.2977007401778101E-2</v>
      </c>
      <c r="D25" s="117">
        <f>'SLA.AC-1'!H25</f>
        <v>5.2653493470122652E-2</v>
      </c>
      <c r="E25" s="204">
        <f>'SLA.AC-1'!L25</f>
        <v>8.5473042985586542E-2</v>
      </c>
      <c r="F25" s="275">
        <f t="shared" si="0"/>
        <v>-0.32969079779046279</v>
      </c>
      <c r="G25" s="276">
        <f t="shared" si="1"/>
        <v>-0.54018637362785971</v>
      </c>
      <c r="H25" s="277">
        <f t="shared" si="2"/>
        <v>-0.10098714273843221</v>
      </c>
      <c r="I25" s="275">
        <f t="shared" si="3"/>
        <v>-0.18201828779773943</v>
      </c>
      <c r="J25" s="276">
        <f t="shared" si="4"/>
        <v>7.9543748636281275E-3</v>
      </c>
      <c r="K25" s="277">
        <f t="shared" si="5"/>
        <v>-5.6450979849333206E-2</v>
      </c>
      <c r="L25" s="275">
        <f t="shared" si="6"/>
        <v>-0.23100000000000001</v>
      </c>
      <c r="M25" s="276">
        <f t="shared" si="7"/>
        <v>1.1969999999999998</v>
      </c>
      <c r="N25" s="18">
        <f>MAX((M25-$M$37)*'SLA.AC-1'!G25,0)</f>
        <v>0</v>
      </c>
      <c r="O25" s="160">
        <f>N25/$N$35*DOT!$H$18</f>
        <v>0</v>
      </c>
    </row>
    <row r="26" spans="2:15" x14ac:dyDescent="0.25">
      <c r="B26" s="119" t="str">
        <f ca="1">DFIE!$B$39</f>
        <v>Graubünden</v>
      </c>
      <c r="C26" s="271">
        <f>'SLA.AC-1'!D26</f>
        <v>2.7064383597152099E-2</v>
      </c>
      <c r="D26" s="120">
        <f>'SLA.AC-1'!H26</f>
        <v>6.2096989206963632E-2</v>
      </c>
      <c r="E26" s="206">
        <f>'SLA.AC-1'!L26</f>
        <v>7.3551629817614469E-2</v>
      </c>
      <c r="F26" s="272">
        <f t="shared" si="0"/>
        <v>-0.87015479697151032</v>
      </c>
      <c r="G26" s="273">
        <f t="shared" si="1"/>
        <v>0.70538283680261393</v>
      </c>
      <c r="H26" s="274">
        <f t="shared" si="2"/>
        <v>-0.46163743714276256</v>
      </c>
      <c r="I26" s="272">
        <f t="shared" si="3"/>
        <v>-0.48040190179771403</v>
      </c>
      <c r="J26" s="273">
        <f t="shared" si="4"/>
        <v>-1.0386932696237928E-2</v>
      </c>
      <c r="K26" s="274">
        <f t="shared" si="5"/>
        <v>-0.25805151977952168</v>
      </c>
      <c r="L26" s="272">
        <f t="shared" si="6"/>
        <v>-0.749</v>
      </c>
      <c r="M26" s="273">
        <f t="shared" si="7"/>
        <v>0.67899999999999994</v>
      </c>
      <c r="N26" s="21">
        <f>MAX((M26-$M$37)*'SLA.AC-1'!G26,0)</f>
        <v>0</v>
      </c>
      <c r="O26" s="161">
        <f>N26/$N$35*DOT!$H$18</f>
        <v>0</v>
      </c>
    </row>
    <row r="27" spans="2:15" x14ac:dyDescent="0.25">
      <c r="B27" s="116" t="str">
        <f ca="1">DFIE!$B$40</f>
        <v>Aargau</v>
      </c>
      <c r="C27" s="267">
        <f>'SLA.AC-1'!D27</f>
        <v>3.3958797375539897E-2</v>
      </c>
      <c r="D27" s="117">
        <f>'SLA.AC-1'!H27</f>
        <v>4.8936212093944033E-2</v>
      </c>
      <c r="E27" s="204">
        <f>'SLA.AC-1'!L27</f>
        <v>8.9103133717268065E-2</v>
      </c>
      <c r="F27" s="275">
        <f t="shared" si="0"/>
        <v>-0.63598961538824839</v>
      </c>
      <c r="G27" s="276">
        <f t="shared" si="1"/>
        <v>-1.0304848137078009</v>
      </c>
      <c r="H27" s="277">
        <f t="shared" si="2"/>
        <v>8.8314897214036622E-3</v>
      </c>
      <c r="I27" s="275">
        <f t="shared" si="3"/>
        <v>-0.35112214725412189</v>
      </c>
      <c r="J27" s="276">
        <f t="shared" si="4"/>
        <v>1.5174137852567812E-2</v>
      </c>
      <c r="K27" s="277">
        <f t="shared" si="5"/>
        <v>4.9367299121814059E-3</v>
      </c>
      <c r="L27" s="275">
        <f t="shared" si="6"/>
        <v>-0.33100000000000002</v>
      </c>
      <c r="M27" s="276">
        <f t="shared" si="7"/>
        <v>1.097</v>
      </c>
      <c r="N27" s="18">
        <f>MAX((M27-$M$37)*'SLA.AC-1'!G27,0)</f>
        <v>0</v>
      </c>
      <c r="O27" s="160">
        <f>N27/$N$35*DOT!$H$18</f>
        <v>0</v>
      </c>
    </row>
    <row r="28" spans="2:15" x14ac:dyDescent="0.25">
      <c r="B28" s="119" t="str">
        <f ca="1">DFIE!$B$41</f>
        <v>Thurgau</v>
      </c>
      <c r="C28" s="271">
        <f>'SLA.AC-1'!D28</f>
        <v>2.8021100897635098E-2</v>
      </c>
      <c r="D28" s="120">
        <f>'SLA.AC-1'!H28</f>
        <v>4.9135163127912995E-2</v>
      </c>
      <c r="E28" s="206">
        <f>'SLA.AC-1'!L28</f>
        <v>7.1890212325220096E-2</v>
      </c>
      <c r="F28" s="272">
        <f t="shared" si="0"/>
        <v>-0.83766039097955702</v>
      </c>
      <c r="G28" s="273">
        <f t="shared" si="1"/>
        <v>-1.0042437596319993</v>
      </c>
      <c r="H28" s="274">
        <f t="shared" si="2"/>
        <v>-0.51189915522248775</v>
      </c>
      <c r="I28" s="272">
        <f t="shared" si="3"/>
        <v>-0.46246213465438296</v>
      </c>
      <c r="J28" s="273">
        <f t="shared" si="4"/>
        <v>1.4787731991320635E-2</v>
      </c>
      <c r="K28" s="274">
        <f t="shared" si="5"/>
        <v>-0.28614740562768759</v>
      </c>
      <c r="L28" s="272">
        <f t="shared" si="6"/>
        <v>-0.73399999999999999</v>
      </c>
      <c r="M28" s="273">
        <f t="shared" si="7"/>
        <v>0.69399999999999995</v>
      </c>
      <c r="N28" s="21">
        <f>MAX((M28-$M$37)*'SLA.AC-1'!G28,0)</f>
        <v>0</v>
      </c>
      <c r="O28" s="161">
        <f>N28/$N$35*DOT!$H$18</f>
        <v>0</v>
      </c>
    </row>
    <row r="29" spans="2:15" x14ac:dyDescent="0.25">
      <c r="B29" s="116" t="str">
        <f ca="1">DFIE!$B$42</f>
        <v>Tessin</v>
      </c>
      <c r="C29" s="267">
        <f>'SLA.AC-1'!D29</f>
        <v>7.7332343759324698E-2</v>
      </c>
      <c r="D29" s="117">
        <f>'SLA.AC-1'!H29</f>
        <v>7.6161718306437712E-2</v>
      </c>
      <c r="E29" s="204">
        <f>'SLA.AC-1'!L29</f>
        <v>5.1056004835844E-2</v>
      </c>
      <c r="F29" s="275">
        <f t="shared" si="0"/>
        <v>0.83717035025048914</v>
      </c>
      <c r="G29" s="276">
        <f t="shared" si="1"/>
        <v>2.5604790858544213</v>
      </c>
      <c r="H29" s="277">
        <f t="shared" si="2"/>
        <v>-1.1421820720926998</v>
      </c>
      <c r="I29" s="275">
        <f t="shared" si="3"/>
        <v>0.46219158911579383</v>
      </c>
      <c r="J29" s="276">
        <f t="shared" si="4"/>
        <v>-3.7703673164841793E-2</v>
      </c>
      <c r="K29" s="277">
        <f t="shared" si="5"/>
        <v>-0.63847035758777659</v>
      </c>
      <c r="L29" s="275">
        <f t="shared" si="6"/>
        <v>-0.214</v>
      </c>
      <c r="M29" s="276">
        <f t="shared" si="7"/>
        <v>1.214</v>
      </c>
      <c r="N29" s="18">
        <f>MAX((M29-$M$37)*'SLA.AC-1'!G29,0)</f>
        <v>0</v>
      </c>
      <c r="O29" s="160">
        <f>N29/$N$35*DOT!$H$18</f>
        <v>0</v>
      </c>
    </row>
    <row r="30" spans="2:15" x14ac:dyDescent="0.25">
      <c r="B30" s="119" t="str">
        <f ca="1">DFIE!$B$43</f>
        <v>Waadt</v>
      </c>
      <c r="C30" s="271">
        <f>'SLA.AC-1'!D30</f>
        <v>9.8909218056106696E-2</v>
      </c>
      <c r="D30" s="120">
        <f>'SLA.AC-1'!H30</f>
        <v>4.9108234157925222E-2</v>
      </c>
      <c r="E30" s="206">
        <f>'SLA.AC-1'!L30</f>
        <v>0.13909162832312377</v>
      </c>
      <c r="F30" s="272">
        <f t="shared" si="0"/>
        <v>1.5700176742018916</v>
      </c>
      <c r="G30" s="273">
        <f t="shared" si="1"/>
        <v>-1.0077956112788975</v>
      </c>
      <c r="H30" s="274">
        <f t="shared" si="2"/>
        <v>1.5210989568758795</v>
      </c>
      <c r="I30" s="272">
        <f t="shared" si="3"/>
        <v>0.86678770164535102</v>
      </c>
      <c r="J30" s="273">
        <f t="shared" si="4"/>
        <v>1.4840033864967834E-2</v>
      </c>
      <c r="K30" s="274">
        <f t="shared" si="5"/>
        <v>0.8502817708769953</v>
      </c>
      <c r="L30" s="272">
        <f t="shared" si="6"/>
        <v>1.732</v>
      </c>
      <c r="M30" s="273">
        <f t="shared" si="7"/>
        <v>3.16</v>
      </c>
      <c r="N30" s="21">
        <f>MAX((M30-$M$37)*'SLA.AC-1'!G30,0)</f>
        <v>1438274.5523461541</v>
      </c>
      <c r="O30" s="161">
        <f>N30/$N$35*DOT!$H$18</f>
        <v>118170262.84208857</v>
      </c>
    </row>
    <row r="31" spans="2:15" x14ac:dyDescent="0.25">
      <c r="B31" s="116" t="str">
        <f ca="1">DFIE!$B$44</f>
        <v>Wallis</v>
      </c>
      <c r="C31" s="267">
        <f>'SLA.AC-1'!D31</f>
        <v>6.2330027383356898E-2</v>
      </c>
      <c r="D31" s="117">
        <f>'SLA.AC-1'!H31</f>
        <v>5.449756774760553E-2</v>
      </c>
      <c r="E31" s="204">
        <f>'SLA.AC-1'!L31</f>
        <v>9.8233328295296157E-2</v>
      </c>
      <c r="F31" s="275">
        <f t="shared" si="0"/>
        <v>0.32762446987985427</v>
      </c>
      <c r="G31" s="276">
        <f t="shared" si="1"/>
        <v>-0.29695842014674168</v>
      </c>
      <c r="H31" s="277">
        <f t="shared" si="2"/>
        <v>0.28504097228351044</v>
      </c>
      <c r="I31" s="275">
        <f t="shared" si="3"/>
        <v>0.18087749323860017</v>
      </c>
      <c r="J31" s="276">
        <f t="shared" si="4"/>
        <v>4.3727844834258109E-3</v>
      </c>
      <c r="K31" s="277">
        <f t="shared" si="5"/>
        <v>0.15933555248996245</v>
      </c>
      <c r="L31" s="275">
        <f t="shared" si="6"/>
        <v>0.34499999999999997</v>
      </c>
      <c r="M31" s="276">
        <f t="shared" si="7"/>
        <v>1.7729999999999999</v>
      </c>
      <c r="N31" s="18">
        <f>MAX((M31-$M$37)*'SLA.AC-1'!G31,0)</f>
        <v>123248.54838461541</v>
      </c>
      <c r="O31" s="160">
        <f>N31/$N$35*DOT!$H$18</f>
        <v>10126240.037938623</v>
      </c>
    </row>
    <row r="32" spans="2:15" x14ac:dyDescent="0.25">
      <c r="B32" s="119" t="str">
        <f ca="1">DFIE!$B$45</f>
        <v>Neuenburg</v>
      </c>
      <c r="C32" s="271">
        <f>'SLA.AC-1'!D32</f>
        <v>9.0020204337065493E-2</v>
      </c>
      <c r="D32" s="120">
        <f>'SLA.AC-1'!H32</f>
        <v>6.0117459832022248E-2</v>
      </c>
      <c r="E32" s="206">
        <f>'SLA.AC-1'!L32</f>
        <v>9.4420941151151655E-2</v>
      </c>
      <c r="F32" s="272">
        <f t="shared" si="0"/>
        <v>1.2681069420464841</v>
      </c>
      <c r="G32" s="273">
        <f t="shared" si="1"/>
        <v>0.44428875583101912</v>
      </c>
      <c r="H32" s="274">
        <f t="shared" si="2"/>
        <v>0.16970745212560728</v>
      </c>
      <c r="I32" s="272">
        <f t="shared" si="3"/>
        <v>0.70010645090078183</v>
      </c>
      <c r="J32" s="273">
        <f t="shared" si="4"/>
        <v>-6.5422592721850322E-3</v>
      </c>
      <c r="K32" s="274">
        <f t="shared" si="5"/>
        <v>9.4865065991994471E-2</v>
      </c>
      <c r="L32" s="272">
        <f t="shared" si="6"/>
        <v>0.78800000000000003</v>
      </c>
      <c r="M32" s="273">
        <f t="shared" si="7"/>
        <v>2.2160000000000002</v>
      </c>
      <c r="N32" s="21">
        <f>MAX((M32-$M$37)*'SLA.AC-1'!G32,0)</f>
        <v>139131.15680769237</v>
      </c>
      <c r="O32" s="161">
        <f>N32/$N$35*DOT!$H$18</f>
        <v>11431173.097423963</v>
      </c>
    </row>
    <row r="33" spans="2:15" x14ac:dyDescent="0.25">
      <c r="B33" s="116" t="str">
        <f ca="1">DFIE!$B$46</f>
        <v>Genf</v>
      </c>
      <c r="C33" s="267">
        <f>'SLA.AC-1'!D33</f>
        <v>0.11206205669486501</v>
      </c>
      <c r="D33" s="117">
        <f>'SLA.AC-1'!H33</f>
        <v>5.3027149620512179E-2</v>
      </c>
      <c r="E33" s="204">
        <f>'SLA.AC-1'!L33</f>
        <v>0.18768210941542149</v>
      </c>
      <c r="F33" s="275">
        <f t="shared" si="0"/>
        <v>2.0167470042335456</v>
      </c>
      <c r="G33" s="276">
        <f t="shared" si="1"/>
        <v>-0.49090223042678882</v>
      </c>
      <c r="H33" s="277">
        <f t="shared" si="2"/>
        <v>2.9910732849417379</v>
      </c>
      <c r="I33" s="275">
        <f t="shared" si="3"/>
        <v>1.1134215425239546</v>
      </c>
      <c r="J33" s="276">
        <f t="shared" si="4"/>
        <v>7.228653947676039E-3</v>
      </c>
      <c r="K33" s="277">
        <f t="shared" si="5"/>
        <v>1.6719852959248727</v>
      </c>
      <c r="L33" s="275">
        <f t="shared" si="6"/>
        <v>2.7930000000000001</v>
      </c>
      <c r="M33" s="276">
        <f t="shared" si="7"/>
        <v>4.2210000000000001</v>
      </c>
      <c r="N33" s="18">
        <f>MAX((M33-$M$37)*'SLA.AC-1'!G33,0)</f>
        <v>1435900.6283846153</v>
      </c>
      <c r="O33" s="160">
        <f>N33/$N$35*DOT!$H$18</f>
        <v>117975218.56626198</v>
      </c>
    </row>
    <row r="34" spans="2:15" x14ac:dyDescent="0.25">
      <c r="B34" s="122" t="str">
        <f ca="1">DFIE!$B$47</f>
        <v>Jura</v>
      </c>
      <c r="C34" s="297">
        <f>'SLA.AC-1'!D34</f>
        <v>6.9047675234079897E-2</v>
      </c>
      <c r="D34" s="128">
        <f>'SLA.AC-1'!H34</f>
        <v>6.1328098558180465E-2</v>
      </c>
      <c r="E34" s="209">
        <f>'SLA.AC-1'!L34</f>
        <v>5.998781560955798E-2</v>
      </c>
      <c r="F34" s="278">
        <f t="shared" si="0"/>
        <v>0.55578588857915423</v>
      </c>
      <c r="G34" s="279">
        <f t="shared" si="1"/>
        <v>0.6039684299981487</v>
      </c>
      <c r="H34" s="280">
        <f t="shared" si="2"/>
        <v>-0.8719741580043</v>
      </c>
      <c r="I34" s="278">
        <f t="shared" si="3"/>
        <v>0.30684264316536303</v>
      </c>
      <c r="J34" s="279">
        <f t="shared" si="4"/>
        <v>-8.893581053771412E-3</v>
      </c>
      <c r="K34" s="280">
        <f t="shared" si="5"/>
        <v>-0.48742636228589087</v>
      </c>
      <c r="L34" s="278">
        <f t="shared" si="6"/>
        <v>-0.189</v>
      </c>
      <c r="M34" s="279">
        <f t="shared" si="7"/>
        <v>1.2389999999999999</v>
      </c>
      <c r="N34" s="29">
        <f>MAX((M34-$M$37)*'SLA.AC-1'!G34,0)</f>
        <v>0</v>
      </c>
      <c r="O34" s="165">
        <f>N34/$N$35*DOT!$H$18</f>
        <v>0</v>
      </c>
    </row>
    <row r="35" spans="2:15" x14ac:dyDescent="0.25">
      <c r="B35" s="298" t="str">
        <f ca="1">DFIE!$B$48</f>
        <v>Schweiz</v>
      </c>
      <c r="C35" s="281"/>
      <c r="D35" s="282"/>
      <c r="E35" s="283"/>
      <c r="F35" s="284"/>
      <c r="G35" s="285"/>
      <c r="H35" s="286"/>
      <c r="I35" s="284"/>
      <c r="J35" s="285"/>
      <c r="K35" s="286"/>
      <c r="L35" s="284"/>
      <c r="M35" s="285"/>
      <c r="N35" s="23">
        <f>SUM(N9:N34)</f>
        <v>4263171.261153847</v>
      </c>
      <c r="O35" s="162">
        <f>SUM(O9:O34)</f>
        <v>350266969.29985172</v>
      </c>
    </row>
    <row r="36" spans="2:15" ht="7.5" customHeight="1" x14ac:dyDescent="0.25">
      <c r="C36" s="221"/>
      <c r="D36" s="221"/>
      <c r="E36" s="221"/>
      <c r="F36" s="307"/>
      <c r="G36" s="307"/>
      <c r="H36" s="307"/>
      <c r="I36" s="307"/>
      <c r="J36" s="307"/>
      <c r="K36" s="307"/>
      <c r="L36" s="307"/>
      <c r="M36" s="307"/>
      <c r="N36" s="102"/>
      <c r="O36" s="102"/>
    </row>
    <row r="37" spans="2:15" ht="12.75" customHeight="1" x14ac:dyDescent="0.25">
      <c r="B37" s="248" t="str">
        <f ca="1">DFIE!$B$154</f>
        <v>Mittelwert (MW)</v>
      </c>
      <c r="C37" s="259">
        <f t="shared" ref="C37:L37" si="8">AVERAGE(C9:C34)</f>
        <v>5.2683936346233549E-2</v>
      </c>
      <c r="D37" s="260">
        <f t="shared" si="8"/>
        <v>5.6749008736344808E-2</v>
      </c>
      <c r="E37" s="261">
        <f t="shared" si="8"/>
        <v>8.8811205942659024E-2</v>
      </c>
      <c r="F37" s="251">
        <f t="shared" si="8"/>
        <v>2.6474549048753733E-16</v>
      </c>
      <c r="G37" s="252">
        <f t="shared" si="8"/>
        <v>5.5511151231257827E-17</v>
      </c>
      <c r="H37" s="253">
        <f t="shared" si="8"/>
        <v>-6.4051328343759025E-17</v>
      </c>
      <c r="I37" s="251">
        <f t="shared" si="8"/>
        <v>1.3664283380001927E-16</v>
      </c>
      <c r="J37" s="252">
        <f t="shared" si="8"/>
        <v>-1.2676825401368974E-18</v>
      </c>
      <c r="K37" s="253">
        <f t="shared" si="8"/>
        <v>-2.1350442781253012E-17</v>
      </c>
      <c r="L37" s="254">
        <f t="shared" si="8"/>
        <v>3.8461538461553438E-5</v>
      </c>
      <c r="M37" s="254">
        <f t="shared" ref="M37" si="9">AVERAGE(M9:M34)</f>
        <v>1.4280384615384614</v>
      </c>
      <c r="N37" s="102"/>
      <c r="O37" s="102"/>
    </row>
    <row r="38" spans="2:15" ht="12.75" customHeight="1" x14ac:dyDescent="0.25">
      <c r="B38" s="290" t="str">
        <f ca="1">DFIE!$B$155</f>
        <v>Standardabweichung</v>
      </c>
      <c r="C38" s="291">
        <f t="shared" ref="C38:L38" si="10">STDEV(C9:C34)</f>
        <v>2.9442523144442605E-2</v>
      </c>
      <c r="D38" s="288">
        <f t="shared" si="10"/>
        <v>7.5816708198633703E-3</v>
      </c>
      <c r="E38" s="292">
        <f t="shared" si="10"/>
        <v>3.3055326317318348E-2</v>
      </c>
      <c r="F38" s="293">
        <f t="shared" si="10"/>
        <v>0.99999999999999956</v>
      </c>
      <c r="G38" s="289">
        <f t="shared" si="10"/>
        <v>0.99999999999999611</v>
      </c>
      <c r="H38" s="294">
        <f t="shared" si="10"/>
        <v>0.99999999999999867</v>
      </c>
      <c r="I38" s="293">
        <f t="shared" si="10"/>
        <v>0.5520878623777129</v>
      </c>
      <c r="J38" s="289">
        <f t="shared" si="10"/>
        <v>1.4725241605424039E-2</v>
      </c>
      <c r="K38" s="294">
        <f t="shared" si="10"/>
        <v>0.55899175200497908</v>
      </c>
      <c r="L38" s="295">
        <f t="shared" si="10"/>
        <v>1.0000342186453115</v>
      </c>
      <c r="M38" s="295"/>
    </row>
    <row r="39" spans="2:15" ht="12.75" customHeight="1" x14ac:dyDescent="0.25">
      <c r="B39" s="249" t="str">
        <f ca="1">DFIE!$B$156</f>
        <v>Minimum (Min)</v>
      </c>
      <c r="C39" s="262"/>
      <c r="D39" s="263"/>
      <c r="E39" s="264"/>
      <c r="F39" s="255"/>
      <c r="G39" s="256"/>
      <c r="H39" s="257"/>
      <c r="I39" s="255"/>
      <c r="J39" s="256"/>
      <c r="K39" s="257"/>
      <c r="L39" s="258">
        <f>MIN(L9:L34)</f>
        <v>-1.4279999999999999</v>
      </c>
      <c r="M39" s="258"/>
    </row>
  </sheetData>
  <mergeCells count="3">
    <mergeCell ref="C6:E6"/>
    <mergeCell ref="F6:H6"/>
    <mergeCell ref="I6:K6"/>
  </mergeCells>
  <conditionalFormatting sqref="I5:K5">
    <cfRule type="expression" dxfId="9" priority="5" stopIfTrue="1">
      <formula>ISBLANK(I5)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B1:N5005"/>
  <sheetViews>
    <sheetView showGridLines="0" workbookViewId="0">
      <pane ySplit="12" topLeftCell="A13" activePane="bottomLeft" state="frozen"/>
      <selection pane="bottomLeft"/>
    </sheetView>
  </sheetViews>
  <sheetFormatPr baseColWidth="10" defaultColWidth="9.109375" defaultRowHeight="13.2" x14ac:dyDescent="0.25"/>
  <cols>
    <col min="1" max="1" width="1.44140625" customWidth="1"/>
    <col min="2" max="2" width="16" customWidth="1"/>
    <col min="3" max="3" width="11" customWidth="1"/>
    <col min="4" max="4" width="26.44140625" customWidth="1"/>
    <col min="5" max="6" width="11.5546875" customWidth="1"/>
    <col min="7" max="14" width="11.6640625" customWidth="1"/>
    <col min="15" max="15" width="11.44140625" customWidth="1"/>
    <col min="16" max="16" width="10.33203125" customWidth="1"/>
  </cols>
  <sheetData>
    <row r="1" spans="2:14" ht="22.5" customHeight="1" x14ac:dyDescent="0.3">
      <c r="B1" s="308" t="str">
        <f ca="1">DFIE!$B$157</f>
        <v>Massgebende Sonderlasten Kernstädte (SLA F) 2025</v>
      </c>
      <c r="N1" s="383"/>
    </row>
    <row r="2" spans="2:14" ht="19.5" customHeight="1" x14ac:dyDescent="0.25">
      <c r="B2" s="309" t="str">
        <f ca="1">DFIE!$B$161</f>
        <v>(Teil-)Indikatoren Gemeinden</v>
      </c>
      <c r="I2" s="310"/>
      <c r="J2" s="310"/>
      <c r="K2" s="310"/>
      <c r="L2" s="310"/>
      <c r="M2" s="311"/>
    </row>
    <row r="3" spans="2:14" ht="12.75" customHeight="1" x14ac:dyDescent="0.3">
      <c r="B3" s="312"/>
      <c r="I3" s="313"/>
      <c r="J3" s="313"/>
      <c r="K3" s="313"/>
      <c r="L3" s="313"/>
      <c r="M3" s="314"/>
      <c r="N3" s="315"/>
    </row>
    <row r="4" spans="2:14" ht="12" customHeight="1" x14ac:dyDescent="0.25">
      <c r="B4" s="316" t="str">
        <f ca="1">DFIE!$B$49</f>
        <v>Spalte</v>
      </c>
      <c r="C4" s="317" t="s">
        <v>46</v>
      </c>
      <c r="D4" s="317" t="s">
        <v>47</v>
      </c>
      <c r="E4" s="371" t="s">
        <v>55</v>
      </c>
      <c r="F4" s="372" t="s">
        <v>49</v>
      </c>
      <c r="G4" s="371" t="s">
        <v>50</v>
      </c>
      <c r="H4" s="318" t="s">
        <v>51</v>
      </c>
      <c r="I4" s="375" t="s">
        <v>56</v>
      </c>
      <c r="J4" s="377" t="s">
        <v>57</v>
      </c>
      <c r="K4" s="319" t="s">
        <v>52</v>
      </c>
      <c r="L4" s="375" t="s">
        <v>53</v>
      </c>
      <c r="M4" s="317" t="s">
        <v>54</v>
      </c>
      <c r="N4" s="320" t="s">
        <v>63</v>
      </c>
    </row>
    <row r="5" spans="2:14" ht="12" customHeight="1" x14ac:dyDescent="0.25">
      <c r="B5" s="316" t="str">
        <f ca="1">DFIE!$B$50</f>
        <v>Formel</v>
      </c>
      <c r="C5" s="321"/>
      <c r="D5" s="321"/>
      <c r="E5" s="373"/>
      <c r="F5" s="374"/>
      <c r="G5" s="373"/>
      <c r="H5" s="322" t="s">
        <v>494</v>
      </c>
      <c r="I5" s="376" t="s">
        <v>495</v>
      </c>
      <c r="J5" s="378"/>
      <c r="K5" s="323"/>
      <c r="L5" s="376"/>
      <c r="M5" s="321" t="s">
        <v>501</v>
      </c>
      <c r="N5" s="324" t="s">
        <v>500</v>
      </c>
    </row>
    <row r="6" spans="2:14" ht="12.75" customHeight="1" x14ac:dyDescent="0.25">
      <c r="B6" s="316" t="str">
        <f ca="1">DFIE!$B$158</f>
        <v>Gewicht (ω)</v>
      </c>
      <c r="C6" s="325"/>
      <c r="D6" s="326"/>
      <c r="E6" s="357"/>
      <c r="F6" s="364"/>
      <c r="G6" s="357"/>
      <c r="H6" s="325"/>
      <c r="I6" s="327"/>
      <c r="J6" s="245">
        <v>0.475607211710455</v>
      </c>
      <c r="K6" s="246">
        <v>0.32923189027043798</v>
      </c>
      <c r="L6" s="247">
        <v>0.49674027172437302</v>
      </c>
      <c r="M6" s="325"/>
      <c r="N6" s="327"/>
    </row>
    <row r="7" spans="2:14" ht="28.5" customHeight="1" x14ac:dyDescent="0.25">
      <c r="B7" s="340"/>
      <c r="C7" s="352"/>
      <c r="D7" s="352"/>
      <c r="E7" s="353"/>
      <c r="F7" s="358"/>
      <c r="G7" s="450" t="str">
        <f ca="1">DFIE!$B$170</f>
        <v>Teilindikatoren</v>
      </c>
      <c r="H7" s="451"/>
      <c r="I7" s="452"/>
      <c r="J7" s="453" t="str">
        <f ca="1">DFIE!$B$171</f>
        <v>Gewichtete
standardisierte Teilindikatoren</v>
      </c>
      <c r="K7" s="454"/>
      <c r="L7" s="455"/>
      <c r="M7" s="456" t="str">
        <f ca="1">DFIE!$B$172</f>
        <v>Lastenindex
Gemeinde</v>
      </c>
      <c r="N7" s="458" t="str">
        <f ca="1">DFIE!$B$173</f>
        <v>Lastenindex
Gemeinde
gewichtet</v>
      </c>
    </row>
    <row r="8" spans="2:14" ht="42" customHeight="1" x14ac:dyDescent="0.25">
      <c r="B8" s="348" t="str">
        <f ca="1">DFIE!$B$162</f>
        <v>Kantons-
nummer
BFS</v>
      </c>
      <c r="C8" s="349" t="str">
        <f ca="1">DFIE!$B$163</f>
        <v>Gemeinde-
nummer
BFS</v>
      </c>
      <c r="D8" s="350" t="str">
        <f ca="1">DFIE!$B$164</f>
        <v>Gemeindebezeichnung</v>
      </c>
      <c r="E8" s="348" t="str">
        <f ca="1">DFIE!$B$166</f>
        <v>Beschäf-
tigung</v>
      </c>
      <c r="F8" s="359" t="str">
        <f ca="1">DFIE!$B$167</f>
        <v>Produktive
Fläche</v>
      </c>
      <c r="G8" s="348" t="str">
        <f ca="1">DFIE!$B$165</f>
        <v>Ständige
Wohnbe-
völkerung</v>
      </c>
      <c r="H8" s="351" t="str">
        <f ca="1">DFIE!$B$168</f>
        <v>Beschäfti-
gungs-
quote</v>
      </c>
      <c r="I8" s="365" t="str">
        <f ca="1">DFIE!$B$169</f>
        <v>Siedlungs-
dichte</v>
      </c>
      <c r="J8" s="348" t="str">
        <f ca="1">DFIE!$B$165</f>
        <v>Ständige
Wohnbe-
völkerung</v>
      </c>
      <c r="K8" s="351" t="str">
        <f ca="1">DFIE!$B$168</f>
        <v>Beschäfti-
gungs-
quote</v>
      </c>
      <c r="L8" s="365" t="str">
        <f ca="1">DFIE!$B$169</f>
        <v>Siedlungs-
dichte</v>
      </c>
      <c r="M8" s="457"/>
      <c r="N8" s="459"/>
    </row>
    <row r="9" spans="2:14" ht="12.75" customHeight="1" x14ac:dyDescent="0.25">
      <c r="B9" s="316" t="str">
        <f ca="1">DFIE!$B$51</f>
        <v>Erhebungsjahr</v>
      </c>
      <c r="C9" s="325"/>
      <c r="D9" s="326"/>
      <c r="E9" s="208">
        <v>2021</v>
      </c>
      <c r="F9" s="360">
        <v>2022</v>
      </c>
      <c r="G9" s="208">
        <v>2022</v>
      </c>
      <c r="H9" s="325"/>
      <c r="I9" s="327"/>
      <c r="J9" s="379"/>
      <c r="K9" s="325"/>
      <c r="L9" s="327"/>
      <c r="M9" s="325"/>
      <c r="N9" s="327"/>
    </row>
    <row r="10" spans="2:14" ht="12.75" customHeight="1" x14ac:dyDescent="0.25">
      <c r="B10" s="340" t="str">
        <f ca="1">DFIE!$B$159</f>
        <v>Mittelwert</v>
      </c>
      <c r="C10" s="341"/>
      <c r="D10" s="342"/>
      <c r="E10" s="355"/>
      <c r="F10" s="362"/>
      <c r="G10" s="367">
        <f>AVERAGE(G13:G2500)</f>
        <v>4127.0529026217228</v>
      </c>
      <c r="H10" s="368">
        <f>AVERAGE(H13:H2500)</f>
        <v>0.41883429080208678</v>
      </c>
      <c r="I10" s="369">
        <f>AVERAGE(I13:I2500)</f>
        <v>7.1087416351703991</v>
      </c>
      <c r="J10" s="381"/>
      <c r="K10" s="341"/>
      <c r="L10" s="343"/>
      <c r="M10" s="341"/>
      <c r="N10" s="343"/>
    </row>
    <row r="11" spans="2:14" ht="12.75" customHeight="1" x14ac:dyDescent="0.25">
      <c r="B11" s="344" t="str">
        <f ca="1">DFIE!$B$155</f>
        <v>Standardabweichung</v>
      </c>
      <c r="C11" s="345"/>
      <c r="D11" s="346"/>
      <c r="E11" s="356"/>
      <c r="F11" s="363"/>
      <c r="G11" s="370">
        <f>STDEV(G13:G2500)</f>
        <v>13157.434812402957</v>
      </c>
      <c r="H11" s="368">
        <f>STDEV(H13:H2500)</f>
        <v>0.30882766873953582</v>
      </c>
      <c r="I11" s="369">
        <f>STDEV(I13:I2500)</f>
        <v>14.358557066031185</v>
      </c>
      <c r="J11" s="382"/>
      <c r="K11" s="345"/>
      <c r="L11" s="347"/>
      <c r="M11" s="345"/>
      <c r="N11" s="347"/>
    </row>
    <row r="12" spans="2:14" ht="12.75" customHeight="1" x14ac:dyDescent="0.25">
      <c r="B12" s="316" t="str">
        <f ca="1">DFIE!$B$52</f>
        <v>Einheit</v>
      </c>
      <c r="C12" s="328"/>
      <c r="D12" s="329"/>
      <c r="E12" s="354" t="str">
        <f ca="1">DFIE!$B$56</f>
        <v>Anzahl</v>
      </c>
      <c r="F12" s="361" t="str">
        <f ca="1">DFIE!$B$59</f>
        <v>Hektaren</v>
      </c>
      <c r="G12" s="354" t="str">
        <f ca="1">DFIE!$B$56</f>
        <v>Anzahl</v>
      </c>
      <c r="H12" s="328" t="str">
        <f ca="1">DFIE!$B$58</f>
        <v>Prozent</v>
      </c>
      <c r="I12" s="366"/>
      <c r="J12" s="380"/>
      <c r="K12" s="330"/>
      <c r="L12" s="366"/>
      <c r="M12" s="328"/>
      <c r="N12" s="331"/>
    </row>
    <row r="13" spans="2:14" x14ac:dyDescent="0.25">
      <c r="B13" s="387">
        <v>1</v>
      </c>
      <c r="C13" s="387">
        <v>1</v>
      </c>
      <c r="D13" s="384" t="s">
        <v>586</v>
      </c>
      <c r="E13" s="385">
        <v>470</v>
      </c>
      <c r="F13" s="385">
        <v>744</v>
      </c>
      <c r="G13" s="385">
        <v>1991</v>
      </c>
      <c r="H13" s="386">
        <f t="shared" ref="H13:H76" si="0">E13/G13</f>
        <v>0.23606228026117529</v>
      </c>
      <c r="I13" s="139">
        <f t="shared" ref="I13:I76" si="1">(G13+E13)/F13</f>
        <v>3.307795698924731</v>
      </c>
      <c r="J13" s="139">
        <f>$J$6*(G13-G$10)/G$11</f>
        <v>-7.7212783461733353E-2</v>
      </c>
      <c r="K13" s="139">
        <f>$K$6*(H13-H$10)/H$11</f>
        <v>-0.19484774393599935</v>
      </c>
      <c r="L13" s="139">
        <f>$L$6*(I13-I$10)/I$11</f>
        <v>-0.1314953103224463</v>
      </c>
      <c r="M13" s="139">
        <f>SUM(J13:L13)</f>
        <v>-0.403555837720179</v>
      </c>
      <c r="N13" s="388">
        <f t="shared" ref="N13:N76" si="2">M13*G13</f>
        <v>-803.47967290087638</v>
      </c>
    </row>
    <row r="14" spans="2:14" x14ac:dyDescent="0.25">
      <c r="B14" s="387">
        <v>1</v>
      </c>
      <c r="C14" s="387">
        <v>2</v>
      </c>
      <c r="D14" s="384" t="s">
        <v>587</v>
      </c>
      <c r="E14" s="385">
        <v>6931</v>
      </c>
      <c r="F14" s="385">
        <v>1042</v>
      </c>
      <c r="G14" s="385">
        <v>12588</v>
      </c>
      <c r="H14" s="386">
        <f t="shared" si="0"/>
        <v>0.55060374960279634</v>
      </c>
      <c r="I14" s="139">
        <f t="shared" si="1"/>
        <v>18.732245681381958</v>
      </c>
      <c r="J14" s="139">
        <f t="shared" ref="J14:J77" si="3">$J$6*(G14-G$10)/G$11</f>
        <v>0.30584133722026219</v>
      </c>
      <c r="K14" s="139">
        <f t="shared" ref="K14:K77" si="4">$K$6*(H14-H$10)/H$11</f>
        <v>0.14047545732522765</v>
      </c>
      <c r="L14" s="139">
        <f t="shared" ref="L14:L77" si="5">$L$6*(I14-I$10)/I$11</f>
        <v>0.40211997150911616</v>
      </c>
      <c r="M14" s="139">
        <f t="shared" ref="M14:M77" si="6">SUM(J14:L14)</f>
        <v>0.84843676605460594</v>
      </c>
      <c r="N14" s="388">
        <f t="shared" si="2"/>
        <v>10680.12201109538</v>
      </c>
    </row>
    <row r="15" spans="2:14" x14ac:dyDescent="0.25">
      <c r="B15" s="387">
        <v>1</v>
      </c>
      <c r="C15" s="387">
        <v>3</v>
      </c>
      <c r="D15" s="384" t="s">
        <v>588</v>
      </c>
      <c r="E15" s="385">
        <v>1047</v>
      </c>
      <c r="F15" s="385">
        <v>736</v>
      </c>
      <c r="G15" s="385">
        <v>5624</v>
      </c>
      <c r="H15" s="386">
        <f t="shared" si="0"/>
        <v>0.18616642958748222</v>
      </c>
      <c r="I15" s="139">
        <f t="shared" si="1"/>
        <v>9.0638586956521738</v>
      </c>
      <c r="J15" s="139">
        <f t="shared" si="3"/>
        <v>5.4110762866254741E-2</v>
      </c>
      <c r="K15" s="139">
        <f t="shared" si="4"/>
        <v>-0.24804020982158101</v>
      </c>
      <c r="L15" s="139">
        <f t="shared" si="5"/>
        <v>6.763809033250702E-2</v>
      </c>
      <c r="M15" s="139">
        <f t="shared" si="6"/>
        <v>-0.12629135662281926</v>
      </c>
      <c r="N15" s="388">
        <f t="shared" si="2"/>
        <v>-710.26258964673548</v>
      </c>
    </row>
    <row r="16" spans="2:14" x14ac:dyDescent="0.25">
      <c r="B16" s="387">
        <v>1</v>
      </c>
      <c r="C16" s="387">
        <v>4</v>
      </c>
      <c r="D16" s="384" t="s">
        <v>589</v>
      </c>
      <c r="E16" s="385">
        <v>1113</v>
      </c>
      <c r="F16" s="385">
        <v>1330</v>
      </c>
      <c r="G16" s="385">
        <v>3879</v>
      </c>
      <c r="H16" s="386">
        <f t="shared" si="0"/>
        <v>0.28692962103634956</v>
      </c>
      <c r="I16" s="139">
        <f t="shared" si="1"/>
        <v>3.7533834586466166</v>
      </c>
      <c r="J16" s="139">
        <f t="shared" si="3"/>
        <v>-8.9664703686308089E-3</v>
      </c>
      <c r="K16" s="139">
        <f t="shared" si="4"/>
        <v>-0.14061960166884505</v>
      </c>
      <c r="L16" s="139">
        <f t="shared" si="5"/>
        <v>-0.1160800158869808</v>
      </c>
      <c r="M16" s="139">
        <f t="shared" si="6"/>
        <v>-0.26566608792445667</v>
      </c>
      <c r="N16" s="388">
        <f t="shared" si="2"/>
        <v>-1030.5187550589674</v>
      </c>
    </row>
    <row r="17" spans="2:14" x14ac:dyDescent="0.25">
      <c r="B17" s="387">
        <v>1</v>
      </c>
      <c r="C17" s="387">
        <v>5</v>
      </c>
      <c r="D17" s="384" t="s">
        <v>590</v>
      </c>
      <c r="E17" s="385">
        <v>1409</v>
      </c>
      <c r="F17" s="385">
        <v>650</v>
      </c>
      <c r="G17" s="385">
        <v>3871</v>
      </c>
      <c r="H17" s="386">
        <f t="shared" si="0"/>
        <v>0.36398863342805476</v>
      </c>
      <c r="I17" s="139">
        <f t="shared" si="1"/>
        <v>8.1230769230769226</v>
      </c>
      <c r="J17" s="139">
        <f t="shared" si="3"/>
        <v>-9.2556496613981926E-3</v>
      </c>
      <c r="K17" s="139">
        <f t="shared" si="4"/>
        <v>-5.8469305953303387E-2</v>
      </c>
      <c r="L17" s="139">
        <f t="shared" si="5"/>
        <v>3.5091352440024655E-2</v>
      </c>
      <c r="M17" s="139">
        <f t="shared" si="6"/>
        <v>-3.263360317467693E-2</v>
      </c>
      <c r="N17" s="388">
        <f t="shared" si="2"/>
        <v>-126.3246778891744</v>
      </c>
    </row>
    <row r="18" spans="2:14" x14ac:dyDescent="0.25">
      <c r="B18" s="387">
        <v>1</v>
      </c>
      <c r="C18" s="387">
        <v>6</v>
      </c>
      <c r="D18" s="384" t="s">
        <v>591</v>
      </c>
      <c r="E18" s="385">
        <v>355</v>
      </c>
      <c r="F18" s="385">
        <v>773</v>
      </c>
      <c r="G18" s="385">
        <v>1321</v>
      </c>
      <c r="H18" s="386">
        <f t="shared" si="0"/>
        <v>0.2687358062074186</v>
      </c>
      <c r="I18" s="139">
        <f t="shared" si="1"/>
        <v>2.1681759379042691</v>
      </c>
      <c r="J18" s="139">
        <f t="shared" si="3"/>
        <v>-0.10143154923100173</v>
      </c>
      <c r="K18" s="139">
        <f t="shared" si="4"/>
        <v>-0.16001548051547518</v>
      </c>
      <c r="L18" s="139">
        <f t="shared" si="5"/>
        <v>-0.1709209313753452</v>
      </c>
      <c r="M18" s="139">
        <f t="shared" si="6"/>
        <v>-0.43236796112182213</v>
      </c>
      <c r="N18" s="388">
        <f t="shared" si="2"/>
        <v>-571.15807664192698</v>
      </c>
    </row>
    <row r="19" spans="2:14" x14ac:dyDescent="0.25">
      <c r="B19" s="387">
        <v>1</v>
      </c>
      <c r="C19" s="387">
        <v>7</v>
      </c>
      <c r="D19" s="384" t="s">
        <v>592</v>
      </c>
      <c r="E19" s="385">
        <v>516</v>
      </c>
      <c r="F19" s="385">
        <v>631</v>
      </c>
      <c r="G19" s="385">
        <v>2416</v>
      </c>
      <c r="H19" s="386">
        <f t="shared" si="0"/>
        <v>0.21357615894039736</v>
      </c>
      <c r="I19" s="139">
        <f t="shared" si="1"/>
        <v>4.6465927099841524</v>
      </c>
      <c r="J19" s="139">
        <f t="shared" si="3"/>
        <v>-6.1850133533466092E-2</v>
      </c>
      <c r="K19" s="139">
        <f t="shared" si="4"/>
        <v>-0.21881952165107807</v>
      </c>
      <c r="L19" s="139">
        <f t="shared" si="5"/>
        <v>-8.5179069212763803E-2</v>
      </c>
      <c r="M19" s="139">
        <f t="shared" si="6"/>
        <v>-0.36584872439730798</v>
      </c>
      <c r="N19" s="388">
        <f t="shared" si="2"/>
        <v>-883.89051814389609</v>
      </c>
    </row>
    <row r="20" spans="2:14" x14ac:dyDescent="0.25">
      <c r="B20" s="387">
        <v>1</v>
      </c>
      <c r="C20" s="387">
        <v>8</v>
      </c>
      <c r="D20" s="384" t="s">
        <v>593</v>
      </c>
      <c r="E20" s="385">
        <v>178</v>
      </c>
      <c r="F20" s="385">
        <v>425</v>
      </c>
      <c r="G20" s="385">
        <v>644</v>
      </c>
      <c r="H20" s="386">
        <f t="shared" si="0"/>
        <v>0.27639751552795033</v>
      </c>
      <c r="I20" s="139">
        <f t="shared" si="1"/>
        <v>1.9341176470588235</v>
      </c>
      <c r="J20" s="139">
        <f t="shared" si="3"/>
        <v>-0.12590334688144156</v>
      </c>
      <c r="K20" s="139">
        <f t="shared" si="4"/>
        <v>-0.1518475626193985</v>
      </c>
      <c r="L20" s="139">
        <f t="shared" si="5"/>
        <v>-0.17901827559031272</v>
      </c>
      <c r="M20" s="139">
        <f t="shared" si="6"/>
        <v>-0.45676918509115272</v>
      </c>
      <c r="N20" s="388">
        <f t="shared" si="2"/>
        <v>-294.15935519870237</v>
      </c>
    </row>
    <row r="21" spans="2:14" x14ac:dyDescent="0.25">
      <c r="B21" s="387">
        <v>1</v>
      </c>
      <c r="C21" s="387">
        <v>9</v>
      </c>
      <c r="D21" s="384" t="s">
        <v>594</v>
      </c>
      <c r="E21" s="385">
        <v>1769</v>
      </c>
      <c r="F21" s="385">
        <v>1295</v>
      </c>
      <c r="G21" s="385">
        <v>5635</v>
      </c>
      <c r="H21" s="386">
        <f t="shared" si="0"/>
        <v>0.31393078970718724</v>
      </c>
      <c r="I21" s="139">
        <f t="shared" si="1"/>
        <v>5.717374517374517</v>
      </c>
      <c r="J21" s="139">
        <f t="shared" si="3"/>
        <v>5.4508384393809901E-2</v>
      </c>
      <c r="K21" s="139">
        <f t="shared" si="4"/>
        <v>-0.11183446775486172</v>
      </c>
      <c r="L21" s="139">
        <f t="shared" si="5"/>
        <v>-4.8134925883142575E-2</v>
      </c>
      <c r="M21" s="139">
        <f t="shared" si="6"/>
        <v>-0.1054610092441944</v>
      </c>
      <c r="N21" s="388">
        <f t="shared" si="2"/>
        <v>-594.27278709103541</v>
      </c>
    </row>
    <row r="22" spans="2:14" x14ac:dyDescent="0.25">
      <c r="B22" s="387">
        <v>1</v>
      </c>
      <c r="C22" s="387">
        <v>10</v>
      </c>
      <c r="D22" s="384" t="s">
        <v>595</v>
      </c>
      <c r="E22" s="385">
        <v>1464</v>
      </c>
      <c r="F22" s="385">
        <v>717</v>
      </c>
      <c r="G22" s="385">
        <v>5787</v>
      </c>
      <c r="H22" s="386">
        <f t="shared" si="0"/>
        <v>0.25298081907724207</v>
      </c>
      <c r="I22" s="139">
        <f t="shared" si="1"/>
        <v>10.112970711297072</v>
      </c>
      <c r="J22" s="139">
        <f t="shared" si="3"/>
        <v>6.000279095639019E-2</v>
      </c>
      <c r="K22" s="139">
        <f t="shared" si="4"/>
        <v>-0.17681139849531521</v>
      </c>
      <c r="L22" s="139">
        <f t="shared" si="5"/>
        <v>0.10393255817660754</v>
      </c>
      <c r="M22" s="139">
        <f t="shared" si="6"/>
        <v>-1.2876049362317482E-2</v>
      </c>
      <c r="N22" s="388">
        <f t="shared" si="2"/>
        <v>-74.513697659731264</v>
      </c>
    </row>
    <row r="23" spans="2:14" x14ac:dyDescent="0.25">
      <c r="B23" s="387">
        <v>1</v>
      </c>
      <c r="C23" s="387">
        <v>11</v>
      </c>
      <c r="D23" s="384" t="s">
        <v>596</v>
      </c>
      <c r="E23" s="385">
        <v>717</v>
      </c>
      <c r="F23" s="385">
        <v>479</v>
      </c>
      <c r="G23" s="385">
        <v>2858</v>
      </c>
      <c r="H23" s="386">
        <f t="shared" si="0"/>
        <v>0.25087473757872636</v>
      </c>
      <c r="I23" s="139">
        <f t="shared" si="1"/>
        <v>7.463465553235908</v>
      </c>
      <c r="J23" s="139">
        <f t="shared" si="3"/>
        <v>-4.587297760806814E-2</v>
      </c>
      <c r="K23" s="139">
        <f t="shared" si="4"/>
        <v>-0.17905662864470548</v>
      </c>
      <c r="L23" s="139">
        <f t="shared" si="5"/>
        <v>1.2271821927278079E-2</v>
      </c>
      <c r="M23" s="139">
        <f t="shared" si="6"/>
        <v>-0.21265778432549554</v>
      </c>
      <c r="N23" s="388">
        <f t="shared" si="2"/>
        <v>-607.77594760226623</v>
      </c>
    </row>
    <row r="24" spans="2:14" x14ac:dyDescent="0.25">
      <c r="B24" s="387">
        <v>1</v>
      </c>
      <c r="C24" s="387">
        <v>12</v>
      </c>
      <c r="D24" s="384" t="s">
        <v>597</v>
      </c>
      <c r="E24" s="385">
        <v>277</v>
      </c>
      <c r="F24" s="385">
        <v>644</v>
      </c>
      <c r="G24" s="385">
        <v>1149</v>
      </c>
      <c r="H24" s="386">
        <f t="shared" si="0"/>
        <v>0.24107919930374239</v>
      </c>
      <c r="I24" s="139">
        <f t="shared" si="1"/>
        <v>2.2142857142857144</v>
      </c>
      <c r="J24" s="139">
        <f t="shared" si="3"/>
        <v>-0.10764890402550048</v>
      </c>
      <c r="K24" s="139">
        <f t="shared" si="4"/>
        <v>-0.1894993574184973</v>
      </c>
      <c r="L24" s="139">
        <f t="shared" si="5"/>
        <v>-0.16932574442560244</v>
      </c>
      <c r="M24" s="139">
        <f t="shared" si="6"/>
        <v>-0.46647400586960019</v>
      </c>
      <c r="N24" s="388">
        <f t="shared" si="2"/>
        <v>-535.97863274417057</v>
      </c>
    </row>
    <row r="25" spans="2:14" x14ac:dyDescent="0.25">
      <c r="B25" s="387">
        <v>1</v>
      </c>
      <c r="C25" s="387">
        <v>13</v>
      </c>
      <c r="D25" s="384" t="s">
        <v>598</v>
      </c>
      <c r="E25" s="385">
        <v>777</v>
      </c>
      <c r="F25" s="385">
        <v>1192</v>
      </c>
      <c r="G25" s="385">
        <v>3854</v>
      </c>
      <c r="H25" s="386">
        <f t="shared" si="0"/>
        <v>0.20160871821484172</v>
      </c>
      <c r="I25" s="139">
        <f t="shared" si="1"/>
        <v>3.8850671140939599</v>
      </c>
      <c r="J25" s="139">
        <f t="shared" si="3"/>
        <v>-9.8701556585288827E-3</v>
      </c>
      <c r="K25" s="139">
        <f t="shared" si="4"/>
        <v>-0.23157765031181388</v>
      </c>
      <c r="L25" s="139">
        <f t="shared" si="5"/>
        <v>-0.11152436489170622</v>
      </c>
      <c r="M25" s="139">
        <f t="shared" si="6"/>
        <v>-0.35297217086204902</v>
      </c>
      <c r="N25" s="388">
        <f t="shared" si="2"/>
        <v>-1360.3547465023369</v>
      </c>
    </row>
    <row r="26" spans="2:14" x14ac:dyDescent="0.25">
      <c r="B26" s="387">
        <v>1</v>
      </c>
      <c r="C26" s="387">
        <v>14</v>
      </c>
      <c r="D26" s="384" t="s">
        <v>599</v>
      </c>
      <c r="E26" s="385">
        <v>1367</v>
      </c>
      <c r="F26" s="385">
        <v>344</v>
      </c>
      <c r="G26" s="385">
        <v>5282</v>
      </c>
      <c r="H26" s="386">
        <f t="shared" si="0"/>
        <v>0.25880348352896632</v>
      </c>
      <c r="I26" s="139">
        <f t="shared" si="1"/>
        <v>19.328488372093023</v>
      </c>
      <c r="J26" s="139">
        <f t="shared" si="3"/>
        <v>4.1748348100449098E-2</v>
      </c>
      <c r="K26" s="139">
        <f t="shared" si="4"/>
        <v>-0.17060403102828797</v>
      </c>
      <c r="L26" s="139">
        <f t="shared" si="5"/>
        <v>0.42274723613156001</v>
      </c>
      <c r="M26" s="139">
        <f t="shared" si="6"/>
        <v>0.29389155320372112</v>
      </c>
      <c r="N26" s="388">
        <f t="shared" si="2"/>
        <v>1552.335184022055</v>
      </c>
    </row>
    <row r="27" spans="2:14" x14ac:dyDescent="0.25">
      <c r="B27" s="387">
        <v>1</v>
      </c>
      <c r="C27" s="387">
        <v>22</v>
      </c>
      <c r="D27" s="384" t="s">
        <v>600</v>
      </c>
      <c r="E27" s="385">
        <v>357</v>
      </c>
      <c r="F27" s="385">
        <v>562</v>
      </c>
      <c r="G27" s="385">
        <v>847</v>
      </c>
      <c r="H27" s="386">
        <f t="shared" si="0"/>
        <v>0.42148760330578511</v>
      </c>
      <c r="I27" s="139">
        <f t="shared" si="1"/>
        <v>2.1423487544483986</v>
      </c>
      <c r="J27" s="139">
        <f t="shared" si="3"/>
        <v>-0.11856542232746921</v>
      </c>
      <c r="K27" s="139">
        <f t="shared" si="4"/>
        <v>2.8286166671404726E-3</v>
      </c>
      <c r="L27" s="139">
        <f t="shared" si="5"/>
        <v>-0.17181443356144546</v>
      </c>
      <c r="M27" s="139">
        <f t="shared" si="6"/>
        <v>-0.28755123922177417</v>
      </c>
      <c r="N27" s="388">
        <f t="shared" si="2"/>
        <v>-243.55589962084272</v>
      </c>
    </row>
    <row r="28" spans="2:14" x14ac:dyDescent="0.25">
      <c r="B28" s="387">
        <v>1</v>
      </c>
      <c r="C28" s="387">
        <v>23</v>
      </c>
      <c r="D28" s="384" t="s">
        <v>601</v>
      </c>
      <c r="E28" s="385">
        <v>142</v>
      </c>
      <c r="F28" s="385">
        <v>691</v>
      </c>
      <c r="G28" s="385">
        <v>592</v>
      </c>
      <c r="H28" s="386">
        <f t="shared" si="0"/>
        <v>0.23986486486486486</v>
      </c>
      <c r="I28" s="139">
        <f t="shared" si="1"/>
        <v>1.0622286541244572</v>
      </c>
      <c r="J28" s="139">
        <f t="shared" si="3"/>
        <v>-0.12778301228442956</v>
      </c>
      <c r="K28" s="139">
        <f t="shared" si="4"/>
        <v>-0.19079392284511174</v>
      </c>
      <c r="L28" s="139">
        <f t="shared" si="5"/>
        <v>-0.20918163903080222</v>
      </c>
      <c r="M28" s="139">
        <f t="shared" si="6"/>
        <v>-0.52775857416034355</v>
      </c>
      <c r="N28" s="388">
        <f t="shared" si="2"/>
        <v>-312.43307590292341</v>
      </c>
    </row>
    <row r="29" spans="2:14" x14ac:dyDescent="0.25">
      <c r="B29" s="387">
        <v>1</v>
      </c>
      <c r="C29" s="387">
        <v>24</v>
      </c>
      <c r="D29" s="384" t="s">
        <v>602</v>
      </c>
      <c r="E29" s="385">
        <v>197</v>
      </c>
      <c r="F29" s="385">
        <v>1016</v>
      </c>
      <c r="G29" s="385">
        <v>1038</v>
      </c>
      <c r="H29" s="386">
        <f t="shared" si="0"/>
        <v>0.18978805394990367</v>
      </c>
      <c r="I29" s="139">
        <f t="shared" si="1"/>
        <v>1.2155511811023623</v>
      </c>
      <c r="J29" s="139">
        <f t="shared" si="3"/>
        <v>-0.11166126671264792</v>
      </c>
      <c r="K29" s="139">
        <f t="shared" si="4"/>
        <v>-0.244179305001893</v>
      </c>
      <c r="L29" s="139">
        <f t="shared" si="5"/>
        <v>-0.20387738224774068</v>
      </c>
      <c r="M29" s="139">
        <f t="shared" si="6"/>
        <v>-0.55971795396228163</v>
      </c>
      <c r="N29" s="388">
        <f t="shared" si="2"/>
        <v>-580.9872362128483</v>
      </c>
    </row>
    <row r="30" spans="2:14" x14ac:dyDescent="0.25">
      <c r="B30" s="387">
        <v>1</v>
      </c>
      <c r="C30" s="387">
        <v>25</v>
      </c>
      <c r="D30" s="384" t="s">
        <v>603</v>
      </c>
      <c r="E30" s="385">
        <v>421</v>
      </c>
      <c r="F30" s="385">
        <v>246</v>
      </c>
      <c r="G30" s="385">
        <v>1950</v>
      </c>
      <c r="H30" s="386">
        <f t="shared" si="0"/>
        <v>0.2158974358974359</v>
      </c>
      <c r="I30" s="139">
        <f t="shared" si="1"/>
        <v>9.6382113821138216</v>
      </c>
      <c r="J30" s="139">
        <f t="shared" si="3"/>
        <v>-7.8694827337166193E-2</v>
      </c>
      <c r="K30" s="139">
        <f t="shared" si="4"/>
        <v>-0.21634487809492842</v>
      </c>
      <c r="L30" s="139">
        <f t="shared" si="5"/>
        <v>8.7508061125988898E-2</v>
      </c>
      <c r="M30" s="139">
        <f t="shared" si="6"/>
        <v>-0.20753164430610571</v>
      </c>
      <c r="N30" s="388">
        <f t="shared" si="2"/>
        <v>-404.68670639690612</v>
      </c>
    </row>
    <row r="31" spans="2:14" x14ac:dyDescent="0.25">
      <c r="B31" s="387">
        <v>1</v>
      </c>
      <c r="C31" s="387">
        <v>26</v>
      </c>
      <c r="D31" s="384" t="s">
        <v>604</v>
      </c>
      <c r="E31" s="385">
        <v>164</v>
      </c>
      <c r="F31" s="385">
        <v>554</v>
      </c>
      <c r="G31" s="385">
        <v>712</v>
      </c>
      <c r="H31" s="386">
        <f t="shared" si="0"/>
        <v>0.2303370786516854</v>
      </c>
      <c r="I31" s="139">
        <f t="shared" si="1"/>
        <v>1.5812274368231047</v>
      </c>
      <c r="J31" s="139">
        <f t="shared" si="3"/>
        <v>-0.1234453228929188</v>
      </c>
      <c r="K31" s="139">
        <f t="shared" si="4"/>
        <v>-0.20095120919792006</v>
      </c>
      <c r="L31" s="139">
        <f t="shared" si="5"/>
        <v>-0.19122665963024291</v>
      </c>
      <c r="M31" s="139">
        <f t="shared" si="6"/>
        <v>-0.51562319172108173</v>
      </c>
      <c r="N31" s="388">
        <f t="shared" si="2"/>
        <v>-367.1237125054102</v>
      </c>
    </row>
    <row r="32" spans="2:14" x14ac:dyDescent="0.25">
      <c r="B32" s="387">
        <v>1</v>
      </c>
      <c r="C32" s="387">
        <v>27</v>
      </c>
      <c r="D32" s="384" t="s">
        <v>605</v>
      </c>
      <c r="E32" s="385">
        <v>1270</v>
      </c>
      <c r="F32" s="385">
        <v>245</v>
      </c>
      <c r="G32" s="385">
        <v>3771</v>
      </c>
      <c r="H32" s="386">
        <f t="shared" si="0"/>
        <v>0.33678069477592149</v>
      </c>
      <c r="I32" s="139">
        <f t="shared" si="1"/>
        <v>20.575510204081631</v>
      </c>
      <c r="J32" s="139">
        <f t="shared" si="3"/>
        <v>-1.2870390820990488E-2</v>
      </c>
      <c r="K32" s="139">
        <f t="shared" si="4"/>
        <v>-8.7474871126153431E-2</v>
      </c>
      <c r="L32" s="139">
        <f t="shared" si="5"/>
        <v>0.46588847663501581</v>
      </c>
      <c r="M32" s="139">
        <f t="shared" si="6"/>
        <v>0.36554321468787188</v>
      </c>
      <c r="N32" s="388">
        <f t="shared" si="2"/>
        <v>1378.4634625879648</v>
      </c>
    </row>
    <row r="33" spans="2:14" x14ac:dyDescent="0.25">
      <c r="B33" s="387">
        <v>1</v>
      </c>
      <c r="C33" s="387">
        <v>28</v>
      </c>
      <c r="D33" s="384" t="s">
        <v>606</v>
      </c>
      <c r="E33" s="385">
        <v>754</v>
      </c>
      <c r="F33" s="385">
        <v>934</v>
      </c>
      <c r="G33" s="385">
        <v>1474</v>
      </c>
      <c r="H33" s="386">
        <f t="shared" si="0"/>
        <v>0.51153324287652646</v>
      </c>
      <c r="I33" s="139">
        <f t="shared" si="1"/>
        <v>2.3854389721627407</v>
      </c>
      <c r="J33" s="139">
        <f t="shared" si="3"/>
        <v>-9.5900995256825508E-2</v>
      </c>
      <c r="K33" s="139">
        <f t="shared" si="4"/>
        <v>9.8823565071484945E-2</v>
      </c>
      <c r="L33" s="139">
        <f t="shared" si="5"/>
        <v>-0.1634046260685581</v>
      </c>
      <c r="M33" s="139">
        <f t="shared" si="6"/>
        <v>-0.16048205625389866</v>
      </c>
      <c r="N33" s="388">
        <f t="shared" si="2"/>
        <v>-236.55055091824664</v>
      </c>
    </row>
    <row r="34" spans="2:14" x14ac:dyDescent="0.25">
      <c r="B34" s="387">
        <v>1</v>
      </c>
      <c r="C34" s="387">
        <v>29</v>
      </c>
      <c r="D34" s="384" t="s">
        <v>607</v>
      </c>
      <c r="E34" s="385">
        <v>448</v>
      </c>
      <c r="F34" s="385">
        <v>231</v>
      </c>
      <c r="G34" s="385">
        <v>1513</v>
      </c>
      <c r="H34" s="386">
        <f t="shared" si="0"/>
        <v>0.29610046265697293</v>
      </c>
      <c r="I34" s="139">
        <f t="shared" si="1"/>
        <v>8.4891774891774894</v>
      </c>
      <c r="J34" s="139">
        <f t="shared" si="3"/>
        <v>-9.4491246204584517E-2</v>
      </c>
      <c r="K34" s="139">
        <f t="shared" si="4"/>
        <v>-0.13084284321176801</v>
      </c>
      <c r="L34" s="139">
        <f t="shared" si="5"/>
        <v>4.7756754252123931E-2</v>
      </c>
      <c r="M34" s="139">
        <f t="shared" si="6"/>
        <v>-0.17757733516422858</v>
      </c>
      <c r="N34" s="388">
        <f t="shared" si="2"/>
        <v>-268.67450810347782</v>
      </c>
    </row>
    <row r="35" spans="2:14" x14ac:dyDescent="0.25">
      <c r="B35" s="387">
        <v>1</v>
      </c>
      <c r="C35" s="387">
        <v>31</v>
      </c>
      <c r="D35" s="384" t="s">
        <v>608</v>
      </c>
      <c r="E35" s="385">
        <v>727</v>
      </c>
      <c r="F35" s="385">
        <v>301</v>
      </c>
      <c r="G35" s="385">
        <v>2257</v>
      </c>
      <c r="H35" s="386">
        <f t="shared" si="0"/>
        <v>0.32210899424014178</v>
      </c>
      <c r="I35" s="139">
        <f t="shared" si="1"/>
        <v>9.9136212624584719</v>
      </c>
      <c r="J35" s="139">
        <f t="shared" si="3"/>
        <v>-6.7597571977217843E-2</v>
      </c>
      <c r="K35" s="139">
        <f t="shared" si="4"/>
        <v>-0.10311592984537876</v>
      </c>
      <c r="L35" s="139">
        <f t="shared" si="5"/>
        <v>9.703598083051343E-2</v>
      </c>
      <c r="M35" s="139">
        <f t="shared" si="6"/>
        <v>-7.3677520992083162E-2</v>
      </c>
      <c r="N35" s="388">
        <f t="shared" si="2"/>
        <v>-166.29016487913171</v>
      </c>
    </row>
    <row r="36" spans="2:14" x14ac:dyDescent="0.25">
      <c r="B36" s="387">
        <v>1</v>
      </c>
      <c r="C36" s="387">
        <v>33</v>
      </c>
      <c r="D36" s="384" t="s">
        <v>609</v>
      </c>
      <c r="E36" s="385">
        <v>1118</v>
      </c>
      <c r="F36" s="385">
        <v>991</v>
      </c>
      <c r="G36" s="385">
        <v>2132</v>
      </c>
      <c r="H36" s="386">
        <f t="shared" si="0"/>
        <v>0.52439024390243905</v>
      </c>
      <c r="I36" s="139">
        <f t="shared" si="1"/>
        <v>3.2795156407669022</v>
      </c>
      <c r="J36" s="139">
        <f t="shared" si="3"/>
        <v>-7.2115998426708211E-2</v>
      </c>
      <c r="K36" s="139">
        <f t="shared" si="4"/>
        <v>0.1125300272166893</v>
      </c>
      <c r="L36" s="139">
        <f t="shared" si="5"/>
        <v>-0.13247367073213778</v>
      </c>
      <c r="M36" s="139">
        <f t="shared" si="6"/>
        <v>-9.2059641942156697E-2</v>
      </c>
      <c r="N36" s="388">
        <f t="shared" si="2"/>
        <v>-196.27115662067808</v>
      </c>
    </row>
    <row r="37" spans="2:14" x14ac:dyDescent="0.25">
      <c r="B37" s="387">
        <v>1</v>
      </c>
      <c r="C37" s="387">
        <v>34</v>
      </c>
      <c r="D37" s="384" t="s">
        <v>610</v>
      </c>
      <c r="E37" s="385">
        <v>435</v>
      </c>
      <c r="F37" s="385">
        <v>606</v>
      </c>
      <c r="G37" s="385">
        <v>1781</v>
      </c>
      <c r="H37" s="386">
        <f t="shared" si="0"/>
        <v>0.2442448062886019</v>
      </c>
      <c r="I37" s="139">
        <f t="shared" si="1"/>
        <v>3.6567656765676566</v>
      </c>
      <c r="J37" s="139">
        <f t="shared" si="3"/>
        <v>-8.4803739896877173E-2</v>
      </c>
      <c r="K37" s="139">
        <f t="shared" si="4"/>
        <v>-0.18612459901122</v>
      </c>
      <c r="L37" s="139">
        <f t="shared" si="5"/>
        <v>-0.11942254836448517</v>
      </c>
      <c r="M37" s="139">
        <f t="shared" si="6"/>
        <v>-0.39035088727258238</v>
      </c>
      <c r="N37" s="388">
        <f t="shared" si="2"/>
        <v>-695.21493023246921</v>
      </c>
    </row>
    <row r="38" spans="2:14" x14ac:dyDescent="0.25">
      <c r="B38" s="387">
        <v>1</v>
      </c>
      <c r="C38" s="387">
        <v>35</v>
      </c>
      <c r="D38" s="384" t="s">
        <v>611</v>
      </c>
      <c r="E38" s="385">
        <v>1237</v>
      </c>
      <c r="F38" s="385">
        <v>1374</v>
      </c>
      <c r="G38" s="385">
        <v>1950</v>
      </c>
      <c r="H38" s="386">
        <f t="shared" si="0"/>
        <v>0.63435897435897437</v>
      </c>
      <c r="I38" s="139">
        <f t="shared" si="1"/>
        <v>2.3195050946142648</v>
      </c>
      <c r="J38" s="139">
        <f t="shared" si="3"/>
        <v>-7.8694827337166193E-2</v>
      </c>
      <c r="K38" s="139">
        <f t="shared" si="4"/>
        <v>0.22976438366737623</v>
      </c>
      <c r="L38" s="139">
        <f t="shared" si="5"/>
        <v>-0.16568563606828537</v>
      </c>
      <c r="M38" s="139">
        <f t="shared" si="6"/>
        <v>-1.4616079738075355E-2</v>
      </c>
      <c r="N38" s="388">
        <f t="shared" si="2"/>
        <v>-28.501355489246944</v>
      </c>
    </row>
    <row r="39" spans="2:14" x14ac:dyDescent="0.25">
      <c r="B39" s="387">
        <v>1</v>
      </c>
      <c r="C39" s="387">
        <v>37</v>
      </c>
      <c r="D39" s="384" t="s">
        <v>612</v>
      </c>
      <c r="E39" s="385">
        <v>456</v>
      </c>
      <c r="F39" s="385">
        <v>1240</v>
      </c>
      <c r="G39" s="385">
        <v>1710</v>
      </c>
      <c r="H39" s="386">
        <f t="shared" si="0"/>
        <v>0.26666666666666666</v>
      </c>
      <c r="I39" s="139">
        <f t="shared" si="1"/>
        <v>1.7467741935483871</v>
      </c>
      <c r="J39" s="139">
        <f t="shared" si="3"/>
        <v>-8.7370206120187685E-2</v>
      </c>
      <c r="K39" s="139">
        <f t="shared" si="4"/>
        <v>-0.16222132795464883</v>
      </c>
      <c r="L39" s="139">
        <f t="shared" si="5"/>
        <v>-0.18549950051943295</v>
      </c>
      <c r="M39" s="139">
        <f t="shared" si="6"/>
        <v>-0.43509103459426945</v>
      </c>
      <c r="N39" s="388">
        <f t="shared" si="2"/>
        <v>-744.00566915620072</v>
      </c>
    </row>
    <row r="40" spans="2:14" x14ac:dyDescent="0.25">
      <c r="B40" s="387">
        <v>1</v>
      </c>
      <c r="C40" s="387">
        <v>38</v>
      </c>
      <c r="D40" s="384" t="s">
        <v>613</v>
      </c>
      <c r="E40" s="385">
        <v>785</v>
      </c>
      <c r="F40" s="385">
        <v>827</v>
      </c>
      <c r="G40" s="385">
        <v>1285</v>
      </c>
      <c r="H40" s="386">
        <f t="shared" si="0"/>
        <v>0.6108949416342413</v>
      </c>
      <c r="I40" s="139">
        <f t="shared" si="1"/>
        <v>2.5030229746070134</v>
      </c>
      <c r="J40" s="139">
        <f t="shared" si="3"/>
        <v>-0.10273285604845495</v>
      </c>
      <c r="K40" s="139">
        <f t="shared" si="4"/>
        <v>0.20475008401326522</v>
      </c>
      <c r="L40" s="139">
        <f t="shared" si="5"/>
        <v>-0.15933675845094158</v>
      </c>
      <c r="M40" s="139">
        <f t="shared" si="6"/>
        <v>-5.7319530486131309E-2</v>
      </c>
      <c r="N40" s="388">
        <f t="shared" si="2"/>
        <v>-73.655596674678733</v>
      </c>
    </row>
    <row r="41" spans="2:14" x14ac:dyDescent="0.25">
      <c r="B41" s="387">
        <v>1</v>
      </c>
      <c r="C41" s="387">
        <v>39</v>
      </c>
      <c r="D41" s="384" t="s">
        <v>614</v>
      </c>
      <c r="E41" s="385">
        <v>294</v>
      </c>
      <c r="F41" s="385">
        <v>618</v>
      </c>
      <c r="G41" s="385">
        <v>977</v>
      </c>
      <c r="H41" s="386">
        <f t="shared" si="0"/>
        <v>0.30092118730808598</v>
      </c>
      <c r="I41" s="139">
        <f t="shared" si="1"/>
        <v>2.0566343042071198</v>
      </c>
      <c r="J41" s="139">
        <f t="shared" si="3"/>
        <v>-0.11386625881999922</v>
      </c>
      <c r="K41" s="139">
        <f t="shared" si="4"/>
        <v>-0.12570361363484228</v>
      </c>
      <c r="L41" s="139">
        <f t="shared" si="5"/>
        <v>-0.17477976072543236</v>
      </c>
      <c r="M41" s="139">
        <f t="shared" si="6"/>
        <v>-0.41434963318027385</v>
      </c>
      <c r="N41" s="388">
        <f t="shared" si="2"/>
        <v>-404.81959161712757</v>
      </c>
    </row>
    <row r="42" spans="2:14" x14ac:dyDescent="0.25">
      <c r="B42" s="387">
        <v>1</v>
      </c>
      <c r="C42" s="387">
        <v>40</v>
      </c>
      <c r="D42" s="384" t="s">
        <v>615</v>
      </c>
      <c r="E42" s="385">
        <v>337</v>
      </c>
      <c r="F42" s="385">
        <v>952</v>
      </c>
      <c r="G42" s="385">
        <v>1066</v>
      </c>
      <c r="H42" s="386">
        <f t="shared" si="0"/>
        <v>0.31613508442776733</v>
      </c>
      <c r="I42" s="139">
        <f t="shared" si="1"/>
        <v>1.4737394957983194</v>
      </c>
      <c r="J42" s="139">
        <f t="shared" si="3"/>
        <v>-0.11064913918796207</v>
      </c>
      <c r="K42" s="139">
        <f t="shared" si="4"/>
        <v>-0.10948453544299429</v>
      </c>
      <c r="L42" s="139">
        <f t="shared" si="5"/>
        <v>-0.19494524979123212</v>
      </c>
      <c r="M42" s="139">
        <f t="shared" si="6"/>
        <v>-0.41507892442218847</v>
      </c>
      <c r="N42" s="388">
        <f t="shared" si="2"/>
        <v>-442.47413343405293</v>
      </c>
    </row>
    <row r="43" spans="2:14" x14ac:dyDescent="0.25">
      <c r="B43" s="387">
        <v>1</v>
      </c>
      <c r="C43" s="387">
        <v>41</v>
      </c>
      <c r="D43" s="384" t="s">
        <v>616</v>
      </c>
      <c r="E43" s="385">
        <v>123</v>
      </c>
      <c r="F43" s="385">
        <v>438</v>
      </c>
      <c r="G43" s="385">
        <v>465</v>
      </c>
      <c r="H43" s="386">
        <f t="shared" si="0"/>
        <v>0.26451612903225807</v>
      </c>
      <c r="I43" s="139">
        <f t="shared" si="1"/>
        <v>1.3424657534246576</v>
      </c>
      <c r="J43" s="139">
        <f t="shared" si="3"/>
        <v>-0.13237373355711177</v>
      </c>
      <c r="K43" s="139">
        <f t="shared" si="4"/>
        <v>-0.16451395145358536</v>
      </c>
      <c r="L43" s="139">
        <f t="shared" si="5"/>
        <v>-0.19948671967271736</v>
      </c>
      <c r="M43" s="139">
        <f t="shared" si="6"/>
        <v>-0.49637440468341448</v>
      </c>
      <c r="N43" s="388">
        <f t="shared" si="2"/>
        <v>-230.81409817778774</v>
      </c>
    </row>
    <row r="44" spans="2:14" x14ac:dyDescent="0.25">
      <c r="B44" s="387">
        <v>1</v>
      </c>
      <c r="C44" s="387">
        <v>43</v>
      </c>
      <c r="D44" s="384" t="s">
        <v>617</v>
      </c>
      <c r="E44" s="385">
        <v>86</v>
      </c>
      <c r="F44" s="385">
        <v>327</v>
      </c>
      <c r="G44" s="385">
        <v>381</v>
      </c>
      <c r="H44" s="386">
        <f t="shared" si="0"/>
        <v>0.22572178477690288</v>
      </c>
      <c r="I44" s="139">
        <f t="shared" si="1"/>
        <v>1.4281345565749235</v>
      </c>
      <c r="J44" s="139">
        <f t="shared" si="3"/>
        <v>-0.13541011613116929</v>
      </c>
      <c r="K44" s="139">
        <f t="shared" si="4"/>
        <v>-0.20587143520211842</v>
      </c>
      <c r="L44" s="139">
        <f t="shared" si="5"/>
        <v>-0.19652297168888688</v>
      </c>
      <c r="M44" s="139">
        <f t="shared" si="6"/>
        <v>-0.53780452302217463</v>
      </c>
      <c r="N44" s="388">
        <f t="shared" si="2"/>
        <v>-204.90352327144853</v>
      </c>
    </row>
    <row r="45" spans="2:14" x14ac:dyDescent="0.25">
      <c r="B45" s="387">
        <v>1</v>
      </c>
      <c r="C45" s="387">
        <v>51</v>
      </c>
      <c r="D45" s="384" t="s">
        <v>618</v>
      </c>
      <c r="E45" s="385">
        <v>1730</v>
      </c>
      <c r="F45" s="385">
        <v>420</v>
      </c>
      <c r="G45" s="385">
        <v>4208</v>
      </c>
      <c r="H45" s="386">
        <f t="shared" si="0"/>
        <v>0.41112167300380226</v>
      </c>
      <c r="I45" s="139">
        <f t="shared" si="1"/>
        <v>14.138095238095238</v>
      </c>
      <c r="J45" s="139">
        <f t="shared" si="3"/>
        <v>2.9260280464278436E-3</v>
      </c>
      <c r="K45" s="139">
        <f t="shared" si="4"/>
        <v>-8.2221898932385625E-3</v>
      </c>
      <c r="L45" s="139">
        <f t="shared" si="5"/>
        <v>0.24318342036082702</v>
      </c>
      <c r="M45" s="139">
        <f t="shared" si="6"/>
        <v>0.23788725851401629</v>
      </c>
      <c r="N45" s="388">
        <f t="shared" si="2"/>
        <v>1001.0295838269806</v>
      </c>
    </row>
    <row r="46" spans="2:14" x14ac:dyDescent="0.25">
      <c r="B46" s="387">
        <v>1</v>
      </c>
      <c r="C46" s="387">
        <v>52</v>
      </c>
      <c r="D46" s="384" t="s">
        <v>619</v>
      </c>
      <c r="E46" s="385">
        <v>4507</v>
      </c>
      <c r="F46" s="385">
        <v>896</v>
      </c>
      <c r="G46" s="385">
        <v>12062</v>
      </c>
      <c r="H46" s="386">
        <f t="shared" si="0"/>
        <v>0.37365279389819267</v>
      </c>
      <c r="I46" s="139">
        <f t="shared" si="1"/>
        <v>18.4921875</v>
      </c>
      <c r="J46" s="139">
        <f t="shared" si="3"/>
        <v>0.28682779872080671</v>
      </c>
      <c r="K46" s="139">
        <f t="shared" si="4"/>
        <v>-4.8166635106333955E-2</v>
      </c>
      <c r="L46" s="139">
        <f t="shared" si="5"/>
        <v>0.39381505857803617</v>
      </c>
      <c r="M46" s="139">
        <f t="shared" si="6"/>
        <v>0.63247622219250887</v>
      </c>
      <c r="N46" s="388">
        <f t="shared" si="2"/>
        <v>7628.9281920860421</v>
      </c>
    </row>
    <row r="47" spans="2:14" x14ac:dyDescent="0.25">
      <c r="B47" s="387">
        <v>1</v>
      </c>
      <c r="C47" s="387">
        <v>53</v>
      </c>
      <c r="D47" s="384" t="s">
        <v>620</v>
      </c>
      <c r="E47" s="385">
        <v>10845</v>
      </c>
      <c r="F47" s="385">
        <v>1603</v>
      </c>
      <c r="G47" s="385">
        <v>23624</v>
      </c>
      <c r="H47" s="386">
        <f t="shared" si="0"/>
        <v>0.45906705045716223</v>
      </c>
      <c r="I47" s="139">
        <f t="shared" si="1"/>
        <v>21.502807236431689</v>
      </c>
      <c r="J47" s="139">
        <f t="shared" si="3"/>
        <v>0.70476417159286786</v>
      </c>
      <c r="K47" s="139">
        <f t="shared" si="4"/>
        <v>4.2890935148716398E-2</v>
      </c>
      <c r="L47" s="139">
        <f t="shared" si="5"/>
        <v>0.49796870431391677</v>
      </c>
      <c r="M47" s="139">
        <f t="shared" si="6"/>
        <v>1.2456238110555011</v>
      </c>
      <c r="N47" s="388">
        <f t="shared" si="2"/>
        <v>29426.616912375157</v>
      </c>
    </row>
    <row r="48" spans="2:14" x14ac:dyDescent="0.25">
      <c r="B48" s="387">
        <v>1</v>
      </c>
      <c r="C48" s="387">
        <v>54</v>
      </c>
      <c r="D48" s="384" t="s">
        <v>621</v>
      </c>
      <c r="E48" s="385">
        <v>5751</v>
      </c>
      <c r="F48" s="385">
        <v>421</v>
      </c>
      <c r="G48" s="385">
        <v>7855</v>
      </c>
      <c r="H48" s="386">
        <f t="shared" si="0"/>
        <v>0.73214513049013363</v>
      </c>
      <c r="I48" s="139">
        <f t="shared" si="1"/>
        <v>32.318289786223275</v>
      </c>
      <c r="J48" s="139">
        <f t="shared" si="3"/>
        <v>0.13475563813675887</v>
      </c>
      <c r="K48" s="139">
        <f t="shared" si="4"/>
        <v>0.33401126399627035</v>
      </c>
      <c r="L48" s="139">
        <f t="shared" si="5"/>
        <v>0.87213483506835499</v>
      </c>
      <c r="M48" s="139">
        <f t="shared" si="6"/>
        <v>1.3409017372013841</v>
      </c>
      <c r="N48" s="388">
        <f t="shared" si="2"/>
        <v>10532.783145716872</v>
      </c>
    </row>
    <row r="49" spans="2:14" x14ac:dyDescent="0.25">
      <c r="B49" s="387">
        <v>1</v>
      </c>
      <c r="C49" s="387">
        <v>55</v>
      </c>
      <c r="D49" s="384" t="s">
        <v>622</v>
      </c>
      <c r="E49" s="385">
        <v>1325</v>
      </c>
      <c r="F49" s="385">
        <v>842</v>
      </c>
      <c r="G49" s="385">
        <v>5520</v>
      </c>
      <c r="H49" s="386">
        <f t="shared" si="0"/>
        <v>0.24003623188405798</v>
      </c>
      <c r="I49" s="139">
        <f t="shared" si="1"/>
        <v>8.1294536817102134</v>
      </c>
      <c r="J49" s="139">
        <f t="shared" si="3"/>
        <v>5.0351432060278756E-2</v>
      </c>
      <c r="K49" s="139">
        <f t="shared" si="4"/>
        <v>-0.19061123361946938</v>
      </c>
      <c r="L49" s="139">
        <f t="shared" si="5"/>
        <v>3.5311959065164954E-2</v>
      </c>
      <c r="M49" s="139">
        <f t="shared" si="6"/>
        <v>-0.10494784249402567</v>
      </c>
      <c r="N49" s="388">
        <f t="shared" si="2"/>
        <v>-579.31209056702164</v>
      </c>
    </row>
    <row r="50" spans="2:14" x14ac:dyDescent="0.25">
      <c r="B50" s="387">
        <v>1</v>
      </c>
      <c r="C50" s="387">
        <v>56</v>
      </c>
      <c r="D50" s="384" t="s">
        <v>623</v>
      </c>
      <c r="E50" s="385">
        <v>3748</v>
      </c>
      <c r="F50" s="385">
        <v>1252</v>
      </c>
      <c r="G50" s="385">
        <v>10005</v>
      </c>
      <c r="H50" s="386">
        <f t="shared" si="0"/>
        <v>0.3746126936531734</v>
      </c>
      <c r="I50" s="139">
        <f t="shared" si="1"/>
        <v>10.984824281150161</v>
      </c>
      <c r="J50" s="139">
        <f t="shared" si="3"/>
        <v>0.21247257306799319</v>
      </c>
      <c r="K50" s="139">
        <f t="shared" si="4"/>
        <v>-4.7143314844609048E-2</v>
      </c>
      <c r="L50" s="139">
        <f t="shared" si="5"/>
        <v>0.13409469614082262</v>
      </c>
      <c r="M50" s="139">
        <f t="shared" si="6"/>
        <v>0.29942395436420677</v>
      </c>
      <c r="N50" s="388">
        <f t="shared" si="2"/>
        <v>2995.7366634138889</v>
      </c>
    </row>
    <row r="51" spans="2:14" x14ac:dyDescent="0.25">
      <c r="B51" s="387">
        <v>1</v>
      </c>
      <c r="C51" s="387">
        <v>57</v>
      </c>
      <c r="D51" s="384" t="s">
        <v>624</v>
      </c>
      <c r="E51" s="385">
        <v>762</v>
      </c>
      <c r="F51" s="385">
        <v>816</v>
      </c>
      <c r="G51" s="385">
        <v>2394</v>
      </c>
      <c r="H51" s="386">
        <f t="shared" si="0"/>
        <v>0.31829573934837091</v>
      </c>
      <c r="I51" s="139">
        <f t="shared" si="1"/>
        <v>3.8676470588235294</v>
      </c>
      <c r="J51" s="139">
        <f t="shared" si="3"/>
        <v>-6.2645376588576399E-2</v>
      </c>
      <c r="K51" s="139">
        <f t="shared" si="4"/>
        <v>-0.10718112620950233</v>
      </c>
      <c r="L51" s="139">
        <f t="shared" si="5"/>
        <v>-0.112127018970991</v>
      </c>
      <c r="M51" s="139">
        <f t="shared" si="6"/>
        <v>-0.28195352176906974</v>
      </c>
      <c r="N51" s="388">
        <f t="shared" si="2"/>
        <v>-674.9967311151529</v>
      </c>
    </row>
    <row r="52" spans="2:14" x14ac:dyDescent="0.25">
      <c r="B52" s="387">
        <v>1</v>
      </c>
      <c r="C52" s="387">
        <v>58</v>
      </c>
      <c r="D52" s="384" t="s">
        <v>625</v>
      </c>
      <c r="E52" s="385">
        <v>1066</v>
      </c>
      <c r="F52" s="385">
        <v>1188</v>
      </c>
      <c r="G52" s="385">
        <v>5258</v>
      </c>
      <c r="H52" s="386">
        <f t="shared" si="0"/>
        <v>0.20273868391023203</v>
      </c>
      <c r="I52" s="139">
        <f t="shared" si="1"/>
        <v>5.3232323232323235</v>
      </c>
      <c r="J52" s="139">
        <f t="shared" si="3"/>
        <v>4.088081022214695E-2</v>
      </c>
      <c r="K52" s="139">
        <f t="shared" si="4"/>
        <v>-0.23037302786541042</v>
      </c>
      <c r="L52" s="139">
        <f t="shared" si="5"/>
        <v>-6.1770439515596354E-2</v>
      </c>
      <c r="M52" s="139">
        <f t="shared" si="6"/>
        <v>-0.25126265715885981</v>
      </c>
      <c r="N52" s="388">
        <f t="shared" si="2"/>
        <v>-1321.1390513412848</v>
      </c>
    </row>
    <row r="53" spans="2:14" x14ac:dyDescent="0.25">
      <c r="B53" s="387">
        <v>1</v>
      </c>
      <c r="C53" s="387">
        <v>59</v>
      </c>
      <c r="D53" s="384" t="s">
        <v>626</v>
      </c>
      <c r="E53" s="385">
        <v>403</v>
      </c>
      <c r="F53" s="385">
        <v>599</v>
      </c>
      <c r="G53" s="385">
        <v>1989</v>
      </c>
      <c r="H53" s="386">
        <f t="shared" si="0"/>
        <v>0.20261437908496732</v>
      </c>
      <c r="I53" s="139">
        <f t="shared" si="1"/>
        <v>3.993322203672788</v>
      </c>
      <c r="J53" s="139">
        <f t="shared" si="3"/>
        <v>-7.7285078284925202E-2</v>
      </c>
      <c r="K53" s="139">
        <f t="shared" si="4"/>
        <v>-0.23050554550140678</v>
      </c>
      <c r="L53" s="139">
        <f t="shared" si="5"/>
        <v>-0.10777923490645505</v>
      </c>
      <c r="M53" s="139">
        <f t="shared" si="6"/>
        <v>-0.41556985869278706</v>
      </c>
      <c r="N53" s="388">
        <f t="shared" si="2"/>
        <v>-826.56844893995344</v>
      </c>
    </row>
    <row r="54" spans="2:14" x14ac:dyDescent="0.25">
      <c r="B54" s="387">
        <v>1</v>
      </c>
      <c r="C54" s="387">
        <v>60</v>
      </c>
      <c r="D54" s="384" t="s">
        <v>627</v>
      </c>
      <c r="E54" s="385">
        <v>1248</v>
      </c>
      <c r="F54" s="385">
        <v>434</v>
      </c>
      <c r="G54" s="385">
        <v>3307</v>
      </c>
      <c r="H54" s="386">
        <f t="shared" si="0"/>
        <v>0.37738131236770489</v>
      </c>
      <c r="I54" s="139">
        <f t="shared" si="1"/>
        <v>10.495391705069125</v>
      </c>
      <c r="J54" s="139">
        <f t="shared" si="3"/>
        <v>-2.9642789801498738E-2</v>
      </c>
      <c r="K54" s="139">
        <f t="shared" si="4"/>
        <v>-4.4191773693702377E-2</v>
      </c>
      <c r="L54" s="139">
        <f t="shared" si="5"/>
        <v>0.11716257199246946</v>
      </c>
      <c r="M54" s="139">
        <f t="shared" si="6"/>
        <v>4.3328008497268339E-2</v>
      </c>
      <c r="N54" s="388">
        <f t="shared" si="2"/>
        <v>143.28572410046641</v>
      </c>
    </row>
    <row r="55" spans="2:14" x14ac:dyDescent="0.25">
      <c r="B55" s="387">
        <v>1</v>
      </c>
      <c r="C55" s="387">
        <v>61</v>
      </c>
      <c r="D55" s="384" t="s">
        <v>628</v>
      </c>
      <c r="E55" s="385">
        <v>362</v>
      </c>
      <c r="F55" s="385">
        <v>480</v>
      </c>
      <c r="G55" s="385">
        <v>1093</v>
      </c>
      <c r="H55" s="386">
        <f t="shared" si="0"/>
        <v>0.3311985361390668</v>
      </c>
      <c r="I55" s="139">
        <f t="shared" si="1"/>
        <v>3.03125</v>
      </c>
      <c r="J55" s="139">
        <f t="shared" si="3"/>
        <v>-0.10967315907487216</v>
      </c>
      <c r="K55" s="139">
        <f t="shared" si="4"/>
        <v>-9.342584257667827E-2</v>
      </c>
      <c r="L55" s="139">
        <f t="shared" si="5"/>
        <v>-0.14106252414458337</v>
      </c>
      <c r="M55" s="139">
        <f t="shared" si="6"/>
        <v>-0.34416152579613379</v>
      </c>
      <c r="N55" s="388">
        <f t="shared" si="2"/>
        <v>-376.16854769517425</v>
      </c>
    </row>
    <row r="56" spans="2:14" x14ac:dyDescent="0.25">
      <c r="B56" s="387">
        <v>1</v>
      </c>
      <c r="C56" s="387">
        <v>62</v>
      </c>
      <c r="D56" s="384" t="s">
        <v>629</v>
      </c>
      <c r="E56" s="385">
        <v>35226</v>
      </c>
      <c r="F56" s="385">
        <v>1909</v>
      </c>
      <c r="G56" s="385">
        <v>20980</v>
      </c>
      <c r="H56" s="386">
        <f t="shared" si="0"/>
        <v>1.6790276453765491</v>
      </c>
      <c r="I56" s="139">
        <f t="shared" si="1"/>
        <v>29.442640125720274</v>
      </c>
      <c r="J56" s="139">
        <f t="shared" si="3"/>
        <v>0.60919041533324758</v>
      </c>
      <c r="K56" s="139">
        <f t="shared" si="4"/>
        <v>1.3434542375240226</v>
      </c>
      <c r="L56" s="139">
        <f t="shared" si="5"/>
        <v>0.77265053541531215</v>
      </c>
      <c r="M56" s="139">
        <f t="shared" si="6"/>
        <v>2.7252951882725824</v>
      </c>
      <c r="N56" s="388">
        <f t="shared" si="2"/>
        <v>57176.693049958776</v>
      </c>
    </row>
    <row r="57" spans="2:14" x14ac:dyDescent="0.25">
      <c r="B57" s="387">
        <v>1</v>
      </c>
      <c r="C57" s="387">
        <v>63</v>
      </c>
      <c r="D57" s="384" t="s">
        <v>630</v>
      </c>
      <c r="E57" s="385">
        <v>498</v>
      </c>
      <c r="F57" s="385">
        <v>517</v>
      </c>
      <c r="G57" s="385">
        <v>2767</v>
      </c>
      <c r="H57" s="386">
        <f t="shared" si="0"/>
        <v>0.17997831586555837</v>
      </c>
      <c r="I57" s="139">
        <f t="shared" si="1"/>
        <v>6.3152804642166345</v>
      </c>
      <c r="J57" s="139">
        <f t="shared" si="3"/>
        <v>-4.9162392063297138E-2</v>
      </c>
      <c r="K57" s="139">
        <f t="shared" si="4"/>
        <v>-0.25463717176541417</v>
      </c>
      <c r="L57" s="139">
        <f t="shared" si="5"/>
        <v>-2.7450120220976822E-2</v>
      </c>
      <c r="M57" s="139">
        <f t="shared" si="6"/>
        <v>-0.33124968404968813</v>
      </c>
      <c r="N57" s="388">
        <f t="shared" si="2"/>
        <v>-916.56787576548709</v>
      </c>
    </row>
    <row r="58" spans="2:14" x14ac:dyDescent="0.25">
      <c r="B58" s="387">
        <v>1</v>
      </c>
      <c r="C58" s="387">
        <v>64</v>
      </c>
      <c r="D58" s="384" t="s">
        <v>631</v>
      </c>
      <c r="E58" s="385">
        <v>1147</v>
      </c>
      <c r="F58" s="385">
        <v>1009</v>
      </c>
      <c r="G58" s="385">
        <v>5710</v>
      </c>
      <c r="H58" s="386">
        <f t="shared" si="0"/>
        <v>0.20087565674255692</v>
      </c>
      <c r="I58" s="139">
        <f t="shared" si="1"/>
        <v>6.7958374628344895</v>
      </c>
      <c r="J58" s="139">
        <f t="shared" si="3"/>
        <v>5.7219440263504118E-2</v>
      </c>
      <c r="K58" s="139">
        <f t="shared" si="4"/>
        <v>-0.2323591451020631</v>
      </c>
      <c r="L58" s="139">
        <f t="shared" si="5"/>
        <v>-1.0825050377627701E-2</v>
      </c>
      <c r="M58" s="139">
        <f t="shared" si="6"/>
        <v>-0.18596475521618669</v>
      </c>
      <c r="N58" s="388">
        <f t="shared" si="2"/>
        <v>-1061.8587522844259</v>
      </c>
    </row>
    <row r="59" spans="2:14" x14ac:dyDescent="0.25">
      <c r="B59" s="387">
        <v>1</v>
      </c>
      <c r="C59" s="387">
        <v>65</v>
      </c>
      <c r="D59" s="384" t="s">
        <v>632</v>
      </c>
      <c r="E59" s="385">
        <v>254</v>
      </c>
      <c r="F59" s="385">
        <v>1016</v>
      </c>
      <c r="G59" s="385">
        <v>1092</v>
      </c>
      <c r="H59" s="386">
        <f t="shared" si="0"/>
        <v>0.23260073260073261</v>
      </c>
      <c r="I59" s="139">
        <f t="shared" si="1"/>
        <v>1.3248031496062993</v>
      </c>
      <c r="J59" s="139">
        <f t="shared" si="3"/>
        <v>-0.10970930648646808</v>
      </c>
      <c r="K59" s="139">
        <f t="shared" si="4"/>
        <v>-0.19853799579769357</v>
      </c>
      <c r="L59" s="139">
        <f t="shared" si="5"/>
        <v>-0.20009776482020281</v>
      </c>
      <c r="M59" s="139">
        <f t="shared" si="6"/>
        <v>-0.50834506710436445</v>
      </c>
      <c r="N59" s="388">
        <f t="shared" si="2"/>
        <v>-555.11281327796598</v>
      </c>
    </row>
    <row r="60" spans="2:14" x14ac:dyDescent="0.25">
      <c r="B60" s="387">
        <v>1</v>
      </c>
      <c r="C60" s="387">
        <v>66</v>
      </c>
      <c r="D60" s="384" t="s">
        <v>633</v>
      </c>
      <c r="E60" s="385">
        <v>24028</v>
      </c>
      <c r="F60" s="385">
        <v>548</v>
      </c>
      <c r="G60" s="385">
        <v>21213</v>
      </c>
      <c r="H60" s="386">
        <f t="shared" si="0"/>
        <v>1.1327016452175553</v>
      </c>
      <c r="I60" s="139">
        <f t="shared" si="1"/>
        <v>82.556569343065689</v>
      </c>
      <c r="J60" s="139">
        <f t="shared" si="3"/>
        <v>0.61761276223509765</v>
      </c>
      <c r="K60" s="139">
        <f t="shared" si="4"/>
        <v>0.76103251841331321</v>
      </c>
      <c r="L60" s="139">
        <f t="shared" si="5"/>
        <v>2.6101490744705296</v>
      </c>
      <c r="M60" s="139">
        <f t="shared" si="6"/>
        <v>3.9887943551189404</v>
      </c>
      <c r="N60" s="388">
        <f t="shared" si="2"/>
        <v>84614.294655138088</v>
      </c>
    </row>
    <row r="61" spans="2:14" x14ac:dyDescent="0.25">
      <c r="B61" s="387">
        <v>1</v>
      </c>
      <c r="C61" s="387">
        <v>67</v>
      </c>
      <c r="D61" s="384" t="s">
        <v>634</v>
      </c>
      <c r="E61" s="385">
        <v>1618</v>
      </c>
      <c r="F61" s="385">
        <v>1071</v>
      </c>
      <c r="G61" s="385">
        <v>4672</v>
      </c>
      <c r="H61" s="386">
        <f t="shared" si="0"/>
        <v>0.34631849315068491</v>
      </c>
      <c r="I61" s="139">
        <f t="shared" si="1"/>
        <v>5.8730158730158726</v>
      </c>
      <c r="J61" s="139">
        <f t="shared" si="3"/>
        <v>1.9698427026936093E-2</v>
      </c>
      <c r="K61" s="139">
        <f t="shared" si="4"/>
        <v>-7.730691110897614E-2</v>
      </c>
      <c r="L61" s="139">
        <f t="shared" si="5"/>
        <v>-4.2750448255112594E-2</v>
      </c>
      <c r="M61" s="139">
        <f t="shared" si="6"/>
        <v>-0.10035893233715264</v>
      </c>
      <c r="N61" s="388">
        <f t="shared" si="2"/>
        <v>-468.87693187917711</v>
      </c>
    </row>
    <row r="62" spans="2:14" x14ac:dyDescent="0.25">
      <c r="B62" s="387">
        <v>1</v>
      </c>
      <c r="C62" s="387">
        <v>68</v>
      </c>
      <c r="D62" s="384" t="s">
        <v>635</v>
      </c>
      <c r="E62" s="385">
        <v>513</v>
      </c>
      <c r="F62" s="385">
        <v>434</v>
      </c>
      <c r="G62" s="385">
        <v>2908</v>
      </c>
      <c r="H62" s="386">
        <f t="shared" si="0"/>
        <v>0.1764099037138927</v>
      </c>
      <c r="I62" s="139">
        <f t="shared" si="1"/>
        <v>7.8824884792626726</v>
      </c>
      <c r="J62" s="139">
        <f t="shared" si="3"/>
        <v>-4.4065607028272002E-2</v>
      </c>
      <c r="K62" s="139">
        <f t="shared" si="4"/>
        <v>-0.25844134864746593</v>
      </c>
      <c r="L62" s="139">
        <f t="shared" si="5"/>
        <v>2.6768094858887492E-2</v>
      </c>
      <c r="M62" s="139">
        <f t="shared" si="6"/>
        <v>-0.27573886081685045</v>
      </c>
      <c r="N62" s="388">
        <f t="shared" si="2"/>
        <v>-801.84860725540113</v>
      </c>
    </row>
    <row r="63" spans="2:14" x14ac:dyDescent="0.25">
      <c r="B63" s="387">
        <v>1</v>
      </c>
      <c r="C63" s="387">
        <v>69</v>
      </c>
      <c r="D63" s="384" t="s">
        <v>636</v>
      </c>
      <c r="E63" s="385">
        <v>21225</v>
      </c>
      <c r="F63" s="385">
        <v>638</v>
      </c>
      <c r="G63" s="385">
        <v>17299</v>
      </c>
      <c r="H63" s="386">
        <f t="shared" si="0"/>
        <v>1.2269495346551824</v>
      </c>
      <c r="I63" s="139">
        <f t="shared" si="1"/>
        <v>60.38244514106583</v>
      </c>
      <c r="J63" s="139">
        <f t="shared" si="3"/>
        <v>0.47613179324865523</v>
      </c>
      <c r="K63" s="139">
        <f t="shared" si="4"/>
        <v>0.86150735902650755</v>
      </c>
      <c r="L63" s="139">
        <f t="shared" si="5"/>
        <v>1.8430259972213776</v>
      </c>
      <c r="M63" s="139">
        <f t="shared" si="6"/>
        <v>3.1806651494965403</v>
      </c>
      <c r="N63" s="388">
        <f t="shared" si="2"/>
        <v>55022.326421140649</v>
      </c>
    </row>
    <row r="64" spans="2:14" x14ac:dyDescent="0.25">
      <c r="B64" s="387">
        <v>1</v>
      </c>
      <c r="C64" s="387">
        <v>70</v>
      </c>
      <c r="D64" s="384" t="s">
        <v>637</v>
      </c>
      <c r="E64" s="385">
        <v>75</v>
      </c>
      <c r="F64" s="385">
        <v>392</v>
      </c>
      <c r="G64" s="385">
        <v>589</v>
      </c>
      <c r="H64" s="386">
        <f t="shared" si="0"/>
        <v>0.12733446519524619</v>
      </c>
      <c r="I64" s="139">
        <f t="shared" si="1"/>
        <v>1.6938775510204083</v>
      </c>
      <c r="J64" s="139">
        <f t="shared" si="3"/>
        <v>-0.12789145451921732</v>
      </c>
      <c r="K64" s="139">
        <f t="shared" si="4"/>
        <v>-0.31075919780680272</v>
      </c>
      <c r="L64" s="139">
        <f t="shared" si="5"/>
        <v>-0.18732948193482304</v>
      </c>
      <c r="M64" s="139">
        <f t="shared" si="6"/>
        <v>-0.62598013426084309</v>
      </c>
      <c r="N64" s="388">
        <f t="shared" si="2"/>
        <v>-368.70229907963659</v>
      </c>
    </row>
    <row r="65" spans="2:14" x14ac:dyDescent="0.25">
      <c r="B65" s="387">
        <v>1</v>
      </c>
      <c r="C65" s="387">
        <v>71</v>
      </c>
      <c r="D65" s="384" t="s">
        <v>638</v>
      </c>
      <c r="E65" s="385">
        <v>503</v>
      </c>
      <c r="F65" s="385">
        <v>880</v>
      </c>
      <c r="G65" s="385">
        <v>1564</v>
      </c>
      <c r="H65" s="386">
        <f t="shared" si="0"/>
        <v>0.32161125319693096</v>
      </c>
      <c r="I65" s="139">
        <f t="shared" si="1"/>
        <v>2.3488636363636362</v>
      </c>
      <c r="J65" s="139">
        <f t="shared" si="3"/>
        <v>-9.2647728213192448E-2</v>
      </c>
      <c r="K65" s="139">
        <f t="shared" si="4"/>
        <v>-0.10364655660298218</v>
      </c>
      <c r="L65" s="139">
        <f t="shared" si="5"/>
        <v>-0.16466996506882853</v>
      </c>
      <c r="M65" s="139">
        <f t="shared" si="6"/>
        <v>-0.36096424988500314</v>
      </c>
      <c r="N65" s="388">
        <f t="shared" si="2"/>
        <v>-564.54808682014493</v>
      </c>
    </row>
    <row r="66" spans="2:14" x14ac:dyDescent="0.25">
      <c r="B66" s="387">
        <v>1</v>
      </c>
      <c r="C66" s="387">
        <v>72</v>
      </c>
      <c r="D66" s="384" t="s">
        <v>639</v>
      </c>
      <c r="E66" s="385">
        <v>1033</v>
      </c>
      <c r="F66" s="385">
        <v>750</v>
      </c>
      <c r="G66" s="385">
        <v>4858</v>
      </c>
      <c r="H66" s="386">
        <f t="shared" si="0"/>
        <v>0.21263894606834088</v>
      </c>
      <c r="I66" s="139">
        <f t="shared" si="1"/>
        <v>7.8546666666666667</v>
      </c>
      <c r="J66" s="139">
        <f t="shared" si="3"/>
        <v>2.6421845583777765E-2</v>
      </c>
      <c r="K66" s="139">
        <f t="shared" si="4"/>
        <v>-0.21981865610917994</v>
      </c>
      <c r="L66" s="139">
        <f t="shared" si="5"/>
        <v>2.580558764557566E-2</v>
      </c>
      <c r="M66" s="139">
        <f t="shared" si="6"/>
        <v>-0.1675912228798265</v>
      </c>
      <c r="N66" s="388">
        <f t="shared" si="2"/>
        <v>-814.15816075019711</v>
      </c>
    </row>
    <row r="67" spans="2:14" x14ac:dyDescent="0.25">
      <c r="B67" s="387">
        <v>1</v>
      </c>
      <c r="C67" s="387">
        <v>81</v>
      </c>
      <c r="D67" s="384" t="s">
        <v>640</v>
      </c>
      <c r="E67" s="385">
        <v>238</v>
      </c>
      <c r="F67" s="385">
        <v>917</v>
      </c>
      <c r="G67" s="385">
        <v>636</v>
      </c>
      <c r="H67" s="386">
        <f t="shared" si="0"/>
        <v>0.37421383647798739</v>
      </c>
      <c r="I67" s="139">
        <f t="shared" si="1"/>
        <v>0.95310796074154858</v>
      </c>
      <c r="J67" s="139">
        <f t="shared" si="3"/>
        <v>-0.12619252617420895</v>
      </c>
      <c r="K67" s="139">
        <f t="shared" si="4"/>
        <v>-4.7568524484245214E-2</v>
      </c>
      <c r="L67" s="139">
        <f t="shared" si="5"/>
        <v>-0.21295671494076343</v>
      </c>
      <c r="M67" s="139">
        <f t="shared" si="6"/>
        <v>-0.38671776559921756</v>
      </c>
      <c r="N67" s="388">
        <f t="shared" si="2"/>
        <v>-245.95249892110238</v>
      </c>
    </row>
    <row r="68" spans="2:14" x14ac:dyDescent="0.25">
      <c r="B68" s="387">
        <v>1</v>
      </c>
      <c r="C68" s="387">
        <v>82</v>
      </c>
      <c r="D68" s="384" t="s">
        <v>641</v>
      </c>
      <c r="E68" s="385">
        <v>329</v>
      </c>
      <c r="F68" s="385">
        <v>390</v>
      </c>
      <c r="G68" s="385">
        <v>1454</v>
      </c>
      <c r="H68" s="386">
        <f t="shared" si="0"/>
        <v>0.22627235213204952</v>
      </c>
      <c r="I68" s="139">
        <f t="shared" si="1"/>
        <v>4.5717948717948715</v>
      </c>
      <c r="J68" s="139">
        <f t="shared" si="3"/>
        <v>-9.662394348874398E-2</v>
      </c>
      <c r="K68" s="139">
        <f t="shared" si="4"/>
        <v>-0.20528449190200562</v>
      </c>
      <c r="L68" s="139">
        <f t="shared" si="5"/>
        <v>-8.7766731628678762E-2</v>
      </c>
      <c r="M68" s="139">
        <f t="shared" si="6"/>
        <v>-0.38967516701942839</v>
      </c>
      <c r="N68" s="388">
        <f t="shared" si="2"/>
        <v>-566.58769284624884</v>
      </c>
    </row>
    <row r="69" spans="2:14" x14ac:dyDescent="0.25">
      <c r="B69" s="387">
        <v>1</v>
      </c>
      <c r="C69" s="387">
        <v>83</v>
      </c>
      <c r="D69" s="384" t="s">
        <v>642</v>
      </c>
      <c r="E69" s="385">
        <v>2452</v>
      </c>
      <c r="F69" s="385">
        <v>578</v>
      </c>
      <c r="G69" s="385">
        <v>6628</v>
      </c>
      <c r="H69" s="386">
        <f t="shared" si="0"/>
        <v>0.36994568497284247</v>
      </c>
      <c r="I69" s="139">
        <f t="shared" si="1"/>
        <v>15.709342560553633</v>
      </c>
      <c r="J69" s="139">
        <f t="shared" si="3"/>
        <v>9.0402764108561406E-2</v>
      </c>
      <c r="K69" s="139">
        <f t="shared" si="4"/>
        <v>-5.2118672447783503E-2</v>
      </c>
      <c r="L69" s="139">
        <f t="shared" si="5"/>
        <v>0.29754137696571814</v>
      </c>
      <c r="M69" s="139">
        <f t="shared" si="6"/>
        <v>0.33582546862649604</v>
      </c>
      <c r="N69" s="388">
        <f t="shared" si="2"/>
        <v>2225.8512060564158</v>
      </c>
    </row>
    <row r="70" spans="2:14" x14ac:dyDescent="0.25">
      <c r="B70" s="387">
        <v>1</v>
      </c>
      <c r="C70" s="387">
        <v>84</v>
      </c>
      <c r="D70" s="384" t="s">
        <v>643</v>
      </c>
      <c r="E70" s="385">
        <v>2934</v>
      </c>
      <c r="F70" s="385">
        <v>446</v>
      </c>
      <c r="G70" s="385">
        <v>4271</v>
      </c>
      <c r="H70" s="386">
        <f t="shared" si="0"/>
        <v>0.68695855771482084</v>
      </c>
      <c r="I70" s="139">
        <f t="shared" si="1"/>
        <v>16.154708520179373</v>
      </c>
      <c r="J70" s="139">
        <f t="shared" si="3"/>
        <v>5.2033149769709899E-3</v>
      </c>
      <c r="K70" s="139">
        <f t="shared" si="4"/>
        <v>0.28583921765606357</v>
      </c>
      <c r="L70" s="139">
        <f t="shared" si="5"/>
        <v>0.31294899813432814</v>
      </c>
      <c r="M70" s="139">
        <f t="shared" si="6"/>
        <v>0.60399153076736267</v>
      </c>
      <c r="N70" s="388">
        <f t="shared" si="2"/>
        <v>2579.6478279074058</v>
      </c>
    </row>
    <row r="71" spans="2:14" x14ac:dyDescent="0.25">
      <c r="B71" s="387">
        <v>1</v>
      </c>
      <c r="C71" s="387">
        <v>85</v>
      </c>
      <c r="D71" s="384" t="s">
        <v>644</v>
      </c>
      <c r="E71" s="385">
        <v>409</v>
      </c>
      <c r="F71" s="385">
        <v>278</v>
      </c>
      <c r="G71" s="385">
        <v>1865</v>
      </c>
      <c r="H71" s="386">
        <f t="shared" si="0"/>
        <v>0.2193029490616622</v>
      </c>
      <c r="I71" s="139">
        <f t="shared" si="1"/>
        <v>8.1798561151079134</v>
      </c>
      <c r="J71" s="139">
        <f t="shared" si="3"/>
        <v>-8.1767357322819645E-2</v>
      </c>
      <c r="K71" s="139">
        <f t="shared" si="4"/>
        <v>-0.21271436292452539</v>
      </c>
      <c r="L71" s="139">
        <f t="shared" si="5"/>
        <v>3.7055652275172407E-2</v>
      </c>
      <c r="M71" s="139">
        <f t="shared" si="6"/>
        <v>-0.2574260679721726</v>
      </c>
      <c r="N71" s="388">
        <f t="shared" si="2"/>
        <v>-480.0996167681019</v>
      </c>
    </row>
    <row r="72" spans="2:14" x14ac:dyDescent="0.25">
      <c r="B72" s="387">
        <v>1</v>
      </c>
      <c r="C72" s="387">
        <v>86</v>
      </c>
      <c r="D72" s="384" t="s">
        <v>645</v>
      </c>
      <c r="E72" s="385">
        <v>4535</v>
      </c>
      <c r="F72" s="385">
        <v>578</v>
      </c>
      <c r="G72" s="385">
        <v>6151</v>
      </c>
      <c r="H72" s="386">
        <f t="shared" si="0"/>
        <v>0.73727849130222733</v>
      </c>
      <c r="I72" s="139">
        <f t="shared" si="1"/>
        <v>18.487889273356402</v>
      </c>
      <c r="J72" s="139">
        <f t="shared" si="3"/>
        <v>7.3160448777306139E-2</v>
      </c>
      <c r="K72" s="139">
        <f t="shared" si="4"/>
        <v>0.33948378558251202</v>
      </c>
      <c r="L72" s="139">
        <f t="shared" si="5"/>
        <v>0.39366635963418994</v>
      </c>
      <c r="M72" s="139">
        <f t="shared" si="6"/>
        <v>0.80631059399400806</v>
      </c>
      <c r="N72" s="388">
        <f t="shared" si="2"/>
        <v>4959.6164636571439</v>
      </c>
    </row>
    <row r="73" spans="2:14" x14ac:dyDescent="0.25">
      <c r="B73" s="387">
        <v>1</v>
      </c>
      <c r="C73" s="387">
        <v>87</v>
      </c>
      <c r="D73" s="384" t="s">
        <v>646</v>
      </c>
      <c r="E73" s="385">
        <v>104</v>
      </c>
      <c r="F73" s="385">
        <v>159</v>
      </c>
      <c r="G73" s="385">
        <v>959</v>
      </c>
      <c r="H73" s="386">
        <f t="shared" si="0"/>
        <v>0.10844629822732013</v>
      </c>
      <c r="I73" s="139">
        <f t="shared" si="1"/>
        <v>6.6855345911949682</v>
      </c>
      <c r="J73" s="139">
        <f t="shared" si="3"/>
        <v>-0.11451691222872584</v>
      </c>
      <c r="K73" s="139">
        <f t="shared" si="4"/>
        <v>-0.3308953045875675</v>
      </c>
      <c r="L73" s="139">
        <f t="shared" si="5"/>
        <v>-1.4641024237551174E-2</v>
      </c>
      <c r="M73" s="139">
        <f t="shared" si="6"/>
        <v>-0.46005324105384449</v>
      </c>
      <c r="N73" s="388">
        <f t="shared" si="2"/>
        <v>-441.19105817063684</v>
      </c>
    </row>
    <row r="74" spans="2:14" x14ac:dyDescent="0.25">
      <c r="B74" s="387">
        <v>1</v>
      </c>
      <c r="C74" s="387">
        <v>88</v>
      </c>
      <c r="D74" s="384" t="s">
        <v>647</v>
      </c>
      <c r="E74" s="385">
        <v>680</v>
      </c>
      <c r="F74" s="385">
        <v>523</v>
      </c>
      <c r="G74" s="385">
        <v>3314</v>
      </c>
      <c r="H74" s="386">
        <f t="shared" si="0"/>
        <v>0.2051901025950513</v>
      </c>
      <c r="I74" s="139">
        <f t="shared" si="1"/>
        <v>7.6367112810707454</v>
      </c>
      <c r="J74" s="139">
        <f t="shared" si="3"/>
        <v>-2.9389757920327279E-2</v>
      </c>
      <c r="K74" s="139">
        <f t="shared" si="4"/>
        <v>-0.22775964412702521</v>
      </c>
      <c r="L74" s="139">
        <f t="shared" si="5"/>
        <v>1.8265330155438152E-2</v>
      </c>
      <c r="M74" s="139">
        <f t="shared" si="6"/>
        <v>-0.23888407189191432</v>
      </c>
      <c r="N74" s="388">
        <f t="shared" si="2"/>
        <v>-791.66181424980402</v>
      </c>
    </row>
    <row r="75" spans="2:14" x14ac:dyDescent="0.25">
      <c r="B75" s="387">
        <v>1</v>
      </c>
      <c r="C75" s="387">
        <v>89</v>
      </c>
      <c r="D75" s="384" t="s">
        <v>648</v>
      </c>
      <c r="E75" s="385">
        <v>1700</v>
      </c>
      <c r="F75" s="385">
        <v>346</v>
      </c>
      <c r="G75" s="385">
        <v>5180</v>
      </c>
      <c r="H75" s="386">
        <f t="shared" si="0"/>
        <v>0.3281853281853282</v>
      </c>
      <c r="I75" s="139">
        <f t="shared" si="1"/>
        <v>19.884393063583815</v>
      </c>
      <c r="J75" s="139">
        <f t="shared" si="3"/>
        <v>3.8061312117664954E-2</v>
      </c>
      <c r="K75" s="139">
        <f t="shared" si="4"/>
        <v>-9.6638132959972797E-2</v>
      </c>
      <c r="L75" s="139">
        <f t="shared" si="5"/>
        <v>0.44197899084299053</v>
      </c>
      <c r="M75" s="139">
        <f t="shared" si="6"/>
        <v>0.38340217000068266</v>
      </c>
      <c r="N75" s="388">
        <f t="shared" si="2"/>
        <v>1986.0232406035361</v>
      </c>
    </row>
    <row r="76" spans="2:14" x14ac:dyDescent="0.25">
      <c r="B76" s="387">
        <v>1</v>
      </c>
      <c r="C76" s="387">
        <v>90</v>
      </c>
      <c r="D76" s="384" t="s">
        <v>649</v>
      </c>
      <c r="E76" s="385">
        <v>2580</v>
      </c>
      <c r="F76" s="385">
        <v>1108</v>
      </c>
      <c r="G76" s="385">
        <v>9497</v>
      </c>
      <c r="H76" s="386">
        <f t="shared" si="0"/>
        <v>0.27166473623249449</v>
      </c>
      <c r="I76" s="139">
        <f t="shared" si="1"/>
        <v>10.899819494584838</v>
      </c>
      <c r="J76" s="139">
        <f t="shared" si="3"/>
        <v>0.19410968797726436</v>
      </c>
      <c r="K76" s="139">
        <f t="shared" si="4"/>
        <v>-0.15689303629743828</v>
      </c>
      <c r="L76" s="139">
        <f t="shared" si="5"/>
        <v>0.13115392008775908</v>
      </c>
      <c r="M76" s="139">
        <f t="shared" si="6"/>
        <v>0.16837057176758516</v>
      </c>
      <c r="N76" s="388">
        <f t="shared" si="2"/>
        <v>1599.0153200767563</v>
      </c>
    </row>
    <row r="77" spans="2:14" x14ac:dyDescent="0.25">
      <c r="B77" s="387">
        <v>1</v>
      </c>
      <c r="C77" s="387">
        <v>91</v>
      </c>
      <c r="D77" s="384" t="s">
        <v>650</v>
      </c>
      <c r="E77" s="385">
        <v>878</v>
      </c>
      <c r="F77" s="385">
        <v>681</v>
      </c>
      <c r="G77" s="385">
        <v>3082</v>
      </c>
      <c r="H77" s="386">
        <f t="shared" ref="H77:H140" si="7">E77/G77</f>
        <v>0.28487994808565864</v>
      </c>
      <c r="I77" s="139">
        <f t="shared" ref="I77:I140" si="8">(G77+E77)/F77</f>
        <v>5.8149779735682818</v>
      </c>
      <c r="J77" s="139">
        <f t="shared" si="3"/>
        <v>-3.7775957410581408E-2</v>
      </c>
      <c r="K77" s="139">
        <f t="shared" si="4"/>
        <v>-0.14280469636177329</v>
      </c>
      <c r="L77" s="139">
        <f t="shared" si="5"/>
        <v>-4.4758293598438359E-2</v>
      </c>
      <c r="M77" s="139">
        <f t="shared" si="6"/>
        <v>-0.22533894737079305</v>
      </c>
      <c r="N77" s="388">
        <f t="shared" ref="N77:N140" si="9">M77*G77</f>
        <v>-694.49463579678422</v>
      </c>
    </row>
    <row r="78" spans="2:14" x14ac:dyDescent="0.25">
      <c r="B78" s="387">
        <v>1</v>
      </c>
      <c r="C78" s="387">
        <v>92</v>
      </c>
      <c r="D78" s="384" t="s">
        <v>651</v>
      </c>
      <c r="E78" s="385">
        <v>1927</v>
      </c>
      <c r="F78" s="385">
        <v>761</v>
      </c>
      <c r="G78" s="385">
        <v>7520</v>
      </c>
      <c r="H78" s="386">
        <f t="shared" si="7"/>
        <v>0.25624999999999998</v>
      </c>
      <c r="I78" s="139">
        <f t="shared" si="8"/>
        <v>12.413929040735875</v>
      </c>
      <c r="J78" s="139">
        <f t="shared" ref="J78:J141" si="10">$J$6*(G78-G$10)/G$11</f>
        <v>0.12264625525212466</v>
      </c>
      <c r="K78" s="139">
        <f t="shared" ref="K78:K141" si="11">$K$6*(H78-H$10)/H$11</f>
        <v>-0.17332622302762285</v>
      </c>
      <c r="L78" s="139">
        <f t="shared" ref="L78:L141" si="12">$L$6*(I78-I$10)/I$11</f>
        <v>0.18353517148486934</v>
      </c>
      <c r="M78" s="139">
        <f t="shared" ref="M78:M141" si="13">SUM(J78:L78)</f>
        <v>0.13285520370937115</v>
      </c>
      <c r="N78" s="388">
        <f t="shared" si="9"/>
        <v>999.07113189447102</v>
      </c>
    </row>
    <row r="79" spans="2:14" x14ac:dyDescent="0.25">
      <c r="B79" s="387">
        <v>1</v>
      </c>
      <c r="C79" s="387">
        <v>93</v>
      </c>
      <c r="D79" s="384" t="s">
        <v>652</v>
      </c>
      <c r="E79" s="385">
        <v>241</v>
      </c>
      <c r="F79" s="385">
        <v>489</v>
      </c>
      <c r="G79" s="385">
        <v>1883</v>
      </c>
      <c r="H79" s="386">
        <f t="shared" si="7"/>
        <v>0.12798725438130643</v>
      </c>
      <c r="I79" s="139">
        <f t="shared" si="8"/>
        <v>4.3435582822085887</v>
      </c>
      <c r="J79" s="139">
        <f t="shared" si="10"/>
        <v>-8.1116703914093036E-2</v>
      </c>
      <c r="K79" s="139">
        <f t="shared" si="11"/>
        <v>-0.31006327888686946</v>
      </c>
      <c r="L79" s="139">
        <f t="shared" si="12"/>
        <v>-9.566267165991979E-2</v>
      </c>
      <c r="M79" s="139">
        <f t="shared" si="13"/>
        <v>-0.48684265446088226</v>
      </c>
      <c r="N79" s="388">
        <f t="shared" si="9"/>
        <v>-916.72471834984128</v>
      </c>
    </row>
    <row r="80" spans="2:14" x14ac:dyDescent="0.25">
      <c r="B80" s="387">
        <v>1</v>
      </c>
      <c r="C80" s="387">
        <v>94</v>
      </c>
      <c r="D80" s="384" t="s">
        <v>653</v>
      </c>
      <c r="E80" s="385">
        <v>2441</v>
      </c>
      <c r="F80" s="385">
        <v>711</v>
      </c>
      <c r="G80" s="385">
        <v>2946</v>
      </c>
      <c r="H80" s="386">
        <f t="shared" si="7"/>
        <v>0.82858112695179909</v>
      </c>
      <c r="I80" s="139">
        <f t="shared" si="8"/>
        <v>7.5766526019690579</v>
      </c>
      <c r="J80" s="139">
        <f t="shared" si="10"/>
        <v>-4.2692005387626922E-2</v>
      </c>
      <c r="K80" s="139">
        <f t="shared" si="11"/>
        <v>0.43681877970486138</v>
      </c>
      <c r="L80" s="139">
        <f t="shared" si="12"/>
        <v>1.6187575096961001E-2</v>
      </c>
      <c r="M80" s="139">
        <f t="shared" si="13"/>
        <v>0.41031434941419548</v>
      </c>
      <c r="N80" s="388">
        <f t="shared" si="9"/>
        <v>1208.7860733742198</v>
      </c>
    </row>
    <row r="81" spans="2:14" x14ac:dyDescent="0.25">
      <c r="B81" s="387">
        <v>1</v>
      </c>
      <c r="C81" s="387">
        <v>95</v>
      </c>
      <c r="D81" s="384" t="s">
        <v>654</v>
      </c>
      <c r="E81" s="385">
        <v>299</v>
      </c>
      <c r="F81" s="385">
        <v>237</v>
      </c>
      <c r="G81" s="385">
        <v>464</v>
      </c>
      <c r="H81" s="386">
        <f t="shared" si="7"/>
        <v>0.6443965517241379</v>
      </c>
      <c r="I81" s="139">
        <f t="shared" si="8"/>
        <v>3.2194092827004219</v>
      </c>
      <c r="J81" s="139">
        <f t="shared" si="10"/>
        <v>-0.1324098809687077</v>
      </c>
      <c r="K81" s="139">
        <f t="shared" si="11"/>
        <v>0.24046514303636823</v>
      </c>
      <c r="L81" s="139">
        <f t="shared" si="12"/>
        <v>-0.13455307526429239</v>
      </c>
      <c r="M81" s="139">
        <f t="shared" si="13"/>
        <v>-2.6497813196631859E-2</v>
      </c>
      <c r="N81" s="388">
        <f t="shared" si="9"/>
        <v>-12.294985323237182</v>
      </c>
    </row>
    <row r="82" spans="2:14" x14ac:dyDescent="0.25">
      <c r="B82" s="387">
        <v>1</v>
      </c>
      <c r="C82" s="387">
        <v>96</v>
      </c>
      <c r="D82" s="384" t="s">
        <v>655</v>
      </c>
      <c r="E82" s="385">
        <v>10239</v>
      </c>
      <c r="F82" s="385">
        <v>1423</v>
      </c>
      <c r="G82" s="385">
        <v>18739</v>
      </c>
      <c r="H82" s="386">
        <f t="shared" si="7"/>
        <v>0.54640055499226214</v>
      </c>
      <c r="I82" s="139">
        <f t="shared" si="8"/>
        <v>20.364019676739282</v>
      </c>
      <c r="J82" s="139">
        <f t="shared" si="10"/>
        <v>0.52818406594678424</v>
      </c>
      <c r="K82" s="139">
        <f t="shared" si="11"/>
        <v>0.1359945579535855</v>
      </c>
      <c r="L82" s="139">
        <f t="shared" si="12"/>
        <v>0.45857187361313517</v>
      </c>
      <c r="M82" s="139">
        <f t="shared" si="13"/>
        <v>1.122750497513505</v>
      </c>
      <c r="N82" s="388">
        <f t="shared" si="9"/>
        <v>21039.221572905572</v>
      </c>
    </row>
    <row r="83" spans="2:14" x14ac:dyDescent="0.25">
      <c r="B83" s="387">
        <v>1</v>
      </c>
      <c r="C83" s="387">
        <v>97</v>
      </c>
      <c r="D83" s="384" t="s">
        <v>656</v>
      </c>
      <c r="E83" s="385">
        <v>6596</v>
      </c>
      <c r="F83" s="385">
        <v>1208</v>
      </c>
      <c r="G83" s="385">
        <v>8186</v>
      </c>
      <c r="H83" s="386">
        <f t="shared" si="7"/>
        <v>0.80576594185194239</v>
      </c>
      <c r="I83" s="139">
        <f t="shared" si="8"/>
        <v>12.236754966887418</v>
      </c>
      <c r="J83" s="139">
        <f t="shared" si="10"/>
        <v>0.14672043137500937</v>
      </c>
      <c r="K83" s="139">
        <f t="shared" si="11"/>
        <v>0.41249619699084006</v>
      </c>
      <c r="L83" s="139">
        <f t="shared" si="12"/>
        <v>0.17740576048756196</v>
      </c>
      <c r="M83" s="139">
        <f t="shared" si="13"/>
        <v>0.73662238885341136</v>
      </c>
      <c r="N83" s="388">
        <f t="shared" si="9"/>
        <v>6029.9908751540252</v>
      </c>
    </row>
    <row r="84" spans="2:14" x14ac:dyDescent="0.25">
      <c r="B84" s="387">
        <v>1</v>
      </c>
      <c r="C84" s="387">
        <v>98</v>
      </c>
      <c r="D84" s="384" t="s">
        <v>657</v>
      </c>
      <c r="E84" s="385">
        <v>156</v>
      </c>
      <c r="F84" s="385">
        <v>564</v>
      </c>
      <c r="G84" s="385">
        <v>863</v>
      </c>
      <c r="H84" s="386">
        <f t="shared" si="7"/>
        <v>0.18076477404403243</v>
      </c>
      <c r="I84" s="139">
        <f t="shared" si="8"/>
        <v>1.8067375886524824</v>
      </c>
      <c r="J84" s="139">
        <f t="shared" si="10"/>
        <v>-0.11798706374193443</v>
      </c>
      <c r="K84" s="139">
        <f t="shared" si="11"/>
        <v>-0.25379875235249544</v>
      </c>
      <c r="L84" s="139">
        <f t="shared" si="12"/>
        <v>-0.18342504185060257</v>
      </c>
      <c r="M84" s="139">
        <f t="shared" si="13"/>
        <v>-0.55521085794503244</v>
      </c>
      <c r="N84" s="388">
        <f t="shared" si="9"/>
        <v>-479.14697040656301</v>
      </c>
    </row>
    <row r="85" spans="2:14" x14ac:dyDescent="0.25">
      <c r="B85" s="387">
        <v>1</v>
      </c>
      <c r="C85" s="387">
        <v>99</v>
      </c>
      <c r="D85" s="384" t="s">
        <v>658</v>
      </c>
      <c r="E85" s="385">
        <v>328</v>
      </c>
      <c r="F85" s="385">
        <v>395</v>
      </c>
      <c r="G85" s="385">
        <v>1361</v>
      </c>
      <c r="H85" s="386">
        <f t="shared" si="7"/>
        <v>0.24099926524614254</v>
      </c>
      <c r="I85" s="139">
        <f t="shared" si="8"/>
        <v>4.2759493670886073</v>
      </c>
      <c r="J85" s="139">
        <f t="shared" si="10"/>
        <v>-9.9985652767164812E-2</v>
      </c>
      <c r="K85" s="139">
        <f t="shared" si="11"/>
        <v>-0.18958457271344803</v>
      </c>
      <c r="L85" s="139">
        <f t="shared" si="12"/>
        <v>-9.8001630283216373E-2</v>
      </c>
      <c r="M85" s="139">
        <f t="shared" si="13"/>
        <v>-0.38757185576382924</v>
      </c>
      <c r="N85" s="388">
        <f t="shared" si="9"/>
        <v>-527.48529569457162</v>
      </c>
    </row>
    <row r="86" spans="2:14" x14ac:dyDescent="0.25">
      <c r="B86" s="387">
        <v>1</v>
      </c>
      <c r="C86" s="387">
        <v>100</v>
      </c>
      <c r="D86" s="384" t="s">
        <v>659</v>
      </c>
      <c r="E86" s="385">
        <v>518</v>
      </c>
      <c r="F86" s="385">
        <v>1277</v>
      </c>
      <c r="G86" s="385">
        <v>2349</v>
      </c>
      <c r="H86" s="386">
        <f t="shared" si="7"/>
        <v>0.22051936994465729</v>
      </c>
      <c r="I86" s="139">
        <f t="shared" si="8"/>
        <v>2.245105716523101</v>
      </c>
      <c r="J86" s="139">
        <f t="shared" si="10"/>
        <v>-6.4272010110392935E-2</v>
      </c>
      <c r="K86" s="139">
        <f t="shared" si="11"/>
        <v>-0.21141757320258286</v>
      </c>
      <c r="L86" s="139">
        <f t="shared" si="12"/>
        <v>-0.16825951359087854</v>
      </c>
      <c r="M86" s="139">
        <f t="shared" si="13"/>
        <v>-0.44394909690385431</v>
      </c>
      <c r="N86" s="388">
        <f t="shared" si="9"/>
        <v>-1042.8364286271537</v>
      </c>
    </row>
    <row r="87" spans="2:14" x14ac:dyDescent="0.25">
      <c r="B87" s="387">
        <v>1</v>
      </c>
      <c r="C87" s="387">
        <v>101</v>
      </c>
      <c r="D87" s="384" t="s">
        <v>660</v>
      </c>
      <c r="E87" s="385">
        <v>840</v>
      </c>
      <c r="F87" s="385">
        <v>940</v>
      </c>
      <c r="G87" s="385">
        <v>3613</v>
      </c>
      <c r="H87" s="386">
        <f t="shared" si="7"/>
        <v>0.23249377248823691</v>
      </c>
      <c r="I87" s="139">
        <f t="shared" si="8"/>
        <v>4.7372340425531911</v>
      </c>
      <c r="J87" s="139">
        <f t="shared" si="10"/>
        <v>-1.8581681853146313E-2</v>
      </c>
      <c r="K87" s="139">
        <f t="shared" si="11"/>
        <v>-0.19865202275701435</v>
      </c>
      <c r="L87" s="139">
        <f t="shared" si="12"/>
        <v>-8.2043294499278011E-2</v>
      </c>
      <c r="M87" s="139">
        <f t="shared" si="13"/>
        <v>-0.29927699910943867</v>
      </c>
      <c r="N87" s="388">
        <f t="shared" si="9"/>
        <v>-1081.2877977824019</v>
      </c>
    </row>
    <row r="88" spans="2:14" x14ac:dyDescent="0.25">
      <c r="B88" s="387">
        <v>1</v>
      </c>
      <c r="C88" s="387">
        <v>102</v>
      </c>
      <c r="D88" s="384" t="s">
        <v>661</v>
      </c>
      <c r="E88" s="385">
        <v>304</v>
      </c>
      <c r="F88" s="385">
        <v>921</v>
      </c>
      <c r="G88" s="385">
        <v>2077</v>
      </c>
      <c r="H88" s="386">
        <f t="shared" si="7"/>
        <v>0.14636494944631681</v>
      </c>
      <c r="I88" s="139">
        <f t="shared" si="8"/>
        <v>2.5852334419109662</v>
      </c>
      <c r="J88" s="139">
        <f t="shared" si="10"/>
        <v>-7.4104106064483977E-2</v>
      </c>
      <c r="K88" s="139">
        <f t="shared" si="11"/>
        <v>-0.29047137085038438</v>
      </c>
      <c r="L88" s="139">
        <f t="shared" si="12"/>
        <v>-0.15649265303844412</v>
      </c>
      <c r="M88" s="139">
        <f t="shared" si="13"/>
        <v>-0.52106812995331242</v>
      </c>
      <c r="N88" s="388">
        <f t="shared" si="9"/>
        <v>-1082.2585059130299</v>
      </c>
    </row>
    <row r="89" spans="2:14" x14ac:dyDescent="0.25">
      <c r="B89" s="387">
        <v>1</v>
      </c>
      <c r="C89" s="387">
        <v>111</v>
      </c>
      <c r="D89" s="384" t="s">
        <v>662</v>
      </c>
      <c r="E89" s="385">
        <v>1668</v>
      </c>
      <c r="F89" s="385">
        <v>2164</v>
      </c>
      <c r="G89" s="385">
        <v>5098</v>
      </c>
      <c r="H89" s="386">
        <f t="shared" si="7"/>
        <v>0.32718713220870932</v>
      </c>
      <c r="I89" s="139">
        <f t="shared" si="8"/>
        <v>3.1266173752310538</v>
      </c>
      <c r="J89" s="139">
        <f t="shared" si="10"/>
        <v>3.5097224366799275E-2</v>
      </c>
      <c r="K89" s="139">
        <f t="shared" si="11"/>
        <v>-9.7702279671904077E-2</v>
      </c>
      <c r="L89" s="139">
        <f t="shared" si="12"/>
        <v>-0.13776325001362028</v>
      </c>
      <c r="M89" s="139">
        <f t="shared" si="13"/>
        <v>-0.20036830531872507</v>
      </c>
      <c r="N89" s="388">
        <f t="shared" si="9"/>
        <v>-1021.4776205148604</v>
      </c>
    </row>
    <row r="90" spans="2:14" x14ac:dyDescent="0.25">
      <c r="B90" s="387">
        <v>1</v>
      </c>
      <c r="C90" s="387">
        <v>112</v>
      </c>
      <c r="D90" s="384" t="s">
        <v>663</v>
      </c>
      <c r="E90" s="385">
        <v>3791</v>
      </c>
      <c r="F90" s="385">
        <v>1093</v>
      </c>
      <c r="G90" s="385">
        <v>7496</v>
      </c>
      <c r="H90" s="386">
        <f t="shared" si="7"/>
        <v>0.50573639274279614</v>
      </c>
      <c r="I90" s="139">
        <f t="shared" si="8"/>
        <v>10.326623970722782</v>
      </c>
      <c r="J90" s="139">
        <f t="shared" si="10"/>
        <v>0.12177871737382252</v>
      </c>
      <c r="K90" s="139">
        <f t="shared" si="11"/>
        <v>9.2643717472557188E-2</v>
      </c>
      <c r="L90" s="139">
        <f t="shared" si="12"/>
        <v>0.11132398181714891</v>
      </c>
      <c r="M90" s="139">
        <f t="shared" si="13"/>
        <v>0.3257464166635286</v>
      </c>
      <c r="N90" s="388">
        <f t="shared" si="9"/>
        <v>2441.7951393098106</v>
      </c>
    </row>
    <row r="91" spans="2:14" x14ac:dyDescent="0.25">
      <c r="B91" s="387">
        <v>1</v>
      </c>
      <c r="C91" s="387">
        <v>113</v>
      </c>
      <c r="D91" s="384" t="s">
        <v>664</v>
      </c>
      <c r="E91" s="385">
        <v>1903</v>
      </c>
      <c r="F91" s="385">
        <v>1007</v>
      </c>
      <c r="G91" s="385">
        <v>7779</v>
      </c>
      <c r="H91" s="386">
        <f t="shared" si="7"/>
        <v>0.24463298624501864</v>
      </c>
      <c r="I91" s="139">
        <f t="shared" si="8"/>
        <v>9.6146971201588887</v>
      </c>
      <c r="J91" s="139">
        <f t="shared" si="10"/>
        <v>0.1320084348554687</v>
      </c>
      <c r="K91" s="139">
        <f t="shared" si="11"/>
        <v>-0.18571077203341779</v>
      </c>
      <c r="L91" s="139">
        <f t="shared" si="12"/>
        <v>8.6694575424105622E-2</v>
      </c>
      <c r="M91" s="139">
        <f t="shared" si="13"/>
        <v>3.2992238246156533E-2</v>
      </c>
      <c r="N91" s="388">
        <f t="shared" si="9"/>
        <v>256.64662131685168</v>
      </c>
    </row>
    <row r="92" spans="2:14" x14ac:dyDescent="0.25">
      <c r="B92" s="387">
        <v>1</v>
      </c>
      <c r="C92" s="387">
        <v>114</v>
      </c>
      <c r="D92" s="384" t="s">
        <v>665</v>
      </c>
      <c r="E92" s="385">
        <v>674</v>
      </c>
      <c r="F92" s="385">
        <v>2971</v>
      </c>
      <c r="G92" s="385">
        <v>2606</v>
      </c>
      <c r="H92" s="386">
        <f t="shared" si="7"/>
        <v>0.25863392171910976</v>
      </c>
      <c r="I92" s="139">
        <f t="shared" si="8"/>
        <v>1.1040053853921239</v>
      </c>
      <c r="J92" s="139">
        <f t="shared" si="10"/>
        <v>-5.498212533024073E-2</v>
      </c>
      <c r="K92" s="139">
        <f t="shared" si="11"/>
        <v>-0.17078479577454467</v>
      </c>
      <c r="L92" s="139">
        <f t="shared" si="12"/>
        <v>-0.20773635558440695</v>
      </c>
      <c r="M92" s="139">
        <f t="shared" si="13"/>
        <v>-0.43350327668919236</v>
      </c>
      <c r="N92" s="388">
        <f t="shared" si="9"/>
        <v>-1129.7095390520353</v>
      </c>
    </row>
    <row r="93" spans="2:14" x14ac:dyDescent="0.25">
      <c r="B93" s="387">
        <v>1</v>
      </c>
      <c r="C93" s="387">
        <v>115</v>
      </c>
      <c r="D93" s="384" t="s">
        <v>666</v>
      </c>
      <c r="E93" s="385">
        <v>2548</v>
      </c>
      <c r="F93" s="385">
        <v>1817</v>
      </c>
      <c r="G93" s="385">
        <v>10336</v>
      </c>
      <c r="H93" s="386">
        <f t="shared" si="7"/>
        <v>0.24651702786377708</v>
      </c>
      <c r="I93" s="139">
        <f t="shared" si="8"/>
        <v>7.0908090258668137</v>
      </c>
      <c r="J93" s="139">
        <f t="shared" si="10"/>
        <v>0.2244373663062437</v>
      </c>
      <c r="K93" s="139">
        <f t="shared" si="11"/>
        <v>-0.18370225192243267</v>
      </c>
      <c r="L93" s="139">
        <f t="shared" si="12"/>
        <v>-6.2038609988630572E-4</v>
      </c>
      <c r="M93" s="139">
        <f t="shared" si="13"/>
        <v>4.0114728283924719E-2</v>
      </c>
      <c r="N93" s="388">
        <f t="shared" si="9"/>
        <v>414.62583154264593</v>
      </c>
    </row>
    <row r="94" spans="2:14" x14ac:dyDescent="0.25">
      <c r="B94" s="387">
        <v>1</v>
      </c>
      <c r="C94" s="387">
        <v>116</v>
      </c>
      <c r="D94" s="384" t="s">
        <v>667</v>
      </c>
      <c r="E94" s="385">
        <v>1864</v>
      </c>
      <c r="F94" s="385">
        <v>852</v>
      </c>
      <c r="G94" s="385">
        <v>3845</v>
      </c>
      <c r="H94" s="386">
        <f t="shared" si="7"/>
        <v>0.48478543563068921</v>
      </c>
      <c r="I94" s="139">
        <f t="shared" si="8"/>
        <v>6.700704225352113</v>
      </c>
      <c r="J94" s="139">
        <f t="shared" si="10"/>
        <v>-1.0195482362892189E-2</v>
      </c>
      <c r="K94" s="139">
        <f t="shared" si="11"/>
        <v>7.0308532153357833E-2</v>
      </c>
      <c r="L94" s="139">
        <f t="shared" si="12"/>
        <v>-1.4116224415498981E-2</v>
      </c>
      <c r="M94" s="139">
        <f t="shared" si="13"/>
        <v>4.5996825374966667E-2</v>
      </c>
      <c r="N94" s="388">
        <f t="shared" si="9"/>
        <v>176.85779356674684</v>
      </c>
    </row>
    <row r="95" spans="2:14" x14ac:dyDescent="0.25">
      <c r="B95" s="387">
        <v>1</v>
      </c>
      <c r="C95" s="387">
        <v>117</v>
      </c>
      <c r="D95" s="384" t="s">
        <v>668</v>
      </c>
      <c r="E95" s="385">
        <v>7324</v>
      </c>
      <c r="F95" s="385">
        <v>2185</v>
      </c>
      <c r="G95" s="385">
        <v>11576</v>
      </c>
      <c r="H95" s="386">
        <f t="shared" si="7"/>
        <v>0.63268832066344161</v>
      </c>
      <c r="I95" s="139">
        <f t="shared" si="8"/>
        <v>8.6498855835240267</v>
      </c>
      <c r="J95" s="139">
        <f t="shared" si="10"/>
        <v>0.26926015668518816</v>
      </c>
      <c r="K95" s="139">
        <f t="shared" si="11"/>
        <v>0.22798335000412814</v>
      </c>
      <c r="L95" s="139">
        <f t="shared" si="12"/>
        <v>5.3316517819374271E-2</v>
      </c>
      <c r="M95" s="139">
        <f t="shared" si="13"/>
        <v>0.55056002450869057</v>
      </c>
      <c r="N95" s="388">
        <f t="shared" si="9"/>
        <v>6373.2828437126018</v>
      </c>
    </row>
    <row r="96" spans="2:14" x14ac:dyDescent="0.25">
      <c r="B96" s="387">
        <v>1</v>
      </c>
      <c r="C96" s="387">
        <v>118</v>
      </c>
      <c r="D96" s="384" t="s">
        <v>669</v>
      </c>
      <c r="E96" s="385">
        <v>5215</v>
      </c>
      <c r="F96" s="385">
        <v>989</v>
      </c>
      <c r="G96" s="385">
        <v>12701</v>
      </c>
      <c r="H96" s="386">
        <f t="shared" si="7"/>
        <v>0.41059759074088653</v>
      </c>
      <c r="I96" s="139">
        <f t="shared" si="8"/>
        <v>18.115267947421639</v>
      </c>
      <c r="J96" s="139">
        <f t="shared" si="10"/>
        <v>0.30992599473060151</v>
      </c>
      <c r="K96" s="139">
        <f t="shared" si="11"/>
        <v>-8.7808982330100128E-3</v>
      </c>
      <c r="L96" s="139">
        <f t="shared" si="12"/>
        <v>0.38077536941533147</v>
      </c>
      <c r="M96" s="139">
        <f t="shared" si="13"/>
        <v>0.68192046591292299</v>
      </c>
      <c r="N96" s="388">
        <f t="shared" si="9"/>
        <v>8661.0718375600354</v>
      </c>
    </row>
    <row r="97" spans="2:14" x14ac:dyDescent="0.25">
      <c r="B97" s="387">
        <v>1</v>
      </c>
      <c r="C97" s="387">
        <v>119</v>
      </c>
      <c r="D97" s="384" t="s">
        <v>670</v>
      </c>
      <c r="E97" s="385">
        <v>556</v>
      </c>
      <c r="F97" s="385">
        <v>305</v>
      </c>
      <c r="G97" s="385">
        <v>1422</v>
      </c>
      <c r="H97" s="386">
        <f t="shared" si="7"/>
        <v>0.39099859353023908</v>
      </c>
      <c r="I97" s="139">
        <f t="shared" si="8"/>
        <v>6.4852459016393444</v>
      </c>
      <c r="J97" s="139">
        <f t="shared" si="10"/>
        <v>-9.7780660659813515E-2</v>
      </c>
      <c r="K97" s="139">
        <f t="shared" si="11"/>
        <v>-2.9674799758746082E-2</v>
      </c>
      <c r="L97" s="139">
        <f t="shared" si="12"/>
        <v>-2.1570095008078074E-2</v>
      </c>
      <c r="M97" s="139">
        <f t="shared" si="13"/>
        <v>-0.14902555542663767</v>
      </c>
      <c r="N97" s="388">
        <f t="shared" si="9"/>
        <v>-211.91433981667876</v>
      </c>
    </row>
    <row r="98" spans="2:14" x14ac:dyDescent="0.25">
      <c r="B98" s="387">
        <v>1</v>
      </c>
      <c r="C98" s="387">
        <v>120</v>
      </c>
      <c r="D98" s="384" t="s">
        <v>671</v>
      </c>
      <c r="E98" s="385">
        <v>3486</v>
      </c>
      <c r="F98" s="385">
        <v>2502</v>
      </c>
      <c r="G98" s="385">
        <v>10343</v>
      </c>
      <c r="H98" s="386">
        <f t="shared" si="7"/>
        <v>0.33703954365271199</v>
      </c>
      <c r="I98" s="139">
        <f t="shared" si="8"/>
        <v>5.5271782573940849</v>
      </c>
      <c r="J98" s="139">
        <f t="shared" si="10"/>
        <v>0.22469039818741518</v>
      </c>
      <c r="K98" s="139">
        <f t="shared" si="11"/>
        <v>-8.7198920122967927E-2</v>
      </c>
      <c r="L98" s="139">
        <f t="shared" si="12"/>
        <v>-5.471484484221064E-2</v>
      </c>
      <c r="M98" s="139">
        <f t="shared" si="13"/>
        <v>8.2776633222236606E-2</v>
      </c>
      <c r="N98" s="388">
        <f t="shared" si="9"/>
        <v>856.15871741759327</v>
      </c>
    </row>
    <row r="99" spans="2:14" x14ac:dyDescent="0.25">
      <c r="B99" s="387">
        <v>1</v>
      </c>
      <c r="C99" s="387">
        <v>121</v>
      </c>
      <c r="D99" s="384" t="s">
        <v>672</v>
      </c>
      <c r="E99" s="385">
        <v>14354</v>
      </c>
      <c r="F99" s="385">
        <v>1457</v>
      </c>
      <c r="G99" s="385">
        <v>26018</v>
      </c>
      <c r="H99" s="386">
        <f t="shared" si="7"/>
        <v>0.55169498039818587</v>
      </c>
      <c r="I99" s="139">
        <f t="shared" si="8"/>
        <v>27.708991077556622</v>
      </c>
      <c r="J99" s="139">
        <f t="shared" si="10"/>
        <v>0.79130107495350743</v>
      </c>
      <c r="K99" s="139">
        <f t="shared" si="11"/>
        <v>0.14163878565961474</v>
      </c>
      <c r="L99" s="139">
        <f t="shared" si="12"/>
        <v>0.71267422335977582</v>
      </c>
      <c r="M99" s="139">
        <f t="shared" si="13"/>
        <v>1.6456140839728981</v>
      </c>
      <c r="N99" s="388">
        <f t="shared" si="9"/>
        <v>42815.587236806859</v>
      </c>
    </row>
    <row r="100" spans="2:14" x14ac:dyDescent="0.25">
      <c r="B100" s="387">
        <v>1</v>
      </c>
      <c r="C100" s="387">
        <v>131</v>
      </c>
      <c r="D100" s="384" t="s">
        <v>673</v>
      </c>
      <c r="E100" s="385">
        <v>7464</v>
      </c>
      <c r="F100" s="385">
        <v>764</v>
      </c>
      <c r="G100" s="385">
        <v>19243</v>
      </c>
      <c r="H100" s="386">
        <f t="shared" si="7"/>
        <v>0.38788130748843735</v>
      </c>
      <c r="I100" s="139">
        <f t="shared" si="8"/>
        <v>34.956806282722511</v>
      </c>
      <c r="J100" s="139">
        <f t="shared" si="10"/>
        <v>0.54640236139112952</v>
      </c>
      <c r="K100" s="139">
        <f t="shared" si="11"/>
        <v>-3.2998044661784937E-2</v>
      </c>
      <c r="L100" s="139">
        <f t="shared" si="12"/>
        <v>0.96341541398675923</v>
      </c>
      <c r="M100" s="139">
        <f t="shared" si="13"/>
        <v>1.476819730716104</v>
      </c>
      <c r="N100" s="388">
        <f t="shared" si="9"/>
        <v>28418.442078169988</v>
      </c>
    </row>
    <row r="101" spans="2:14" x14ac:dyDescent="0.25">
      <c r="B101" s="387">
        <v>1</v>
      </c>
      <c r="C101" s="387">
        <v>135</v>
      </c>
      <c r="D101" s="384" t="s">
        <v>674</v>
      </c>
      <c r="E101" s="385">
        <v>4312</v>
      </c>
      <c r="F101" s="385">
        <v>260</v>
      </c>
      <c r="G101" s="385">
        <v>9303</v>
      </c>
      <c r="H101" s="386">
        <f t="shared" si="7"/>
        <v>0.46350639578630548</v>
      </c>
      <c r="I101" s="139">
        <f t="shared" si="8"/>
        <v>52.365384615384613</v>
      </c>
      <c r="J101" s="139">
        <f t="shared" si="10"/>
        <v>0.1870970901276553</v>
      </c>
      <c r="K101" s="139">
        <f t="shared" si="11"/>
        <v>4.762358769970839E-2</v>
      </c>
      <c r="L101" s="139">
        <f t="shared" si="12"/>
        <v>1.5656724438215723</v>
      </c>
      <c r="M101" s="139">
        <f t="shared" si="13"/>
        <v>1.8003931216489359</v>
      </c>
      <c r="N101" s="388">
        <f t="shared" si="9"/>
        <v>16749.057210700052</v>
      </c>
    </row>
    <row r="102" spans="2:14" x14ac:dyDescent="0.25">
      <c r="B102" s="387">
        <v>1</v>
      </c>
      <c r="C102" s="387">
        <v>136</v>
      </c>
      <c r="D102" s="384" t="s">
        <v>675</v>
      </c>
      <c r="E102" s="385">
        <v>1589</v>
      </c>
      <c r="F102" s="385">
        <v>850</v>
      </c>
      <c r="G102" s="385">
        <v>8056</v>
      </c>
      <c r="H102" s="386">
        <f t="shared" si="7"/>
        <v>0.19724428997020854</v>
      </c>
      <c r="I102" s="139">
        <f t="shared" si="8"/>
        <v>11.347058823529412</v>
      </c>
      <c r="J102" s="139">
        <f t="shared" si="10"/>
        <v>0.14202126786753938</v>
      </c>
      <c r="K102" s="139">
        <f t="shared" si="11"/>
        <v>-0.23623043601199079</v>
      </c>
      <c r="L102" s="139">
        <f t="shared" si="12"/>
        <v>0.14662635124947621</v>
      </c>
      <c r="M102" s="139">
        <f t="shared" si="13"/>
        <v>5.24171831050248E-2</v>
      </c>
      <c r="N102" s="388">
        <f t="shared" si="9"/>
        <v>422.27282709407979</v>
      </c>
    </row>
    <row r="103" spans="2:14" x14ac:dyDescent="0.25">
      <c r="B103" s="387">
        <v>1</v>
      </c>
      <c r="C103" s="387">
        <v>137</v>
      </c>
      <c r="D103" s="384" t="s">
        <v>676</v>
      </c>
      <c r="E103" s="385">
        <v>1026</v>
      </c>
      <c r="F103" s="385">
        <v>268</v>
      </c>
      <c r="G103" s="385">
        <v>5289</v>
      </c>
      <c r="H103" s="386">
        <f t="shared" si="7"/>
        <v>0.19398752127056154</v>
      </c>
      <c r="I103" s="139">
        <f t="shared" si="8"/>
        <v>23.563432835820894</v>
      </c>
      <c r="J103" s="139">
        <f t="shared" si="10"/>
        <v>4.2001379981620561E-2</v>
      </c>
      <c r="K103" s="139">
        <f t="shared" si="11"/>
        <v>-0.23970237918189727</v>
      </c>
      <c r="L103" s="139">
        <f t="shared" si="12"/>
        <v>0.56925690656540684</v>
      </c>
      <c r="M103" s="139">
        <f t="shared" si="13"/>
        <v>0.37155590736513011</v>
      </c>
      <c r="N103" s="388">
        <f t="shared" si="9"/>
        <v>1965.1591940541732</v>
      </c>
    </row>
    <row r="104" spans="2:14" x14ac:dyDescent="0.25">
      <c r="B104" s="387">
        <v>1</v>
      </c>
      <c r="C104" s="387">
        <v>138</v>
      </c>
      <c r="D104" s="384" t="s">
        <v>677</v>
      </c>
      <c r="E104" s="385">
        <v>4238</v>
      </c>
      <c r="F104" s="385">
        <v>748</v>
      </c>
      <c r="G104" s="385">
        <v>13987</v>
      </c>
      <c r="H104" s="386">
        <f t="shared" si="7"/>
        <v>0.30299563880746405</v>
      </c>
      <c r="I104" s="139">
        <f t="shared" si="8"/>
        <v>24.364973262032084</v>
      </c>
      <c r="J104" s="139">
        <f t="shared" si="10"/>
        <v>0.35641156604295837</v>
      </c>
      <c r="K104" s="139">
        <f t="shared" si="11"/>
        <v>-0.12349210327632383</v>
      </c>
      <c r="L104" s="139">
        <f t="shared" si="12"/>
        <v>0.5969865319924742</v>
      </c>
      <c r="M104" s="139">
        <f t="shared" si="13"/>
        <v>0.82990599475910876</v>
      </c>
      <c r="N104" s="388">
        <f t="shared" si="9"/>
        <v>11607.895148695654</v>
      </c>
    </row>
    <row r="105" spans="2:14" x14ac:dyDescent="0.25">
      <c r="B105" s="387">
        <v>1</v>
      </c>
      <c r="C105" s="387">
        <v>139</v>
      </c>
      <c r="D105" s="384" t="s">
        <v>678</v>
      </c>
      <c r="E105" s="385">
        <v>2950</v>
      </c>
      <c r="F105" s="385">
        <v>290</v>
      </c>
      <c r="G105" s="385">
        <v>6218</v>
      </c>
      <c r="H105" s="386">
        <f t="shared" si="7"/>
        <v>0.47442907687359281</v>
      </c>
      <c r="I105" s="139">
        <f t="shared" si="8"/>
        <v>31.613793103448277</v>
      </c>
      <c r="J105" s="139">
        <f t="shared" si="10"/>
        <v>7.5582325354232982E-2</v>
      </c>
      <c r="K105" s="139">
        <f t="shared" si="11"/>
        <v>5.9267929529137231E-2</v>
      </c>
      <c r="L105" s="139">
        <f t="shared" si="12"/>
        <v>0.84776247842964558</v>
      </c>
      <c r="M105" s="139">
        <f t="shared" si="13"/>
        <v>0.9826127333130158</v>
      </c>
      <c r="N105" s="388">
        <f t="shared" si="9"/>
        <v>6109.8859757403325</v>
      </c>
    </row>
    <row r="106" spans="2:14" x14ac:dyDescent="0.25">
      <c r="B106" s="387">
        <v>1</v>
      </c>
      <c r="C106" s="387">
        <v>141</v>
      </c>
      <c r="D106" s="384" t="s">
        <v>679</v>
      </c>
      <c r="E106" s="385">
        <v>6728</v>
      </c>
      <c r="F106" s="385">
        <v>537</v>
      </c>
      <c r="G106" s="385">
        <v>18392</v>
      </c>
      <c r="H106" s="386">
        <f t="shared" si="7"/>
        <v>0.36581122227055241</v>
      </c>
      <c r="I106" s="139">
        <f t="shared" si="8"/>
        <v>46.778398510242084</v>
      </c>
      <c r="J106" s="139">
        <f t="shared" si="10"/>
        <v>0.51564091412299906</v>
      </c>
      <c r="K106" s="139">
        <f t="shared" si="11"/>
        <v>-5.652629879902088E-2</v>
      </c>
      <c r="L106" s="139">
        <f t="shared" si="12"/>
        <v>1.3723883287655803</v>
      </c>
      <c r="M106" s="139">
        <f t="shared" si="13"/>
        <v>1.8315029440895585</v>
      </c>
      <c r="N106" s="388">
        <f t="shared" si="9"/>
        <v>33685.002147695159</v>
      </c>
    </row>
    <row r="107" spans="2:14" x14ac:dyDescent="0.25">
      <c r="B107" s="387">
        <v>1</v>
      </c>
      <c r="C107" s="387">
        <v>151</v>
      </c>
      <c r="D107" s="384" t="s">
        <v>680</v>
      </c>
      <c r="E107" s="385">
        <v>1887</v>
      </c>
      <c r="F107" s="385">
        <v>296</v>
      </c>
      <c r="G107" s="385">
        <v>5678</v>
      </c>
      <c r="H107" s="386">
        <f t="shared" si="7"/>
        <v>0.33233532934131738</v>
      </c>
      <c r="I107" s="139">
        <f t="shared" si="8"/>
        <v>25.557432432432432</v>
      </c>
      <c r="J107" s="139">
        <f t="shared" si="10"/>
        <v>5.606272309243459E-2</v>
      </c>
      <c r="K107" s="139">
        <f t="shared" si="11"/>
        <v>-9.2213941530534638E-2</v>
      </c>
      <c r="L107" s="139">
        <f t="shared" si="12"/>
        <v>0.63824015445612858</v>
      </c>
      <c r="M107" s="139">
        <f t="shared" si="13"/>
        <v>0.60208893601802849</v>
      </c>
      <c r="N107" s="388">
        <f t="shared" si="9"/>
        <v>3418.6609787103657</v>
      </c>
    </row>
    <row r="108" spans="2:14" x14ac:dyDescent="0.25">
      <c r="B108" s="387">
        <v>1</v>
      </c>
      <c r="C108" s="387">
        <v>152</v>
      </c>
      <c r="D108" s="384" t="s">
        <v>681</v>
      </c>
      <c r="E108" s="385">
        <v>1538</v>
      </c>
      <c r="F108" s="385">
        <v>893</v>
      </c>
      <c r="G108" s="385">
        <v>6749</v>
      </c>
      <c r="H108" s="386">
        <f t="shared" si="7"/>
        <v>0.22788561268336049</v>
      </c>
      <c r="I108" s="139">
        <f t="shared" si="8"/>
        <v>9.2799552071668536</v>
      </c>
      <c r="J108" s="139">
        <f t="shared" si="10"/>
        <v>9.4776600911668077E-2</v>
      </c>
      <c r="K108" s="139">
        <f t="shared" si="11"/>
        <v>-0.20356464334382868</v>
      </c>
      <c r="L108" s="139">
        <f t="shared" si="12"/>
        <v>7.5114039298328952E-2</v>
      </c>
      <c r="M108" s="139">
        <f t="shared" si="13"/>
        <v>-3.3674003133831648E-2</v>
      </c>
      <c r="N108" s="388">
        <f t="shared" si="9"/>
        <v>-227.2658471502298</v>
      </c>
    </row>
    <row r="109" spans="2:14" x14ac:dyDescent="0.25">
      <c r="B109" s="387">
        <v>1</v>
      </c>
      <c r="C109" s="387">
        <v>153</v>
      </c>
      <c r="D109" s="384" t="s">
        <v>682</v>
      </c>
      <c r="E109" s="385">
        <v>2899</v>
      </c>
      <c r="F109" s="385">
        <v>1139</v>
      </c>
      <c r="G109" s="385">
        <v>8964</v>
      </c>
      <c r="H109" s="386">
        <f t="shared" si="7"/>
        <v>0.32340473003123604</v>
      </c>
      <c r="I109" s="139">
        <f t="shared" si="8"/>
        <v>10.415276558384548</v>
      </c>
      <c r="J109" s="139">
        <f t="shared" si="10"/>
        <v>0.1748431175966374</v>
      </c>
      <c r="K109" s="139">
        <f t="shared" si="11"/>
        <v>-0.10173458488514847</v>
      </c>
      <c r="L109" s="139">
        <f t="shared" si="12"/>
        <v>0.11439095507091379</v>
      </c>
      <c r="M109" s="139">
        <f t="shared" si="13"/>
        <v>0.18749948778240272</v>
      </c>
      <c r="N109" s="388">
        <f t="shared" si="9"/>
        <v>1680.7454084814581</v>
      </c>
    </row>
    <row r="110" spans="2:14" x14ac:dyDescent="0.25">
      <c r="B110" s="387">
        <v>1</v>
      </c>
      <c r="C110" s="387">
        <v>154</v>
      </c>
      <c r="D110" s="384" t="s">
        <v>683</v>
      </c>
      <c r="E110" s="385">
        <v>6293</v>
      </c>
      <c r="F110" s="385">
        <v>1222</v>
      </c>
      <c r="G110" s="385">
        <v>14833</v>
      </c>
      <c r="H110" s="386">
        <f t="shared" si="7"/>
        <v>0.42425672487022181</v>
      </c>
      <c r="I110" s="139">
        <f t="shared" si="8"/>
        <v>17.288052373158756</v>
      </c>
      <c r="J110" s="139">
        <f t="shared" si="10"/>
        <v>0.38699227625310922</v>
      </c>
      <c r="K110" s="139">
        <f t="shared" si="11"/>
        <v>5.780693891208887E-3</v>
      </c>
      <c r="L110" s="139">
        <f t="shared" si="12"/>
        <v>0.35215750153039654</v>
      </c>
      <c r="M110" s="139">
        <f t="shared" si="13"/>
        <v>0.74493047167471471</v>
      </c>
      <c r="N110" s="388">
        <f t="shared" si="9"/>
        <v>11049.553686351042</v>
      </c>
    </row>
    <row r="111" spans="2:14" x14ac:dyDescent="0.25">
      <c r="B111" s="387">
        <v>1</v>
      </c>
      <c r="C111" s="387">
        <v>155</v>
      </c>
      <c r="D111" s="384" t="s">
        <v>684</v>
      </c>
      <c r="E111" s="385">
        <v>5354</v>
      </c>
      <c r="F111" s="385">
        <v>475</v>
      </c>
      <c r="G111" s="385">
        <v>11437</v>
      </c>
      <c r="H111" s="386">
        <f t="shared" si="7"/>
        <v>0.46812975430619919</v>
      </c>
      <c r="I111" s="139">
        <f t="shared" si="8"/>
        <v>35.34947368421053</v>
      </c>
      <c r="J111" s="139">
        <f t="shared" si="10"/>
        <v>0.26423566647335489</v>
      </c>
      <c r="K111" s="139">
        <f t="shared" si="11"/>
        <v>5.2552411179531758E-2</v>
      </c>
      <c r="L111" s="139">
        <f t="shared" si="12"/>
        <v>0.97699990655209579</v>
      </c>
      <c r="M111" s="139">
        <f t="shared" si="13"/>
        <v>1.2937879842049824</v>
      </c>
      <c r="N111" s="388">
        <f t="shared" si="9"/>
        <v>14797.053175352385</v>
      </c>
    </row>
    <row r="112" spans="2:14" x14ac:dyDescent="0.25">
      <c r="B112" s="387">
        <v>1</v>
      </c>
      <c r="C112" s="387">
        <v>156</v>
      </c>
      <c r="D112" s="384" t="s">
        <v>685</v>
      </c>
      <c r="E112" s="385">
        <v>6111</v>
      </c>
      <c r="F112" s="385">
        <v>1171</v>
      </c>
      <c r="G112" s="385">
        <v>14754</v>
      </c>
      <c r="H112" s="386">
        <f t="shared" si="7"/>
        <v>0.41419276128507521</v>
      </c>
      <c r="I112" s="139">
        <f t="shared" si="8"/>
        <v>17.818104184457727</v>
      </c>
      <c r="J112" s="139">
        <f t="shared" si="10"/>
        <v>0.38413663073703136</v>
      </c>
      <c r="K112" s="139">
        <f t="shared" si="11"/>
        <v>-4.9481950333944407E-3</v>
      </c>
      <c r="L112" s="139">
        <f t="shared" si="12"/>
        <v>0.37049486506642665</v>
      </c>
      <c r="M112" s="139">
        <f t="shared" si="13"/>
        <v>0.74968330077006362</v>
      </c>
      <c r="N112" s="388">
        <f t="shared" si="9"/>
        <v>11060.827419561519</v>
      </c>
    </row>
    <row r="113" spans="2:14" x14ac:dyDescent="0.25">
      <c r="B113" s="387">
        <v>1</v>
      </c>
      <c r="C113" s="387">
        <v>157</v>
      </c>
      <c r="D113" s="384" t="s">
        <v>686</v>
      </c>
      <c r="E113" s="385">
        <v>2178</v>
      </c>
      <c r="F113" s="385">
        <v>607</v>
      </c>
      <c r="G113" s="385">
        <v>4947</v>
      </c>
      <c r="H113" s="386">
        <f t="shared" si="7"/>
        <v>0.44026682838083686</v>
      </c>
      <c r="I113" s="139">
        <f t="shared" si="8"/>
        <v>11.738056013179571</v>
      </c>
      <c r="J113" s="139">
        <f t="shared" si="10"/>
        <v>2.9638965215814907E-2</v>
      </c>
      <c r="K113" s="139">
        <f t="shared" si="11"/>
        <v>2.284858377212089E-2</v>
      </c>
      <c r="L113" s="139">
        <f t="shared" si="12"/>
        <v>0.16015306213951211</v>
      </c>
      <c r="M113" s="139">
        <f t="shared" si="13"/>
        <v>0.21264061112744792</v>
      </c>
      <c r="N113" s="388">
        <f t="shared" si="9"/>
        <v>1051.933103247485</v>
      </c>
    </row>
    <row r="114" spans="2:14" x14ac:dyDescent="0.25">
      <c r="B114" s="387">
        <v>1</v>
      </c>
      <c r="C114" s="387">
        <v>158</v>
      </c>
      <c r="D114" s="384" t="s">
        <v>687</v>
      </c>
      <c r="E114" s="385">
        <v>6426</v>
      </c>
      <c r="F114" s="385">
        <v>851</v>
      </c>
      <c r="G114" s="385">
        <v>14889</v>
      </c>
      <c r="H114" s="386">
        <f t="shared" si="7"/>
        <v>0.43159379407616361</v>
      </c>
      <c r="I114" s="139">
        <f t="shared" si="8"/>
        <v>25.047003525264394</v>
      </c>
      <c r="J114" s="139">
        <f t="shared" si="10"/>
        <v>0.38901653130248093</v>
      </c>
      <c r="K114" s="139">
        <f t="shared" si="11"/>
        <v>1.3602522724021612E-2</v>
      </c>
      <c r="L114" s="139">
        <f t="shared" si="12"/>
        <v>0.62058165347468508</v>
      </c>
      <c r="M114" s="139">
        <f t="shared" si="13"/>
        <v>1.0232007075011875</v>
      </c>
      <c r="N114" s="388">
        <f t="shared" si="9"/>
        <v>15234.43533398518</v>
      </c>
    </row>
    <row r="115" spans="2:14" x14ac:dyDescent="0.25">
      <c r="B115" s="387">
        <v>1</v>
      </c>
      <c r="C115" s="387">
        <v>159</v>
      </c>
      <c r="D115" s="384" t="s">
        <v>688</v>
      </c>
      <c r="E115" s="385">
        <v>1650</v>
      </c>
      <c r="F115" s="385">
        <v>348</v>
      </c>
      <c r="G115" s="385">
        <v>6325</v>
      </c>
      <c r="H115" s="386">
        <f t="shared" si="7"/>
        <v>0.2608695652173913</v>
      </c>
      <c r="I115" s="139">
        <f t="shared" si="8"/>
        <v>22.916666666666668</v>
      </c>
      <c r="J115" s="139">
        <f t="shared" si="10"/>
        <v>7.945009839499674E-2</v>
      </c>
      <c r="K115" s="139">
        <f t="shared" si="11"/>
        <v>-0.16840144347352132</v>
      </c>
      <c r="L115" s="139">
        <f t="shared" si="12"/>
        <v>0.54688176112911091</v>
      </c>
      <c r="M115" s="139">
        <f t="shared" si="13"/>
        <v>0.45793041605058632</v>
      </c>
      <c r="N115" s="388">
        <f t="shared" si="9"/>
        <v>2896.4098815199586</v>
      </c>
    </row>
    <row r="116" spans="2:14" x14ac:dyDescent="0.25">
      <c r="B116" s="387">
        <v>1</v>
      </c>
      <c r="C116" s="387">
        <v>160</v>
      </c>
      <c r="D116" s="384" t="s">
        <v>689</v>
      </c>
      <c r="E116" s="385">
        <v>1874</v>
      </c>
      <c r="F116" s="385">
        <v>546</v>
      </c>
      <c r="G116" s="385">
        <v>5633</v>
      </c>
      <c r="H116" s="386">
        <f t="shared" si="7"/>
        <v>0.33268240724303211</v>
      </c>
      <c r="I116" s="139">
        <f t="shared" si="8"/>
        <v>13.749084249084248</v>
      </c>
      <c r="J116" s="139">
        <f t="shared" si="10"/>
        <v>5.443608957061806E-2</v>
      </c>
      <c r="K116" s="139">
        <f t="shared" si="11"/>
        <v>-9.1843932217188395E-2</v>
      </c>
      <c r="L116" s="139">
        <f t="shared" si="12"/>
        <v>0.22972542291049558</v>
      </c>
      <c r="M116" s="139">
        <f t="shared" si="13"/>
        <v>0.19231758026392526</v>
      </c>
      <c r="N116" s="388">
        <f t="shared" si="9"/>
        <v>1083.3249296266911</v>
      </c>
    </row>
    <row r="117" spans="2:14" x14ac:dyDescent="0.25">
      <c r="B117" s="387">
        <v>1</v>
      </c>
      <c r="C117" s="387">
        <v>161</v>
      </c>
      <c r="D117" s="384" t="s">
        <v>690</v>
      </c>
      <c r="E117" s="385">
        <v>6411</v>
      </c>
      <c r="F117" s="385">
        <v>785</v>
      </c>
      <c r="G117" s="385">
        <v>13472</v>
      </c>
      <c r="H117" s="386">
        <f t="shared" si="7"/>
        <v>0.47587589073634207</v>
      </c>
      <c r="I117" s="139">
        <f t="shared" si="8"/>
        <v>25.328662420382166</v>
      </c>
      <c r="J117" s="139">
        <f t="shared" si="10"/>
        <v>0.33779564907105808</v>
      </c>
      <c r="K117" s="139">
        <f t="shared" si="11"/>
        <v>6.0810334278188889E-2</v>
      </c>
      <c r="L117" s="139">
        <f t="shared" si="12"/>
        <v>0.63032576045221589</v>
      </c>
      <c r="M117" s="139">
        <f t="shared" si="13"/>
        <v>1.0289317438014629</v>
      </c>
      <c r="N117" s="388">
        <f t="shared" si="9"/>
        <v>13861.768452493308</v>
      </c>
    </row>
    <row r="118" spans="2:14" x14ac:dyDescent="0.25">
      <c r="B118" s="387">
        <v>1</v>
      </c>
      <c r="C118" s="387">
        <v>172</v>
      </c>
      <c r="D118" s="384" t="s">
        <v>691</v>
      </c>
      <c r="E118" s="385">
        <v>4747</v>
      </c>
      <c r="F118" s="385">
        <v>941</v>
      </c>
      <c r="G118" s="385">
        <v>6791</v>
      </c>
      <c r="H118" s="386">
        <f t="shared" si="7"/>
        <v>0.69901340008835222</v>
      </c>
      <c r="I118" s="139">
        <f t="shared" si="8"/>
        <v>12.261424017003188</v>
      </c>
      <c r="J118" s="139">
        <f t="shared" si="10"/>
        <v>9.6294792198696841E-2</v>
      </c>
      <c r="K118" s="139">
        <f t="shared" si="11"/>
        <v>0.29869052258527706</v>
      </c>
      <c r="L118" s="139">
        <f t="shared" si="12"/>
        <v>0.17825919656761771</v>
      </c>
      <c r="M118" s="139">
        <f t="shared" si="13"/>
        <v>0.5732445113515916</v>
      </c>
      <c r="N118" s="388">
        <f t="shared" si="9"/>
        <v>3892.9034765886586</v>
      </c>
    </row>
    <row r="119" spans="2:14" x14ac:dyDescent="0.25">
      <c r="B119" s="387">
        <v>1</v>
      </c>
      <c r="C119" s="387">
        <v>173</v>
      </c>
      <c r="D119" s="384" t="s">
        <v>692</v>
      </c>
      <c r="E119" s="385">
        <v>832</v>
      </c>
      <c r="F119" s="385">
        <v>1279</v>
      </c>
      <c r="G119" s="385">
        <v>3756</v>
      </c>
      <c r="H119" s="386">
        <f t="shared" si="7"/>
        <v>0.2215122470713525</v>
      </c>
      <c r="I119" s="139">
        <f t="shared" si="8"/>
        <v>3.5871774824081313</v>
      </c>
      <c r="J119" s="139">
        <f t="shared" si="10"/>
        <v>-1.3412601994929331E-2</v>
      </c>
      <c r="K119" s="139">
        <f t="shared" si="11"/>
        <v>-0.21035909675660144</v>
      </c>
      <c r="L119" s="139">
        <f t="shared" si="12"/>
        <v>-0.12182998097185965</v>
      </c>
      <c r="M119" s="139">
        <f t="shared" si="13"/>
        <v>-0.3456016797233904</v>
      </c>
      <c r="N119" s="388">
        <f t="shared" si="9"/>
        <v>-1298.0799090410544</v>
      </c>
    </row>
    <row r="120" spans="2:14" x14ac:dyDescent="0.25">
      <c r="B120" s="387">
        <v>1</v>
      </c>
      <c r="C120" s="387">
        <v>176</v>
      </c>
      <c r="D120" s="384" t="s">
        <v>693</v>
      </c>
      <c r="E120" s="385">
        <v>3244</v>
      </c>
      <c r="F120" s="385">
        <v>1187</v>
      </c>
      <c r="G120" s="385">
        <v>5723</v>
      </c>
      <c r="H120" s="386">
        <f t="shared" si="7"/>
        <v>0.56683557574698584</v>
      </c>
      <c r="I120" s="139">
        <f t="shared" si="8"/>
        <v>7.5543386689132266</v>
      </c>
      <c r="J120" s="139">
        <f t="shared" si="10"/>
        <v>5.7689356614251119E-2</v>
      </c>
      <c r="K120" s="139">
        <f t="shared" si="11"/>
        <v>0.15777971903792984</v>
      </c>
      <c r="L120" s="139">
        <f t="shared" si="12"/>
        <v>1.5415615274088849E-2</v>
      </c>
      <c r="M120" s="139">
        <f t="shared" si="13"/>
        <v>0.23088469092626981</v>
      </c>
      <c r="N120" s="388">
        <f t="shared" si="9"/>
        <v>1321.3530861710422</v>
      </c>
    </row>
    <row r="121" spans="2:14" x14ac:dyDescent="0.25">
      <c r="B121" s="387">
        <v>1</v>
      </c>
      <c r="C121" s="387">
        <v>177</v>
      </c>
      <c r="D121" s="384" t="s">
        <v>694</v>
      </c>
      <c r="E121" s="385">
        <v>6086</v>
      </c>
      <c r="F121" s="385">
        <v>1608</v>
      </c>
      <c r="G121" s="385">
        <v>12379</v>
      </c>
      <c r="H121" s="386">
        <f t="shared" si="7"/>
        <v>0.49163906616043301</v>
      </c>
      <c r="I121" s="139">
        <f t="shared" si="8"/>
        <v>11.48320895522388</v>
      </c>
      <c r="J121" s="139">
        <f t="shared" si="10"/>
        <v>0.29828652819671431</v>
      </c>
      <c r="K121" s="139">
        <f t="shared" si="11"/>
        <v>7.7614981551924533E-2</v>
      </c>
      <c r="L121" s="139">
        <f t="shared" si="12"/>
        <v>0.1513365218538204</v>
      </c>
      <c r="M121" s="139">
        <f t="shared" si="13"/>
        <v>0.52723803160245919</v>
      </c>
      <c r="N121" s="388">
        <f t="shared" si="9"/>
        <v>6526.6795932068426</v>
      </c>
    </row>
    <row r="122" spans="2:14" x14ac:dyDescent="0.25">
      <c r="B122" s="387">
        <v>1</v>
      </c>
      <c r="C122" s="387">
        <v>178</v>
      </c>
      <c r="D122" s="384" t="s">
        <v>695</v>
      </c>
      <c r="E122" s="385">
        <v>1173</v>
      </c>
      <c r="F122" s="385">
        <v>1407</v>
      </c>
      <c r="G122" s="385">
        <v>4511</v>
      </c>
      <c r="H122" s="386">
        <f t="shared" si="7"/>
        <v>0.26003103524717358</v>
      </c>
      <c r="I122" s="139">
        <f t="shared" si="8"/>
        <v>4.0398009950248754</v>
      </c>
      <c r="J122" s="139">
        <f t="shared" si="10"/>
        <v>1.3878693759992499E-2</v>
      </c>
      <c r="K122" s="139">
        <f t="shared" si="11"/>
        <v>-0.16929537505766326</v>
      </c>
      <c r="L122" s="139">
        <f t="shared" si="12"/>
        <v>-0.10617128172985929</v>
      </c>
      <c r="M122" s="139">
        <f t="shared" si="13"/>
        <v>-0.26158796302753007</v>
      </c>
      <c r="N122" s="388">
        <f t="shared" si="9"/>
        <v>-1180.0233012171882</v>
      </c>
    </row>
    <row r="123" spans="2:14" x14ac:dyDescent="0.25">
      <c r="B123" s="387">
        <v>1</v>
      </c>
      <c r="C123" s="387">
        <v>180</v>
      </c>
      <c r="D123" s="384" t="s">
        <v>696</v>
      </c>
      <c r="E123" s="385">
        <v>876</v>
      </c>
      <c r="F123" s="385">
        <v>1265</v>
      </c>
      <c r="G123" s="385">
        <v>3436</v>
      </c>
      <c r="H123" s="386">
        <f t="shared" si="7"/>
        <v>0.25494761350407452</v>
      </c>
      <c r="I123" s="139">
        <f t="shared" si="8"/>
        <v>3.4086956521739129</v>
      </c>
      <c r="J123" s="139">
        <f t="shared" si="10"/>
        <v>-2.4979773705624677E-2</v>
      </c>
      <c r="K123" s="139">
        <f t="shared" si="11"/>
        <v>-0.17471465810426709</v>
      </c>
      <c r="L123" s="139">
        <f t="shared" si="12"/>
        <v>-0.12800463434689516</v>
      </c>
      <c r="M123" s="139">
        <f t="shared" si="13"/>
        <v>-0.3276990661567869</v>
      </c>
      <c r="N123" s="388">
        <f t="shared" si="9"/>
        <v>-1125.9739913147198</v>
      </c>
    </row>
    <row r="124" spans="2:14" x14ac:dyDescent="0.25">
      <c r="B124" s="387">
        <v>1</v>
      </c>
      <c r="C124" s="387">
        <v>181</v>
      </c>
      <c r="D124" s="384" t="s">
        <v>697</v>
      </c>
      <c r="E124" s="385">
        <v>608</v>
      </c>
      <c r="F124" s="385">
        <v>895</v>
      </c>
      <c r="G124" s="385">
        <v>2043</v>
      </c>
      <c r="H124" s="386">
        <f t="shared" si="7"/>
        <v>0.29760156632403328</v>
      </c>
      <c r="I124" s="139">
        <f t="shared" si="8"/>
        <v>2.9620111731843575</v>
      </c>
      <c r="J124" s="139">
        <f t="shared" si="10"/>
        <v>-7.5333118058745346E-2</v>
      </c>
      <c r="K124" s="139">
        <f t="shared" si="11"/>
        <v>-0.12924256173499729</v>
      </c>
      <c r="L124" s="139">
        <f t="shared" si="12"/>
        <v>-0.14345787024294906</v>
      </c>
      <c r="M124" s="139">
        <f t="shared" si="13"/>
        <v>-0.34803355003669167</v>
      </c>
      <c r="N124" s="388">
        <f t="shared" si="9"/>
        <v>-711.0325427249611</v>
      </c>
    </row>
    <row r="125" spans="2:14" x14ac:dyDescent="0.25">
      <c r="B125" s="387">
        <v>1</v>
      </c>
      <c r="C125" s="387">
        <v>182</v>
      </c>
      <c r="D125" s="384" t="s">
        <v>698</v>
      </c>
      <c r="E125" s="385">
        <v>264</v>
      </c>
      <c r="F125" s="385">
        <v>1021</v>
      </c>
      <c r="G125" s="385">
        <v>1029</v>
      </c>
      <c r="H125" s="386">
        <f t="shared" si="7"/>
        <v>0.2565597667638484</v>
      </c>
      <c r="I125" s="139">
        <f t="shared" si="8"/>
        <v>1.2664054848188051</v>
      </c>
      <c r="J125" s="139">
        <f t="shared" si="10"/>
        <v>-0.11198659341701124</v>
      </c>
      <c r="K125" s="139">
        <f t="shared" si="11"/>
        <v>-0.17299598999629826</v>
      </c>
      <c r="L125" s="139">
        <f t="shared" si="12"/>
        <v>-0.2021180563955475</v>
      </c>
      <c r="M125" s="139">
        <f t="shared" si="13"/>
        <v>-0.48710063980885698</v>
      </c>
      <c r="N125" s="388">
        <f t="shared" si="9"/>
        <v>-501.22655836331381</v>
      </c>
    </row>
    <row r="126" spans="2:14" x14ac:dyDescent="0.25">
      <c r="B126" s="387">
        <v>1</v>
      </c>
      <c r="C126" s="387">
        <v>191</v>
      </c>
      <c r="D126" s="384" t="s">
        <v>699</v>
      </c>
      <c r="E126" s="385">
        <v>20149</v>
      </c>
      <c r="F126" s="385">
        <v>1342</v>
      </c>
      <c r="G126" s="385">
        <v>30801</v>
      </c>
      <c r="H126" s="386">
        <f t="shared" si="7"/>
        <v>0.65416707249764616</v>
      </c>
      <c r="I126" s="139">
        <f t="shared" si="8"/>
        <v>37.965722801788374</v>
      </c>
      <c r="J126" s="139">
        <f t="shared" si="10"/>
        <v>0.96419414461680697</v>
      </c>
      <c r="K126" s="139">
        <f t="shared" si="11"/>
        <v>0.25088120140418801</v>
      </c>
      <c r="L126" s="139">
        <f t="shared" si="12"/>
        <v>1.06751013620733</v>
      </c>
      <c r="M126" s="139">
        <f t="shared" si="13"/>
        <v>2.2825854822283249</v>
      </c>
      <c r="N126" s="388">
        <f t="shared" si="9"/>
        <v>70305.915438114636</v>
      </c>
    </row>
    <row r="127" spans="2:14" x14ac:dyDescent="0.25">
      <c r="B127" s="387">
        <v>1</v>
      </c>
      <c r="C127" s="387">
        <v>192</v>
      </c>
      <c r="D127" s="384" t="s">
        <v>700</v>
      </c>
      <c r="E127" s="385">
        <v>2735</v>
      </c>
      <c r="F127" s="385">
        <v>1440</v>
      </c>
      <c r="G127" s="385">
        <v>8786</v>
      </c>
      <c r="H127" s="386">
        <f t="shared" si="7"/>
        <v>0.31129068973366719</v>
      </c>
      <c r="I127" s="139">
        <f t="shared" si="8"/>
        <v>8.000694444444445</v>
      </c>
      <c r="J127" s="139">
        <f t="shared" si="10"/>
        <v>0.16840887833256313</v>
      </c>
      <c r="K127" s="139">
        <f t="shared" si="11"/>
        <v>-0.11464899894091947</v>
      </c>
      <c r="L127" s="139">
        <f t="shared" si="12"/>
        <v>3.0857479536874871E-2</v>
      </c>
      <c r="M127" s="139">
        <f t="shared" si="13"/>
        <v>8.461735892851853E-2</v>
      </c>
      <c r="N127" s="388">
        <f t="shared" si="9"/>
        <v>743.44811554596379</v>
      </c>
    </row>
    <row r="128" spans="2:14" x14ac:dyDescent="0.25">
      <c r="B128" s="387">
        <v>1</v>
      </c>
      <c r="C128" s="387">
        <v>193</v>
      </c>
      <c r="D128" s="384" t="s">
        <v>701</v>
      </c>
      <c r="E128" s="385">
        <v>2945</v>
      </c>
      <c r="F128" s="385">
        <v>613</v>
      </c>
      <c r="G128" s="385">
        <v>9461</v>
      </c>
      <c r="H128" s="386">
        <f t="shared" si="7"/>
        <v>0.31127787760279041</v>
      </c>
      <c r="I128" s="139">
        <f t="shared" si="8"/>
        <v>20.238172920065253</v>
      </c>
      <c r="J128" s="139">
        <f t="shared" si="10"/>
        <v>0.19280838115981114</v>
      </c>
      <c r="K128" s="139">
        <f t="shared" si="11"/>
        <v>-0.11466265756834808</v>
      </c>
      <c r="L128" s="139">
        <f t="shared" si="12"/>
        <v>0.45421815256592918</v>
      </c>
      <c r="M128" s="139">
        <f t="shared" si="13"/>
        <v>0.53236387615739222</v>
      </c>
      <c r="N128" s="388">
        <f t="shared" si="9"/>
        <v>5036.6946323250877</v>
      </c>
    </row>
    <row r="129" spans="2:14" x14ac:dyDescent="0.25">
      <c r="B129" s="387">
        <v>1</v>
      </c>
      <c r="C129" s="387">
        <v>194</v>
      </c>
      <c r="D129" s="384" t="s">
        <v>702</v>
      </c>
      <c r="E129" s="385">
        <v>1750</v>
      </c>
      <c r="F129" s="385">
        <v>209</v>
      </c>
      <c r="G129" s="385">
        <v>5329</v>
      </c>
      <c r="H129" s="386">
        <f t="shared" si="7"/>
        <v>0.32839181835241132</v>
      </c>
      <c r="I129" s="139">
        <f t="shared" si="8"/>
        <v>33.87081339712919</v>
      </c>
      <c r="J129" s="139">
        <f t="shared" si="10"/>
        <v>4.3447276445457476E-2</v>
      </c>
      <c r="K129" s="139">
        <f t="shared" si="11"/>
        <v>-9.6418000002623128E-2</v>
      </c>
      <c r="L129" s="139">
        <f t="shared" si="12"/>
        <v>0.92584503706103161</v>
      </c>
      <c r="M129" s="139">
        <f t="shared" si="13"/>
        <v>0.87287431350386591</v>
      </c>
      <c r="N129" s="388">
        <f t="shared" si="9"/>
        <v>4651.5472166621012</v>
      </c>
    </row>
    <row r="130" spans="2:14" x14ac:dyDescent="0.25">
      <c r="B130" s="387">
        <v>1</v>
      </c>
      <c r="C130" s="387">
        <v>195</v>
      </c>
      <c r="D130" s="384" t="s">
        <v>703</v>
      </c>
      <c r="E130" s="385">
        <v>2359</v>
      </c>
      <c r="F130" s="385">
        <v>1471</v>
      </c>
      <c r="G130" s="385">
        <v>10757</v>
      </c>
      <c r="H130" s="386">
        <f t="shared" si="7"/>
        <v>0.21929906107650832</v>
      </c>
      <c r="I130" s="139">
        <f t="shared" si="8"/>
        <v>8.9163834126444588</v>
      </c>
      <c r="J130" s="139">
        <f t="shared" si="10"/>
        <v>0.23965542658812727</v>
      </c>
      <c r="K130" s="139">
        <f t="shared" si="11"/>
        <v>-0.21271850778857457</v>
      </c>
      <c r="L130" s="139">
        <f t="shared" si="12"/>
        <v>6.2536121393915747E-2</v>
      </c>
      <c r="M130" s="139">
        <f t="shared" si="13"/>
        <v>8.9473040193468453E-2</v>
      </c>
      <c r="N130" s="388">
        <f t="shared" si="9"/>
        <v>962.46149336114013</v>
      </c>
    </row>
    <row r="131" spans="2:14" x14ac:dyDescent="0.25">
      <c r="B131" s="387">
        <v>1</v>
      </c>
      <c r="C131" s="387">
        <v>196</v>
      </c>
      <c r="D131" s="384" t="s">
        <v>704</v>
      </c>
      <c r="E131" s="385">
        <v>1420</v>
      </c>
      <c r="F131" s="385">
        <v>726</v>
      </c>
      <c r="G131" s="385">
        <v>4118</v>
      </c>
      <c r="H131" s="386">
        <f t="shared" si="7"/>
        <v>0.34482758620689657</v>
      </c>
      <c r="I131" s="139">
        <f t="shared" si="8"/>
        <v>7.6280991735537187</v>
      </c>
      <c r="J131" s="139">
        <f t="shared" si="10"/>
        <v>-3.272389972052223E-4</v>
      </c>
      <c r="K131" s="139">
        <f t="shared" si="11"/>
        <v>-7.8896322165712574E-2</v>
      </c>
      <c r="L131" s="139">
        <f t="shared" si="12"/>
        <v>1.7967390703134273E-2</v>
      </c>
      <c r="M131" s="139">
        <f t="shared" si="13"/>
        <v>-6.1256170459783529E-2</v>
      </c>
      <c r="N131" s="388">
        <f t="shared" si="9"/>
        <v>-252.25290995338858</v>
      </c>
    </row>
    <row r="132" spans="2:14" x14ac:dyDescent="0.25">
      <c r="B132" s="387">
        <v>1</v>
      </c>
      <c r="C132" s="387">
        <v>197</v>
      </c>
      <c r="D132" s="384" t="s">
        <v>705</v>
      </c>
      <c r="E132" s="385">
        <v>2688</v>
      </c>
      <c r="F132" s="385">
        <v>227</v>
      </c>
      <c r="G132" s="385">
        <v>5133</v>
      </c>
      <c r="H132" s="386">
        <f t="shared" si="7"/>
        <v>0.52367036820572765</v>
      </c>
      <c r="I132" s="139">
        <f t="shared" si="8"/>
        <v>34.453744493392072</v>
      </c>
      <c r="J132" s="139">
        <f t="shared" si="10"/>
        <v>3.6362383772656576E-2</v>
      </c>
      <c r="K132" s="139">
        <f t="shared" si="11"/>
        <v>0.11176258938524315</v>
      </c>
      <c r="L132" s="139">
        <f t="shared" si="12"/>
        <v>0.94601178152028165</v>
      </c>
      <c r="M132" s="139">
        <f t="shared" si="13"/>
        <v>1.0941367546781815</v>
      </c>
      <c r="N132" s="388">
        <f t="shared" si="9"/>
        <v>5616.2039617631053</v>
      </c>
    </row>
    <row r="133" spans="2:14" x14ac:dyDescent="0.25">
      <c r="B133" s="387">
        <v>1</v>
      </c>
      <c r="C133" s="387">
        <v>198</v>
      </c>
      <c r="D133" s="384" t="s">
        <v>706</v>
      </c>
      <c r="E133" s="385">
        <v>17583</v>
      </c>
      <c r="F133" s="385">
        <v>2738</v>
      </c>
      <c r="G133" s="385">
        <v>35748</v>
      </c>
      <c r="H133" s="386">
        <f t="shared" si="7"/>
        <v>0.49185968445787176</v>
      </c>
      <c r="I133" s="139">
        <f t="shared" si="8"/>
        <v>19.47808619430241</v>
      </c>
      <c r="J133" s="139">
        <f t="shared" si="10"/>
        <v>1.1430153897818378</v>
      </c>
      <c r="K133" s="139">
        <f t="shared" si="11"/>
        <v>7.7850176084171135E-2</v>
      </c>
      <c r="L133" s="139">
        <f t="shared" si="12"/>
        <v>0.42792263519930246</v>
      </c>
      <c r="M133" s="139">
        <f t="shared" si="13"/>
        <v>1.6487882010653114</v>
      </c>
      <c r="N133" s="388">
        <f t="shared" si="9"/>
        <v>58940.880611682755</v>
      </c>
    </row>
    <row r="134" spans="2:14" x14ac:dyDescent="0.25">
      <c r="B134" s="387">
        <v>1</v>
      </c>
      <c r="C134" s="387">
        <v>199</v>
      </c>
      <c r="D134" s="384" t="s">
        <v>707</v>
      </c>
      <c r="E134" s="385">
        <v>11534</v>
      </c>
      <c r="F134" s="385">
        <v>1380</v>
      </c>
      <c r="G134" s="385">
        <v>19412</v>
      </c>
      <c r="H134" s="386">
        <f t="shared" si="7"/>
        <v>0.59416855553266024</v>
      </c>
      <c r="I134" s="139">
        <f t="shared" si="8"/>
        <v>22.424637681159421</v>
      </c>
      <c r="J134" s="139">
        <f t="shared" si="10"/>
        <v>0.55251127395084043</v>
      </c>
      <c r="K134" s="139">
        <f t="shared" si="11"/>
        <v>0.18691858680288675</v>
      </c>
      <c r="L134" s="139">
        <f t="shared" si="12"/>
        <v>0.52985981311350194</v>
      </c>
      <c r="M134" s="139">
        <f t="shared" si="13"/>
        <v>1.2692896738672292</v>
      </c>
      <c r="N134" s="388">
        <f t="shared" si="9"/>
        <v>24639.451149110653</v>
      </c>
    </row>
    <row r="135" spans="2:14" x14ac:dyDescent="0.25">
      <c r="B135" s="387">
        <v>1</v>
      </c>
      <c r="C135" s="387">
        <v>200</v>
      </c>
      <c r="D135" s="384" t="s">
        <v>708</v>
      </c>
      <c r="E135" s="385">
        <v>5286</v>
      </c>
      <c r="F135" s="385">
        <v>784</v>
      </c>
      <c r="G135" s="385">
        <v>8097</v>
      </c>
      <c r="H135" s="386">
        <f t="shared" si="7"/>
        <v>0.65283438310485364</v>
      </c>
      <c r="I135" s="139">
        <f t="shared" si="8"/>
        <v>17.070153061224488</v>
      </c>
      <c r="J135" s="139">
        <f t="shared" si="10"/>
        <v>0.14350331174297223</v>
      </c>
      <c r="K135" s="139">
        <f t="shared" si="11"/>
        <v>0.24946046132049265</v>
      </c>
      <c r="L135" s="139">
        <f t="shared" si="12"/>
        <v>0.34461918393197649</v>
      </c>
      <c r="M135" s="139">
        <f t="shared" si="13"/>
        <v>0.7375829569954413</v>
      </c>
      <c r="N135" s="388">
        <f t="shared" si="9"/>
        <v>5972.209202792088</v>
      </c>
    </row>
    <row r="136" spans="2:14" x14ac:dyDescent="0.25">
      <c r="B136" s="387">
        <v>1</v>
      </c>
      <c r="C136" s="387">
        <v>211</v>
      </c>
      <c r="D136" s="384" t="s">
        <v>709</v>
      </c>
      <c r="E136" s="385">
        <v>166</v>
      </c>
      <c r="F136" s="385">
        <v>738</v>
      </c>
      <c r="G136" s="385">
        <v>729</v>
      </c>
      <c r="H136" s="386">
        <f t="shared" si="7"/>
        <v>0.22770919067215364</v>
      </c>
      <c r="I136" s="139">
        <f t="shared" si="8"/>
        <v>1.2127371273712737</v>
      </c>
      <c r="J136" s="139">
        <f t="shared" si="10"/>
        <v>-0.12283081689578812</v>
      </c>
      <c r="K136" s="139">
        <f t="shared" si="11"/>
        <v>-0.2037527215444381</v>
      </c>
      <c r="L136" s="139">
        <f t="shared" si="12"/>
        <v>-0.20397473561051935</v>
      </c>
      <c r="M136" s="139">
        <f t="shared" si="13"/>
        <v>-0.53055827405074563</v>
      </c>
      <c r="N136" s="388">
        <f t="shared" si="9"/>
        <v>-386.77698178299357</v>
      </c>
    </row>
    <row r="137" spans="2:14" x14ac:dyDescent="0.25">
      <c r="B137" s="387">
        <v>1</v>
      </c>
      <c r="C137" s="387">
        <v>213</v>
      </c>
      <c r="D137" s="384" t="s">
        <v>710</v>
      </c>
      <c r="E137" s="385">
        <v>395</v>
      </c>
      <c r="F137" s="385">
        <v>664</v>
      </c>
      <c r="G137" s="385">
        <v>2161</v>
      </c>
      <c r="H137" s="386">
        <f t="shared" si="7"/>
        <v>0.18278574733919481</v>
      </c>
      <c r="I137" s="139">
        <f t="shared" si="8"/>
        <v>3.8493975903614457</v>
      </c>
      <c r="J137" s="139">
        <f t="shared" si="10"/>
        <v>-7.1067723490426449E-2</v>
      </c>
      <c r="K137" s="139">
        <f t="shared" si="11"/>
        <v>-0.25164425349924158</v>
      </c>
      <c r="L137" s="139">
        <f t="shared" si="12"/>
        <v>-0.11275836694565114</v>
      </c>
      <c r="M137" s="139">
        <f t="shared" si="13"/>
        <v>-0.43547034393531914</v>
      </c>
      <c r="N137" s="388">
        <f t="shared" si="9"/>
        <v>-941.0514132442247</v>
      </c>
    </row>
    <row r="138" spans="2:14" x14ac:dyDescent="0.25">
      <c r="B138" s="387">
        <v>1</v>
      </c>
      <c r="C138" s="387">
        <v>214</v>
      </c>
      <c r="D138" s="384" t="s">
        <v>711</v>
      </c>
      <c r="E138" s="385">
        <v>292</v>
      </c>
      <c r="F138" s="385">
        <v>791</v>
      </c>
      <c r="G138" s="385">
        <v>1092</v>
      </c>
      <c r="H138" s="386">
        <f t="shared" si="7"/>
        <v>0.26739926739926739</v>
      </c>
      <c r="I138" s="139">
        <f t="shared" si="8"/>
        <v>1.7496839443742098</v>
      </c>
      <c r="J138" s="139">
        <f t="shared" si="10"/>
        <v>-0.10970930648646808</v>
      </c>
      <c r="K138" s="139">
        <f t="shared" si="11"/>
        <v>-0.16144032434512098</v>
      </c>
      <c r="L138" s="139">
        <f t="shared" si="12"/>
        <v>-0.18539883647573954</v>
      </c>
      <c r="M138" s="139">
        <f t="shared" si="13"/>
        <v>-0.45654846730732856</v>
      </c>
      <c r="N138" s="388">
        <f t="shared" si="9"/>
        <v>-498.55092629960279</v>
      </c>
    </row>
    <row r="139" spans="2:14" x14ac:dyDescent="0.25">
      <c r="B139" s="387">
        <v>1</v>
      </c>
      <c r="C139" s="387">
        <v>215</v>
      </c>
      <c r="D139" s="384" t="s">
        <v>712</v>
      </c>
      <c r="E139" s="385">
        <v>189</v>
      </c>
      <c r="F139" s="385">
        <v>283</v>
      </c>
      <c r="G139" s="385">
        <v>829</v>
      </c>
      <c r="H139" s="386">
        <f t="shared" si="7"/>
        <v>0.22798552472858866</v>
      </c>
      <c r="I139" s="139">
        <f t="shared" si="8"/>
        <v>3.5971731448763249</v>
      </c>
      <c r="J139" s="139">
        <f t="shared" si="10"/>
        <v>-0.11921607573619582</v>
      </c>
      <c r="K139" s="139">
        <f t="shared" si="11"/>
        <v>-0.20345813011706529</v>
      </c>
      <c r="L139" s="139">
        <f t="shared" si="12"/>
        <v>-0.12148417685883621</v>
      </c>
      <c r="M139" s="139">
        <f t="shared" si="13"/>
        <v>-0.44415838271209734</v>
      </c>
      <c r="N139" s="388">
        <f t="shared" si="9"/>
        <v>-368.20729926832871</v>
      </c>
    </row>
    <row r="140" spans="2:14" x14ac:dyDescent="0.25">
      <c r="B140" s="387">
        <v>1</v>
      </c>
      <c r="C140" s="387">
        <v>216</v>
      </c>
      <c r="D140" s="384" t="s">
        <v>713</v>
      </c>
      <c r="E140" s="385">
        <v>437</v>
      </c>
      <c r="F140" s="385">
        <v>704</v>
      </c>
      <c r="G140" s="385">
        <v>1730</v>
      </c>
      <c r="H140" s="386">
        <f t="shared" si="7"/>
        <v>0.25260115606936417</v>
      </c>
      <c r="I140" s="139">
        <f t="shared" si="8"/>
        <v>3.078125</v>
      </c>
      <c r="J140" s="139">
        <f t="shared" si="10"/>
        <v>-8.6647257888269241E-2</v>
      </c>
      <c r="K140" s="139">
        <f t="shared" si="11"/>
        <v>-0.17721614581041029</v>
      </c>
      <c r="L140" s="139">
        <f t="shared" si="12"/>
        <v>-0.13944086396452487</v>
      </c>
      <c r="M140" s="139">
        <f t="shared" si="13"/>
        <v>-0.40330426766320443</v>
      </c>
      <c r="N140" s="388">
        <f t="shared" si="9"/>
        <v>-697.71638305734371</v>
      </c>
    </row>
    <row r="141" spans="2:14" x14ac:dyDescent="0.25">
      <c r="B141" s="387">
        <v>1</v>
      </c>
      <c r="C141" s="387">
        <v>218</v>
      </c>
      <c r="D141" s="384" t="s">
        <v>714</v>
      </c>
      <c r="E141" s="385">
        <v>650</v>
      </c>
      <c r="F141" s="385">
        <v>494</v>
      </c>
      <c r="G141" s="385">
        <v>1035</v>
      </c>
      <c r="H141" s="386">
        <f t="shared" ref="H141:H204" si="14">E141/G141</f>
        <v>0.6280193236714976</v>
      </c>
      <c r="I141" s="139">
        <f t="shared" ref="I141:I204" si="15">(G141+E141)/F141</f>
        <v>3.4109311740890687</v>
      </c>
      <c r="J141" s="139">
        <f t="shared" si="10"/>
        <v>-0.11176970894743568</v>
      </c>
      <c r="K141" s="139">
        <f t="shared" si="11"/>
        <v>0.22300587272173747</v>
      </c>
      <c r="L141" s="139">
        <f t="shared" si="12"/>
        <v>-0.12792729553363741</v>
      </c>
      <c r="M141" s="139">
        <f t="shared" si="13"/>
        <v>-1.669113175933562E-2</v>
      </c>
      <c r="N141" s="388">
        <f t="shared" ref="N141:N204" si="16">M141*G141</f>
        <v>-17.275321370912366</v>
      </c>
    </row>
    <row r="142" spans="2:14" x14ac:dyDescent="0.25">
      <c r="B142" s="387">
        <v>1</v>
      </c>
      <c r="C142" s="387">
        <v>219</v>
      </c>
      <c r="D142" s="384" t="s">
        <v>715</v>
      </c>
      <c r="E142" s="385">
        <v>1140</v>
      </c>
      <c r="F142" s="385">
        <v>801</v>
      </c>
      <c r="G142" s="385">
        <v>3707</v>
      </c>
      <c r="H142" s="386">
        <f t="shared" si="14"/>
        <v>0.30752630159158351</v>
      </c>
      <c r="I142" s="139">
        <f t="shared" si="15"/>
        <v>6.0511860174781527</v>
      </c>
      <c r="J142" s="139">
        <f t="shared" ref="J142:J205" si="17">$J$6*(G142-G$10)/G$11</f>
        <v>-1.5183825163129556E-2</v>
      </c>
      <c r="K142" s="139">
        <f t="shared" ref="K142:K205" si="18">$K$6*(H142-H$10)/H$11</f>
        <v>-0.11866209993277103</v>
      </c>
      <c r="L142" s="139">
        <f t="shared" ref="L142:L205" si="19">$L$6*(I142-I$10)/I$11</f>
        <v>-3.6586577779384698E-2</v>
      </c>
      <c r="M142" s="139">
        <f t="shared" ref="M142:M205" si="20">SUM(J142:L142)</f>
        <v>-0.1704325028752853</v>
      </c>
      <c r="N142" s="388">
        <f t="shared" si="16"/>
        <v>-631.79328815868257</v>
      </c>
    </row>
    <row r="143" spans="2:14" x14ac:dyDescent="0.25">
      <c r="B143" s="387">
        <v>1</v>
      </c>
      <c r="C143" s="387">
        <v>220</v>
      </c>
      <c r="D143" s="384" t="s">
        <v>716</v>
      </c>
      <c r="E143" s="385">
        <v>198</v>
      </c>
      <c r="F143" s="385">
        <v>808</v>
      </c>
      <c r="G143" s="385">
        <v>1148</v>
      </c>
      <c r="H143" s="386">
        <f t="shared" si="14"/>
        <v>0.17247386759581881</v>
      </c>
      <c r="I143" s="139">
        <f t="shared" si="15"/>
        <v>1.6658415841584158</v>
      </c>
      <c r="J143" s="139">
        <f t="shared" si="17"/>
        <v>-0.1076850514370964</v>
      </c>
      <c r="K143" s="139">
        <f t="shared" si="18"/>
        <v>-0.262637438384552</v>
      </c>
      <c r="L143" s="139">
        <f t="shared" si="19"/>
        <v>-0.18829939790430641</v>
      </c>
      <c r="M143" s="139">
        <f t="shared" si="20"/>
        <v>-0.55862188772595478</v>
      </c>
      <c r="N143" s="388">
        <f t="shared" si="16"/>
        <v>-641.29792710939614</v>
      </c>
    </row>
    <row r="144" spans="2:14" x14ac:dyDescent="0.25">
      <c r="B144" s="387">
        <v>1</v>
      </c>
      <c r="C144" s="387">
        <v>221</v>
      </c>
      <c r="D144" s="384" t="s">
        <v>717</v>
      </c>
      <c r="E144" s="385">
        <v>846</v>
      </c>
      <c r="F144" s="385">
        <v>575</v>
      </c>
      <c r="G144" s="385">
        <v>3118</v>
      </c>
      <c r="H144" s="386">
        <f t="shared" si="14"/>
        <v>0.27132777421423987</v>
      </c>
      <c r="I144" s="139">
        <f t="shared" si="15"/>
        <v>6.8939130434782605</v>
      </c>
      <c r="J144" s="139">
        <f t="shared" si="17"/>
        <v>-3.6474650593128176E-2</v>
      </c>
      <c r="K144" s="139">
        <f t="shared" si="18"/>
        <v>-0.15725226137164264</v>
      </c>
      <c r="L144" s="139">
        <f t="shared" si="19"/>
        <v>-7.4320847506172084E-3</v>
      </c>
      <c r="M144" s="139">
        <f t="shared" si="20"/>
        <v>-0.20115899671538803</v>
      </c>
      <c r="N144" s="388">
        <f t="shared" si="16"/>
        <v>-627.21375175857986</v>
      </c>
    </row>
    <row r="145" spans="2:14" x14ac:dyDescent="0.25">
      <c r="B145" s="387">
        <v>1</v>
      </c>
      <c r="C145" s="387">
        <v>223</v>
      </c>
      <c r="D145" s="384" t="s">
        <v>718</v>
      </c>
      <c r="E145" s="385">
        <v>1715</v>
      </c>
      <c r="F145" s="385">
        <v>1496</v>
      </c>
      <c r="G145" s="385">
        <v>5761</v>
      </c>
      <c r="H145" s="386">
        <f t="shared" si="14"/>
        <v>0.2976913730255164</v>
      </c>
      <c r="I145" s="139">
        <f t="shared" si="15"/>
        <v>4.9973262032085559</v>
      </c>
      <c r="J145" s="139">
        <f t="shared" si="17"/>
        <v>5.9062958254896193E-2</v>
      </c>
      <c r="K145" s="139">
        <f t="shared" si="18"/>
        <v>-0.12914682151130258</v>
      </c>
      <c r="L145" s="139">
        <f t="shared" si="19"/>
        <v>-7.3045297697567582E-2</v>
      </c>
      <c r="M145" s="139">
        <f t="shared" si="20"/>
        <v>-0.14312916095397399</v>
      </c>
      <c r="N145" s="388">
        <f t="shared" si="16"/>
        <v>-824.56709625584415</v>
      </c>
    </row>
    <row r="146" spans="2:14" x14ac:dyDescent="0.25">
      <c r="B146" s="387">
        <v>1</v>
      </c>
      <c r="C146" s="387">
        <v>224</v>
      </c>
      <c r="D146" s="384" t="s">
        <v>719</v>
      </c>
      <c r="E146" s="385">
        <v>1458</v>
      </c>
      <c r="F146" s="385">
        <v>489</v>
      </c>
      <c r="G146" s="385">
        <v>4053</v>
      </c>
      <c r="H146" s="386">
        <f t="shared" si="14"/>
        <v>0.35973353071798669</v>
      </c>
      <c r="I146" s="139">
        <f t="shared" si="15"/>
        <v>11.269938650306749</v>
      </c>
      <c r="J146" s="139">
        <f t="shared" si="17"/>
        <v>-2.6768207509402144E-3</v>
      </c>
      <c r="K146" s="139">
        <f t="shared" si="18"/>
        <v>-6.3005542988826588E-2</v>
      </c>
      <c r="L146" s="139">
        <f t="shared" si="19"/>
        <v>0.14395834668426222</v>
      </c>
      <c r="M146" s="139">
        <f t="shared" si="20"/>
        <v>7.827598294449542E-2</v>
      </c>
      <c r="N146" s="388">
        <f t="shared" si="16"/>
        <v>317.25255887403995</v>
      </c>
    </row>
    <row r="147" spans="2:14" x14ac:dyDescent="0.25">
      <c r="B147" s="387">
        <v>1</v>
      </c>
      <c r="C147" s="387">
        <v>225</v>
      </c>
      <c r="D147" s="384" t="s">
        <v>720</v>
      </c>
      <c r="E147" s="385">
        <v>547</v>
      </c>
      <c r="F147" s="385">
        <v>598</v>
      </c>
      <c r="G147" s="385">
        <v>2770</v>
      </c>
      <c r="H147" s="386">
        <f t="shared" si="14"/>
        <v>0.19747292418772563</v>
      </c>
      <c r="I147" s="139">
        <f t="shared" si="15"/>
        <v>5.5468227424749168</v>
      </c>
      <c r="J147" s="139">
        <f t="shared" si="17"/>
        <v>-4.9053949828509365E-2</v>
      </c>
      <c r="K147" s="139">
        <f t="shared" si="18"/>
        <v>-0.23598669594841135</v>
      </c>
      <c r="L147" s="139">
        <f t="shared" si="19"/>
        <v>-5.4035235685659433E-2</v>
      </c>
      <c r="M147" s="139">
        <f t="shared" si="20"/>
        <v>-0.33907588146258016</v>
      </c>
      <c r="N147" s="388">
        <f t="shared" si="16"/>
        <v>-939.240191651347</v>
      </c>
    </row>
    <row r="148" spans="2:14" x14ac:dyDescent="0.25">
      <c r="B148" s="387">
        <v>1</v>
      </c>
      <c r="C148" s="387">
        <v>226</v>
      </c>
      <c r="D148" s="384" t="s">
        <v>721</v>
      </c>
      <c r="E148" s="385">
        <v>140</v>
      </c>
      <c r="F148" s="385">
        <v>892</v>
      </c>
      <c r="G148" s="385">
        <v>759</v>
      </c>
      <c r="H148" s="386">
        <f t="shared" si="14"/>
        <v>0.1844532279314888</v>
      </c>
      <c r="I148" s="139">
        <f t="shared" si="15"/>
        <v>1.007847533632287</v>
      </c>
      <c r="J148" s="139">
        <f t="shared" si="17"/>
        <v>-0.12174639454791042</v>
      </c>
      <c r="K148" s="139">
        <f t="shared" si="18"/>
        <v>-0.24986660258593166</v>
      </c>
      <c r="L148" s="139">
        <f t="shared" si="19"/>
        <v>-0.21106297658065001</v>
      </c>
      <c r="M148" s="139">
        <f t="shared" si="20"/>
        <v>-0.58267597371449209</v>
      </c>
      <c r="N148" s="388">
        <f t="shared" si="16"/>
        <v>-442.25106404929949</v>
      </c>
    </row>
    <row r="149" spans="2:14" x14ac:dyDescent="0.25">
      <c r="B149" s="387">
        <v>1</v>
      </c>
      <c r="C149" s="387">
        <v>227</v>
      </c>
      <c r="D149" s="384" t="s">
        <v>722</v>
      </c>
      <c r="E149" s="385">
        <v>2667</v>
      </c>
      <c r="F149" s="385">
        <v>755</v>
      </c>
      <c r="G149" s="385">
        <v>7692</v>
      </c>
      <c r="H149" s="386">
        <f t="shared" si="14"/>
        <v>0.34672386895475821</v>
      </c>
      <c r="I149" s="139">
        <f t="shared" si="15"/>
        <v>13.720529801324503</v>
      </c>
      <c r="J149" s="139">
        <f t="shared" si="17"/>
        <v>0.12886361004662342</v>
      </c>
      <c r="K149" s="139">
        <f t="shared" si="18"/>
        <v>-7.6874752155117923E-2</v>
      </c>
      <c r="L149" s="139">
        <f t="shared" si="19"/>
        <v>0.22873756987805743</v>
      </c>
      <c r="M149" s="139">
        <f t="shared" si="20"/>
        <v>0.28072642776956291</v>
      </c>
      <c r="N149" s="388">
        <f t="shared" si="16"/>
        <v>2159.3476824034778</v>
      </c>
    </row>
    <row r="150" spans="2:14" x14ac:dyDescent="0.25">
      <c r="B150" s="387">
        <v>1</v>
      </c>
      <c r="C150" s="387">
        <v>228</v>
      </c>
      <c r="D150" s="384" t="s">
        <v>723</v>
      </c>
      <c r="E150" s="385">
        <v>1586</v>
      </c>
      <c r="F150" s="385">
        <v>2504</v>
      </c>
      <c r="G150" s="385">
        <v>5049</v>
      </c>
      <c r="H150" s="386">
        <f t="shared" si="14"/>
        <v>0.31412160823925528</v>
      </c>
      <c r="I150" s="139">
        <f t="shared" si="15"/>
        <v>2.6497603833865813</v>
      </c>
      <c r="J150" s="139">
        <f t="shared" si="17"/>
        <v>3.3326001198599048E-2</v>
      </c>
      <c r="K150" s="139">
        <f t="shared" si="18"/>
        <v>-0.11163104185630865</v>
      </c>
      <c r="L150" s="139">
        <f t="shared" si="19"/>
        <v>-0.15426031657909547</v>
      </c>
      <c r="M150" s="139">
        <f t="shared" si="20"/>
        <v>-0.23256535723680508</v>
      </c>
      <c r="N150" s="388">
        <f t="shared" si="16"/>
        <v>-1174.2224886886288</v>
      </c>
    </row>
    <row r="151" spans="2:14" x14ac:dyDescent="0.25">
      <c r="B151" s="387">
        <v>1</v>
      </c>
      <c r="C151" s="387">
        <v>230</v>
      </c>
      <c r="D151" s="384" t="s">
        <v>724</v>
      </c>
      <c r="E151" s="385">
        <v>75220</v>
      </c>
      <c r="F151" s="385">
        <v>6737</v>
      </c>
      <c r="G151" s="385">
        <v>116906</v>
      </c>
      <c r="H151" s="386">
        <f t="shared" si="14"/>
        <v>0.64342292097924825</v>
      </c>
      <c r="I151" s="139">
        <f t="shared" si="15"/>
        <v>28.518034733560931</v>
      </c>
      <c r="J151" s="139">
        <f t="shared" si="17"/>
        <v>4.0766670200837529</v>
      </c>
      <c r="K151" s="139">
        <f t="shared" si="18"/>
        <v>0.2394271845792334</v>
      </c>
      <c r="L151" s="139">
        <f t="shared" si="19"/>
        <v>0.74066342615169278</v>
      </c>
      <c r="M151" s="139">
        <f t="shared" si="20"/>
        <v>5.0567576308146798</v>
      </c>
      <c r="N151" s="388">
        <f t="shared" si="16"/>
        <v>591165.30758802092</v>
      </c>
    </row>
    <row r="152" spans="2:14" x14ac:dyDescent="0.25">
      <c r="B152" s="387">
        <v>1</v>
      </c>
      <c r="C152" s="387">
        <v>231</v>
      </c>
      <c r="D152" s="384" t="s">
        <v>725</v>
      </c>
      <c r="E152" s="385">
        <v>1532</v>
      </c>
      <c r="F152" s="385">
        <v>1270</v>
      </c>
      <c r="G152" s="385">
        <v>6491</v>
      </c>
      <c r="H152" s="386">
        <f t="shared" si="14"/>
        <v>0.23601910337390233</v>
      </c>
      <c r="I152" s="139">
        <f t="shared" si="15"/>
        <v>6.3173228346456689</v>
      </c>
      <c r="J152" s="139">
        <f t="shared" si="17"/>
        <v>8.5450568719919948E-2</v>
      </c>
      <c r="K152" s="139">
        <f t="shared" si="18"/>
        <v>-0.19489377351706275</v>
      </c>
      <c r="L152" s="139">
        <f t="shared" si="19"/>
        <v>-2.7379463563959348E-2</v>
      </c>
      <c r="M152" s="139">
        <f t="shared" si="20"/>
        <v>-0.13682266836110216</v>
      </c>
      <c r="N152" s="388">
        <f t="shared" si="16"/>
        <v>-888.11594033191409</v>
      </c>
    </row>
    <row r="153" spans="2:14" x14ac:dyDescent="0.25">
      <c r="B153" s="387">
        <v>1</v>
      </c>
      <c r="C153" s="387">
        <v>241</v>
      </c>
      <c r="D153" s="384" t="s">
        <v>726</v>
      </c>
      <c r="E153" s="385">
        <v>364</v>
      </c>
      <c r="F153" s="385">
        <v>519</v>
      </c>
      <c r="G153" s="385">
        <v>1672</v>
      </c>
      <c r="H153" s="386">
        <f t="shared" si="14"/>
        <v>0.21770334928229665</v>
      </c>
      <c r="I153" s="139">
        <f t="shared" si="15"/>
        <v>3.9229287090558769</v>
      </c>
      <c r="J153" s="139">
        <f t="shared" si="17"/>
        <v>-8.8743807760832766E-2</v>
      </c>
      <c r="K153" s="139">
        <f t="shared" si="18"/>
        <v>-0.21441964814455164</v>
      </c>
      <c r="L153" s="139">
        <f t="shared" si="19"/>
        <v>-0.11021452721910369</v>
      </c>
      <c r="M153" s="139">
        <f t="shared" si="20"/>
        <v>-0.41337798312448809</v>
      </c>
      <c r="N153" s="388">
        <f t="shared" si="16"/>
        <v>-691.16798778414409</v>
      </c>
    </row>
    <row r="154" spans="2:14" x14ac:dyDescent="0.25">
      <c r="B154" s="387">
        <v>1</v>
      </c>
      <c r="C154" s="387">
        <v>242</v>
      </c>
      <c r="D154" s="384" t="s">
        <v>727</v>
      </c>
      <c r="E154" s="385">
        <v>2641</v>
      </c>
      <c r="F154" s="385">
        <v>1127</v>
      </c>
      <c r="G154" s="385">
        <v>7057</v>
      </c>
      <c r="H154" s="386">
        <f t="shared" si="14"/>
        <v>0.37423834490576735</v>
      </c>
      <c r="I154" s="139">
        <f t="shared" si="15"/>
        <v>8.6051464063886431</v>
      </c>
      <c r="J154" s="139">
        <f t="shared" si="17"/>
        <v>0.10591000368321235</v>
      </c>
      <c r="K154" s="139">
        <f t="shared" si="18"/>
        <v>-4.7542396786430817E-2</v>
      </c>
      <c r="L154" s="139">
        <f t="shared" si="19"/>
        <v>5.176874732232821E-2</v>
      </c>
      <c r="M154" s="139">
        <f t="shared" si="20"/>
        <v>0.11013635421910975</v>
      </c>
      <c r="N154" s="388">
        <f t="shared" si="16"/>
        <v>777.23225172425748</v>
      </c>
    </row>
    <row r="155" spans="2:14" x14ac:dyDescent="0.25">
      <c r="B155" s="387">
        <v>1</v>
      </c>
      <c r="C155" s="387">
        <v>243</v>
      </c>
      <c r="D155" s="384" t="s">
        <v>728</v>
      </c>
      <c r="E155" s="385">
        <v>19198</v>
      </c>
      <c r="F155" s="385">
        <v>869</v>
      </c>
      <c r="G155" s="385">
        <v>28162</v>
      </c>
      <c r="H155" s="386">
        <f t="shared" si="14"/>
        <v>0.68169874298700373</v>
      </c>
      <c r="I155" s="139">
        <f t="shared" si="15"/>
        <v>54.499424626006906</v>
      </c>
      <c r="J155" s="139">
        <f t="shared" si="17"/>
        <v>0.86880112541516641</v>
      </c>
      <c r="K155" s="139">
        <f t="shared" si="18"/>
        <v>0.2802318873531171</v>
      </c>
      <c r="L155" s="139">
        <f t="shared" si="19"/>
        <v>1.6395004482562971</v>
      </c>
      <c r="M155" s="139">
        <f t="shared" si="20"/>
        <v>2.7885334610245804</v>
      </c>
      <c r="N155" s="388">
        <f t="shared" si="16"/>
        <v>78530.679329374238</v>
      </c>
    </row>
    <row r="156" spans="2:14" x14ac:dyDescent="0.25">
      <c r="B156" s="387">
        <v>1</v>
      </c>
      <c r="C156" s="387">
        <v>244</v>
      </c>
      <c r="D156" s="384" t="s">
        <v>729</v>
      </c>
      <c r="E156" s="385">
        <v>2256</v>
      </c>
      <c r="F156" s="385">
        <v>176</v>
      </c>
      <c r="G156" s="385">
        <v>5262</v>
      </c>
      <c r="H156" s="386">
        <f t="shared" si="14"/>
        <v>0.42873432155074115</v>
      </c>
      <c r="I156" s="139">
        <f t="shared" si="15"/>
        <v>42.715909090909093</v>
      </c>
      <c r="J156" s="139">
        <f t="shared" si="17"/>
        <v>4.102539986853064E-2</v>
      </c>
      <c r="K156" s="139">
        <f t="shared" si="18"/>
        <v>1.0554125057570238E-2</v>
      </c>
      <c r="L156" s="139">
        <f t="shared" si="19"/>
        <v>1.2318448125364352</v>
      </c>
      <c r="M156" s="139">
        <f t="shared" si="20"/>
        <v>1.283424337462536</v>
      </c>
      <c r="N156" s="388">
        <f t="shared" si="16"/>
        <v>6753.3788637278649</v>
      </c>
    </row>
    <row r="157" spans="2:14" x14ac:dyDescent="0.25">
      <c r="B157" s="387">
        <v>1</v>
      </c>
      <c r="C157" s="387">
        <v>245</v>
      </c>
      <c r="D157" s="384" t="s">
        <v>730</v>
      </c>
      <c r="E157" s="385">
        <v>1333</v>
      </c>
      <c r="F157" s="385">
        <v>204</v>
      </c>
      <c r="G157" s="385">
        <v>6810</v>
      </c>
      <c r="H157" s="386">
        <f t="shared" si="14"/>
        <v>0.19574155653450809</v>
      </c>
      <c r="I157" s="139">
        <f t="shared" si="15"/>
        <v>39.916666666666664</v>
      </c>
      <c r="J157" s="139">
        <f t="shared" si="17"/>
        <v>9.6981593019019374E-2</v>
      </c>
      <c r="K157" s="139">
        <f t="shared" si="18"/>
        <v>-0.23783245493609667</v>
      </c>
      <c r="L157" s="139">
        <f t="shared" si="19"/>
        <v>1.1350038530969835</v>
      </c>
      <c r="M157" s="139">
        <f t="shared" si="20"/>
        <v>0.99415299117990619</v>
      </c>
      <c r="N157" s="388">
        <f t="shared" si="16"/>
        <v>6770.1818699351616</v>
      </c>
    </row>
    <row r="158" spans="2:14" x14ac:dyDescent="0.25">
      <c r="B158" s="387">
        <v>1</v>
      </c>
      <c r="C158" s="387">
        <v>246</v>
      </c>
      <c r="D158" s="384" t="s">
        <v>731</v>
      </c>
      <c r="E158" s="385">
        <v>260</v>
      </c>
      <c r="F158" s="385">
        <v>264</v>
      </c>
      <c r="G158" s="385">
        <v>2560</v>
      </c>
      <c r="H158" s="386">
        <f t="shared" si="14"/>
        <v>0.1015625</v>
      </c>
      <c r="I158" s="139">
        <f t="shared" si="15"/>
        <v>10.681818181818182</v>
      </c>
      <c r="J158" s="139">
        <f t="shared" si="17"/>
        <v>-5.6644906263653184E-2</v>
      </c>
      <c r="K158" s="139">
        <f t="shared" si="18"/>
        <v>-0.33823391486128729</v>
      </c>
      <c r="L158" s="139">
        <f t="shared" si="19"/>
        <v>0.12361207372799037</v>
      </c>
      <c r="M158" s="139">
        <f t="shared" si="20"/>
        <v>-0.27126674739695011</v>
      </c>
      <c r="N158" s="388">
        <f t="shared" si="16"/>
        <v>-694.44287333619229</v>
      </c>
    </row>
    <row r="159" spans="2:14" x14ac:dyDescent="0.25">
      <c r="B159" s="387">
        <v>1</v>
      </c>
      <c r="C159" s="387">
        <v>247</v>
      </c>
      <c r="D159" s="384" t="s">
        <v>732</v>
      </c>
      <c r="E159" s="385">
        <v>19963</v>
      </c>
      <c r="F159" s="385">
        <v>644</v>
      </c>
      <c r="G159" s="385">
        <v>20350</v>
      </c>
      <c r="H159" s="386">
        <f t="shared" si="14"/>
        <v>0.980982800982801</v>
      </c>
      <c r="I159" s="139">
        <f t="shared" si="15"/>
        <v>62.597826086956523</v>
      </c>
      <c r="J159" s="139">
        <f t="shared" si="17"/>
        <v>0.58641754602781615</v>
      </c>
      <c r="K159" s="139">
        <f t="shared" si="18"/>
        <v>0.59928962121460871</v>
      </c>
      <c r="L159" s="139">
        <f t="shared" si="19"/>
        <v>1.9196680252450833</v>
      </c>
      <c r="M159" s="139">
        <f t="shared" si="20"/>
        <v>3.1053751924875082</v>
      </c>
      <c r="N159" s="388">
        <f t="shared" si="16"/>
        <v>63194.385167120789</v>
      </c>
    </row>
    <row r="160" spans="2:14" x14ac:dyDescent="0.25">
      <c r="B160" s="387">
        <v>1</v>
      </c>
      <c r="C160" s="387">
        <v>248</v>
      </c>
      <c r="D160" s="384" t="s">
        <v>733</v>
      </c>
      <c r="E160" s="385">
        <v>1105</v>
      </c>
      <c r="F160" s="385">
        <v>439</v>
      </c>
      <c r="G160" s="385">
        <v>5105</v>
      </c>
      <c r="H160" s="386">
        <f t="shared" si="14"/>
        <v>0.21645445641527913</v>
      </c>
      <c r="I160" s="139">
        <f t="shared" si="15"/>
        <v>14.145785876993166</v>
      </c>
      <c r="J160" s="139">
        <f t="shared" si="17"/>
        <v>3.5350256247970731E-2</v>
      </c>
      <c r="K160" s="139">
        <f t="shared" si="18"/>
        <v>-0.21575105527213073</v>
      </c>
      <c r="L160" s="139">
        <f t="shared" si="19"/>
        <v>0.24344948122183993</v>
      </c>
      <c r="M160" s="139">
        <f t="shared" si="20"/>
        <v>6.3048682197679923E-2</v>
      </c>
      <c r="N160" s="388">
        <f t="shared" si="16"/>
        <v>321.86352261915602</v>
      </c>
    </row>
    <row r="161" spans="2:14" x14ac:dyDescent="0.25">
      <c r="B161" s="387">
        <v>1</v>
      </c>
      <c r="C161" s="387">
        <v>249</v>
      </c>
      <c r="D161" s="384" t="s">
        <v>734</v>
      </c>
      <c r="E161" s="385">
        <v>953</v>
      </c>
      <c r="F161" s="385">
        <v>322</v>
      </c>
      <c r="G161" s="385">
        <v>4119</v>
      </c>
      <c r="H161" s="386">
        <f t="shared" si="14"/>
        <v>0.23136683661082788</v>
      </c>
      <c r="I161" s="139">
        <f t="shared" si="15"/>
        <v>15.751552795031056</v>
      </c>
      <c r="J161" s="139">
        <f t="shared" si="17"/>
        <v>-2.9109158560929933E-4</v>
      </c>
      <c r="K161" s="139">
        <f t="shared" si="18"/>
        <v>-0.19985341520558367</v>
      </c>
      <c r="L161" s="139">
        <f t="shared" si="19"/>
        <v>0.29900165763650149</v>
      </c>
      <c r="M161" s="139">
        <f t="shared" si="20"/>
        <v>9.8857150845308522E-2</v>
      </c>
      <c r="N161" s="388">
        <f t="shared" si="16"/>
        <v>407.19260433182581</v>
      </c>
    </row>
    <row r="162" spans="2:14" x14ac:dyDescent="0.25">
      <c r="B162" s="387">
        <v>1</v>
      </c>
      <c r="C162" s="387">
        <v>250</v>
      </c>
      <c r="D162" s="384" t="s">
        <v>735</v>
      </c>
      <c r="E162" s="385">
        <v>8663</v>
      </c>
      <c r="F162" s="385">
        <v>752</v>
      </c>
      <c r="G162" s="385">
        <v>10332</v>
      </c>
      <c r="H162" s="386">
        <f t="shared" si="14"/>
        <v>0.83846302748741774</v>
      </c>
      <c r="I162" s="139">
        <f t="shared" si="15"/>
        <v>25.259308510638299</v>
      </c>
      <c r="J162" s="139">
        <f t="shared" si="17"/>
        <v>0.22429277665986003</v>
      </c>
      <c r="K162" s="139">
        <f t="shared" si="18"/>
        <v>0.44735357668754405</v>
      </c>
      <c r="L162" s="139">
        <f t="shared" si="19"/>
        <v>0.62792643301193851</v>
      </c>
      <c r="M162" s="139">
        <f t="shared" si="20"/>
        <v>1.2995727863593425</v>
      </c>
      <c r="N162" s="388">
        <f t="shared" si="16"/>
        <v>13427.186028664726</v>
      </c>
    </row>
    <row r="163" spans="2:14" x14ac:dyDescent="0.25">
      <c r="B163" s="387">
        <v>1</v>
      </c>
      <c r="C163" s="387">
        <v>251</v>
      </c>
      <c r="D163" s="384" t="s">
        <v>736</v>
      </c>
      <c r="E163" s="385">
        <v>2164</v>
      </c>
      <c r="F163" s="385">
        <v>535</v>
      </c>
      <c r="G163" s="385">
        <v>4883</v>
      </c>
      <c r="H163" s="386">
        <f t="shared" si="14"/>
        <v>0.44317018226500104</v>
      </c>
      <c r="I163" s="139">
        <f t="shared" si="15"/>
        <v>13.17196261682243</v>
      </c>
      <c r="J163" s="139">
        <f t="shared" si="17"/>
        <v>2.7325530873675837E-2</v>
      </c>
      <c r="K163" s="139">
        <f t="shared" si="18"/>
        <v>2.5943762035482959E-2</v>
      </c>
      <c r="L163" s="139">
        <f t="shared" si="19"/>
        <v>0.209759659281923</v>
      </c>
      <c r="M163" s="139">
        <f t="shared" si="20"/>
        <v>0.2630289521910818</v>
      </c>
      <c r="N163" s="388">
        <f t="shared" si="16"/>
        <v>1284.3703735490524</v>
      </c>
    </row>
    <row r="164" spans="2:14" x14ac:dyDescent="0.25">
      <c r="B164" s="387">
        <v>1</v>
      </c>
      <c r="C164" s="387">
        <v>261</v>
      </c>
      <c r="D164" s="384" t="s">
        <v>737</v>
      </c>
      <c r="E164" s="385">
        <v>515117</v>
      </c>
      <c r="F164" s="385">
        <v>8641</v>
      </c>
      <c r="G164" s="385">
        <v>427721</v>
      </c>
      <c r="H164" s="386">
        <f t="shared" si="14"/>
        <v>1.2043294577540031</v>
      </c>
      <c r="I164" s="139">
        <f t="shared" si="15"/>
        <v>109.11213979863442</v>
      </c>
      <c r="J164" s="139">
        <f t="shared" si="17"/>
        <v>15.311824755270544</v>
      </c>
      <c r="K164" s="139">
        <f t="shared" si="18"/>
        <v>0.8373927752956084</v>
      </c>
      <c r="L164" s="139">
        <f t="shared" si="19"/>
        <v>3.5288501126899012</v>
      </c>
      <c r="M164" s="139">
        <f t="shared" si="20"/>
        <v>19.678067643256053</v>
      </c>
      <c r="N164" s="388">
        <f t="shared" si="16"/>
        <v>8416722.7704411224</v>
      </c>
    </row>
    <row r="165" spans="2:14" x14ac:dyDescent="0.25">
      <c r="B165" s="387">
        <v>1</v>
      </c>
      <c r="C165" s="387">
        <v>291</v>
      </c>
      <c r="D165" s="384" t="s">
        <v>738</v>
      </c>
      <c r="E165" s="385">
        <v>2024</v>
      </c>
      <c r="F165" s="385">
        <v>1647</v>
      </c>
      <c r="G165" s="385">
        <v>3431</v>
      </c>
      <c r="H165" s="386">
        <f t="shared" si="14"/>
        <v>0.58991547653745269</v>
      </c>
      <c r="I165" s="139">
        <f t="shared" si="15"/>
        <v>3.3120825743776563</v>
      </c>
      <c r="J165" s="139">
        <f t="shared" si="17"/>
        <v>-2.5160510763604295E-2</v>
      </c>
      <c r="K165" s="139">
        <f t="shared" si="18"/>
        <v>0.18238450718891719</v>
      </c>
      <c r="L165" s="139">
        <f t="shared" si="19"/>
        <v>-0.13134700407777689</v>
      </c>
      <c r="M165" s="139">
        <f t="shared" si="20"/>
        <v>2.5876992347536015E-2</v>
      </c>
      <c r="N165" s="388">
        <f t="shared" si="16"/>
        <v>88.783960744396069</v>
      </c>
    </row>
    <row r="166" spans="2:14" x14ac:dyDescent="0.25">
      <c r="B166" s="387">
        <v>1</v>
      </c>
      <c r="C166" s="387">
        <v>292</v>
      </c>
      <c r="D166" s="384" t="s">
        <v>739</v>
      </c>
      <c r="E166" s="385">
        <v>1319</v>
      </c>
      <c r="F166" s="385">
        <v>2382</v>
      </c>
      <c r="G166" s="385">
        <v>2879</v>
      </c>
      <c r="H166" s="386">
        <f t="shared" si="14"/>
        <v>0.45814518930184089</v>
      </c>
      <c r="I166" s="139">
        <f t="shared" si="15"/>
        <v>1.762384550797649</v>
      </c>
      <c r="J166" s="139">
        <f t="shared" si="17"/>
        <v>-4.5113881964553765E-2</v>
      </c>
      <c r="K166" s="139">
        <f t="shared" si="18"/>
        <v>4.1908166694153773E-2</v>
      </c>
      <c r="L166" s="139">
        <f t="shared" si="19"/>
        <v>-0.18495945369815048</v>
      </c>
      <c r="M166" s="139">
        <f t="shared" si="20"/>
        <v>-0.18816516896855046</v>
      </c>
      <c r="N166" s="388">
        <f t="shared" si="16"/>
        <v>-541.72752146045673</v>
      </c>
    </row>
    <row r="167" spans="2:14" x14ac:dyDescent="0.25">
      <c r="B167" s="387">
        <v>1</v>
      </c>
      <c r="C167" s="387">
        <v>293</v>
      </c>
      <c r="D167" s="384" t="s">
        <v>740</v>
      </c>
      <c r="E167" s="385">
        <v>10181</v>
      </c>
      <c r="F167" s="385">
        <v>3431</v>
      </c>
      <c r="G167" s="385">
        <v>25193</v>
      </c>
      <c r="H167" s="386">
        <f t="shared" si="14"/>
        <v>0.40412019211685785</v>
      </c>
      <c r="I167" s="139">
        <f t="shared" si="15"/>
        <v>10.310113669484116</v>
      </c>
      <c r="J167" s="139">
        <f t="shared" si="17"/>
        <v>0.76147946038687098</v>
      </c>
      <c r="K167" s="139">
        <f t="shared" si="18"/>
        <v>-1.5686258111313845E-2</v>
      </c>
      <c r="L167" s="139">
        <f t="shared" si="19"/>
        <v>0.11075280105811924</v>
      </c>
      <c r="M167" s="139">
        <f t="shared" si="20"/>
        <v>0.85654600333367636</v>
      </c>
      <c r="N167" s="388">
        <f t="shared" si="16"/>
        <v>21578.96346198531</v>
      </c>
    </row>
    <row r="168" spans="2:14" x14ac:dyDescent="0.25">
      <c r="B168" s="387">
        <v>1</v>
      </c>
      <c r="C168" s="387">
        <v>294</v>
      </c>
      <c r="D168" s="384" t="s">
        <v>741</v>
      </c>
      <c r="E168" s="385">
        <v>1705</v>
      </c>
      <c r="F168" s="385">
        <v>2433</v>
      </c>
      <c r="G168" s="385">
        <v>5071</v>
      </c>
      <c r="H168" s="386">
        <f t="shared" si="14"/>
        <v>0.33622559652928419</v>
      </c>
      <c r="I168" s="139">
        <f t="shared" si="15"/>
        <v>2.7850390464447186</v>
      </c>
      <c r="J168" s="139">
        <f t="shared" si="17"/>
        <v>3.4121244253709354E-2</v>
      </c>
      <c r="K168" s="139">
        <f t="shared" si="18"/>
        <v>-8.8066644673426953E-2</v>
      </c>
      <c r="L168" s="139">
        <f t="shared" si="19"/>
        <v>-0.14958029479577964</v>
      </c>
      <c r="M168" s="139">
        <f t="shared" si="20"/>
        <v>-0.20352569521549724</v>
      </c>
      <c r="N168" s="388">
        <f t="shared" si="16"/>
        <v>-1032.0788004377864</v>
      </c>
    </row>
    <row r="169" spans="2:14" x14ac:dyDescent="0.25">
      <c r="B169" s="387">
        <v>1</v>
      </c>
      <c r="C169" s="387">
        <v>295</v>
      </c>
      <c r="D169" s="384" t="s">
        <v>742</v>
      </c>
      <c r="E169" s="385">
        <v>10583</v>
      </c>
      <c r="F169" s="385">
        <v>2986</v>
      </c>
      <c r="G169" s="385">
        <v>23628</v>
      </c>
      <c r="H169" s="386">
        <f t="shared" si="14"/>
        <v>0.44790079566615881</v>
      </c>
      <c r="I169" s="139">
        <f t="shared" si="15"/>
        <v>11.45713328868051</v>
      </c>
      <c r="J169" s="139">
        <f t="shared" si="17"/>
        <v>0.70490876123925172</v>
      </c>
      <c r="K169" s="139">
        <f t="shared" si="18"/>
        <v>3.0986926718746498E-2</v>
      </c>
      <c r="L169" s="139">
        <f t="shared" si="19"/>
        <v>0.15043442329164725</v>
      </c>
      <c r="M169" s="139">
        <f t="shared" si="20"/>
        <v>0.88633011124964545</v>
      </c>
      <c r="N169" s="388">
        <f t="shared" si="16"/>
        <v>20942.207868606623</v>
      </c>
    </row>
    <row r="170" spans="2:14" x14ac:dyDescent="0.25">
      <c r="B170" s="387">
        <v>1</v>
      </c>
      <c r="C170" s="387">
        <v>296</v>
      </c>
      <c r="D170" s="384" t="s">
        <v>743</v>
      </c>
      <c r="E170" s="385">
        <v>6766</v>
      </c>
      <c r="F170" s="385">
        <v>3249</v>
      </c>
      <c r="G170" s="385">
        <v>17564</v>
      </c>
      <c r="H170" s="386">
        <f t="shared" si="14"/>
        <v>0.38521976770667277</v>
      </c>
      <c r="I170" s="139">
        <f t="shared" si="15"/>
        <v>7.4884579870729455</v>
      </c>
      <c r="J170" s="139">
        <f t="shared" si="17"/>
        <v>0.48571085732157482</v>
      </c>
      <c r="K170" s="139">
        <f t="shared" si="18"/>
        <v>-3.5835432182652963E-2</v>
      </c>
      <c r="L170" s="139">
        <f t="shared" si="19"/>
        <v>1.31364456020785E-2</v>
      </c>
      <c r="M170" s="139">
        <f t="shared" si="20"/>
        <v>0.46301187074100036</v>
      </c>
      <c r="N170" s="388">
        <f t="shared" si="16"/>
        <v>8132.3404976949305</v>
      </c>
    </row>
    <row r="171" spans="2:14" x14ac:dyDescent="0.25">
      <c r="B171" s="387">
        <v>1</v>
      </c>
      <c r="C171" s="387">
        <v>297</v>
      </c>
      <c r="D171" s="384" t="s">
        <v>744</v>
      </c>
      <c r="E171" s="385">
        <v>1830</v>
      </c>
      <c r="F171" s="385">
        <v>2916</v>
      </c>
      <c r="G171" s="385">
        <v>4924</v>
      </c>
      <c r="H171" s="386">
        <f t="shared" si="14"/>
        <v>0.37164906580016249</v>
      </c>
      <c r="I171" s="139">
        <f t="shared" si="15"/>
        <v>2.3161865569272977</v>
      </c>
      <c r="J171" s="139">
        <f t="shared" si="17"/>
        <v>2.880757474910868E-2</v>
      </c>
      <c r="K171" s="139">
        <f t="shared" si="18"/>
        <v>-5.0302749373539873E-2</v>
      </c>
      <c r="L171" s="139">
        <f t="shared" si="19"/>
        <v>-0.16580044226397556</v>
      </c>
      <c r="M171" s="139">
        <f t="shared" si="20"/>
        <v>-0.18729561688840674</v>
      </c>
      <c r="N171" s="388">
        <f t="shared" si="16"/>
        <v>-922.24361755851476</v>
      </c>
    </row>
    <row r="172" spans="2:14" x14ac:dyDescent="0.25">
      <c r="B172" s="387">
        <v>1</v>
      </c>
      <c r="C172" s="387">
        <v>298</v>
      </c>
      <c r="D172" s="384" t="s">
        <v>745</v>
      </c>
      <c r="E172" s="385">
        <v>1611</v>
      </c>
      <c r="F172" s="385">
        <v>1910</v>
      </c>
      <c r="G172" s="385">
        <v>6710</v>
      </c>
      <c r="H172" s="386">
        <f t="shared" si="14"/>
        <v>0.24008941877794338</v>
      </c>
      <c r="I172" s="139">
        <f t="shared" si="15"/>
        <v>4.3565445026178011</v>
      </c>
      <c r="J172" s="139">
        <f t="shared" si="17"/>
        <v>9.3366851859427072E-2</v>
      </c>
      <c r="K172" s="139">
        <f t="shared" si="18"/>
        <v>-0.19055453267138733</v>
      </c>
      <c r="L172" s="139">
        <f t="shared" si="19"/>
        <v>-9.5213407947342038E-2</v>
      </c>
      <c r="M172" s="139">
        <f t="shared" si="20"/>
        <v>-0.19240108875930229</v>
      </c>
      <c r="N172" s="388">
        <f t="shared" si="16"/>
        <v>-1291.0113055749184</v>
      </c>
    </row>
    <row r="173" spans="2:14" x14ac:dyDescent="0.25">
      <c r="B173" s="387">
        <v>2</v>
      </c>
      <c r="C173" s="387">
        <v>301</v>
      </c>
      <c r="D173" s="384" t="s">
        <v>746</v>
      </c>
      <c r="E173" s="385">
        <v>2976</v>
      </c>
      <c r="F173" s="385">
        <v>774</v>
      </c>
      <c r="G173" s="385">
        <v>4629</v>
      </c>
      <c r="H173" s="386">
        <f t="shared" si="14"/>
        <v>0.64290343486714197</v>
      </c>
      <c r="I173" s="139">
        <f t="shared" si="15"/>
        <v>9.8255813953488378</v>
      </c>
      <c r="J173" s="139">
        <f t="shared" si="17"/>
        <v>1.8144088328311405E-2</v>
      </c>
      <c r="K173" s="139">
        <f t="shared" si="18"/>
        <v>0.23887337605761991</v>
      </c>
      <c r="L173" s="139">
        <f t="shared" si="19"/>
        <v>9.3990204899860999E-2</v>
      </c>
      <c r="M173" s="139">
        <f t="shared" si="20"/>
        <v>0.3510076692857923</v>
      </c>
      <c r="N173" s="388">
        <f t="shared" si="16"/>
        <v>1624.8145011239326</v>
      </c>
    </row>
    <row r="174" spans="2:14" x14ac:dyDescent="0.25">
      <c r="B174" s="387">
        <v>2</v>
      </c>
      <c r="C174" s="387">
        <v>302</v>
      </c>
      <c r="D174" s="384" t="s">
        <v>747</v>
      </c>
      <c r="E174" s="385">
        <v>409</v>
      </c>
      <c r="F174" s="385">
        <v>760</v>
      </c>
      <c r="G174" s="385">
        <v>1100</v>
      </c>
      <c r="H174" s="386">
        <f t="shared" si="14"/>
        <v>0.37181818181818183</v>
      </c>
      <c r="I174" s="139">
        <f t="shared" si="15"/>
        <v>1.9855263157894736</v>
      </c>
      <c r="J174" s="139">
        <f t="shared" si="17"/>
        <v>-0.1094201271937007</v>
      </c>
      <c r="K174" s="139">
        <f t="shared" si="18"/>
        <v>-5.0122459872554537E-2</v>
      </c>
      <c r="L174" s="139">
        <f t="shared" si="19"/>
        <v>-0.17723977124918605</v>
      </c>
      <c r="M174" s="139">
        <f t="shared" si="20"/>
        <v>-0.33678235831544129</v>
      </c>
      <c r="N174" s="388">
        <f t="shared" si="16"/>
        <v>-370.46059414698544</v>
      </c>
    </row>
    <row r="175" spans="2:14" x14ac:dyDescent="0.25">
      <c r="B175" s="387">
        <v>2</v>
      </c>
      <c r="C175" s="387">
        <v>303</v>
      </c>
      <c r="D175" s="384" t="s">
        <v>748</v>
      </c>
      <c r="E175" s="385">
        <v>725</v>
      </c>
      <c r="F175" s="385">
        <v>1500</v>
      </c>
      <c r="G175" s="385">
        <v>3064</v>
      </c>
      <c r="H175" s="386">
        <f t="shared" si="14"/>
        <v>0.23661879895561358</v>
      </c>
      <c r="I175" s="139">
        <f t="shared" si="15"/>
        <v>2.5259999999999998</v>
      </c>
      <c r="J175" s="139">
        <f t="shared" si="17"/>
        <v>-3.8426610819308017E-2</v>
      </c>
      <c r="K175" s="139">
        <f t="shared" si="18"/>
        <v>-0.19425445609204234</v>
      </c>
      <c r="L175" s="139">
        <f t="shared" si="19"/>
        <v>-0.15854185867204032</v>
      </c>
      <c r="M175" s="139">
        <f t="shared" si="20"/>
        <v>-0.39122292558339067</v>
      </c>
      <c r="N175" s="388">
        <f t="shared" si="16"/>
        <v>-1198.707043987509</v>
      </c>
    </row>
    <row r="176" spans="2:14" x14ac:dyDescent="0.25">
      <c r="B176" s="387">
        <v>2</v>
      </c>
      <c r="C176" s="387">
        <v>304</v>
      </c>
      <c r="D176" s="384" t="s">
        <v>749</v>
      </c>
      <c r="E176" s="385">
        <v>1104</v>
      </c>
      <c r="F176" s="385">
        <v>1692</v>
      </c>
      <c r="G176" s="385">
        <v>2252</v>
      </c>
      <c r="H176" s="386">
        <f t="shared" si="14"/>
        <v>0.49023090586145646</v>
      </c>
      <c r="I176" s="139">
        <f t="shared" si="15"/>
        <v>1.9834515366430261</v>
      </c>
      <c r="J176" s="139">
        <f t="shared" si="17"/>
        <v>-6.7778309035197451E-2</v>
      </c>
      <c r="K176" s="139">
        <f t="shared" si="18"/>
        <v>7.6113784204782542E-2</v>
      </c>
      <c r="L176" s="139">
        <f t="shared" si="19"/>
        <v>-0.17731154909930252</v>
      </c>
      <c r="M176" s="139">
        <f t="shared" si="20"/>
        <v>-0.16897607392971742</v>
      </c>
      <c r="N176" s="388">
        <f t="shared" si="16"/>
        <v>-380.53411848972365</v>
      </c>
    </row>
    <row r="177" spans="2:14" x14ac:dyDescent="0.25">
      <c r="B177" s="387">
        <v>2</v>
      </c>
      <c r="C177" s="387">
        <v>305</v>
      </c>
      <c r="D177" s="384" t="s">
        <v>750</v>
      </c>
      <c r="E177" s="385">
        <v>672</v>
      </c>
      <c r="F177" s="385">
        <v>1080</v>
      </c>
      <c r="G177" s="385">
        <v>1407</v>
      </c>
      <c r="H177" s="386">
        <f t="shared" si="14"/>
        <v>0.47761194029850745</v>
      </c>
      <c r="I177" s="139">
        <f t="shared" si="15"/>
        <v>1.925</v>
      </c>
      <c r="J177" s="139">
        <f t="shared" si="17"/>
        <v>-9.8322871833752351E-2</v>
      </c>
      <c r="K177" s="139">
        <f t="shared" si="18"/>
        <v>6.2661084508204484E-2</v>
      </c>
      <c r="L177" s="139">
        <f t="shared" si="19"/>
        <v>-0.17933370439396332</v>
      </c>
      <c r="M177" s="139">
        <f t="shared" si="20"/>
        <v>-0.21499549171951118</v>
      </c>
      <c r="N177" s="388">
        <f t="shared" si="16"/>
        <v>-302.49865684935224</v>
      </c>
    </row>
    <row r="178" spans="2:14" x14ac:dyDescent="0.25">
      <c r="B178" s="387">
        <v>2</v>
      </c>
      <c r="C178" s="387">
        <v>306</v>
      </c>
      <c r="D178" s="384" t="s">
        <v>751</v>
      </c>
      <c r="E178" s="385">
        <v>8714</v>
      </c>
      <c r="F178" s="385">
        <v>1476</v>
      </c>
      <c r="G178" s="385">
        <v>16190</v>
      </c>
      <c r="H178" s="386">
        <f t="shared" si="14"/>
        <v>0.53823347745521932</v>
      </c>
      <c r="I178" s="139">
        <f t="shared" si="15"/>
        <v>16.872628726287264</v>
      </c>
      <c r="J178" s="139">
        <f t="shared" si="17"/>
        <v>0.43604431378877667</v>
      </c>
      <c r="K178" s="139">
        <f t="shared" si="18"/>
        <v>0.12728788219982196</v>
      </c>
      <c r="L178" s="139">
        <f t="shared" si="19"/>
        <v>0.33778574716269161</v>
      </c>
      <c r="M178" s="139">
        <f t="shared" si="20"/>
        <v>0.90111794315129023</v>
      </c>
      <c r="N178" s="388">
        <f t="shared" si="16"/>
        <v>14589.099499619389</v>
      </c>
    </row>
    <row r="179" spans="2:14" x14ac:dyDescent="0.25">
      <c r="B179" s="387">
        <v>2</v>
      </c>
      <c r="C179" s="387">
        <v>307</v>
      </c>
      <c r="D179" s="384" t="s">
        <v>752</v>
      </c>
      <c r="E179" s="385">
        <v>516</v>
      </c>
      <c r="F179" s="385">
        <v>1024</v>
      </c>
      <c r="G179" s="385">
        <v>2558</v>
      </c>
      <c r="H179" s="386">
        <f t="shared" si="14"/>
        <v>0.20172009382329945</v>
      </c>
      <c r="I179" s="139">
        <f t="shared" si="15"/>
        <v>3.001953125</v>
      </c>
      <c r="J179" s="139">
        <f t="shared" si="17"/>
        <v>-5.6717201086845033E-2</v>
      </c>
      <c r="K179" s="139">
        <f t="shared" si="18"/>
        <v>-0.23145891612503519</v>
      </c>
      <c r="L179" s="139">
        <f t="shared" si="19"/>
        <v>-0.1420760617571199</v>
      </c>
      <c r="M179" s="139">
        <f t="shared" si="20"/>
        <v>-0.43025217896900014</v>
      </c>
      <c r="N179" s="388">
        <f t="shared" si="16"/>
        <v>-1100.5850738027023</v>
      </c>
    </row>
    <row r="180" spans="2:14" x14ac:dyDescent="0.25">
      <c r="B180" s="387">
        <v>2</v>
      </c>
      <c r="C180" s="387">
        <v>309</v>
      </c>
      <c r="D180" s="384" t="s">
        <v>753</v>
      </c>
      <c r="E180" s="385">
        <v>267</v>
      </c>
      <c r="F180" s="385">
        <v>1403</v>
      </c>
      <c r="G180" s="385">
        <v>1260</v>
      </c>
      <c r="H180" s="386">
        <f t="shared" si="14"/>
        <v>0.2119047619047619</v>
      </c>
      <c r="I180" s="139">
        <f t="shared" si="15"/>
        <v>1.0883820384889522</v>
      </c>
      <c r="J180" s="139">
        <f t="shared" si="17"/>
        <v>-0.10363654133835302</v>
      </c>
      <c r="K180" s="139">
        <f t="shared" si="18"/>
        <v>-0.22060134776685519</v>
      </c>
      <c r="L180" s="139">
        <f t="shared" si="19"/>
        <v>-0.20827685178818534</v>
      </c>
      <c r="M180" s="139">
        <f t="shared" si="20"/>
        <v>-0.53251474089339357</v>
      </c>
      <c r="N180" s="388">
        <f t="shared" si="16"/>
        <v>-670.96857352567588</v>
      </c>
    </row>
    <row r="181" spans="2:14" x14ac:dyDescent="0.25">
      <c r="B181" s="387">
        <v>2</v>
      </c>
      <c r="C181" s="387">
        <v>310</v>
      </c>
      <c r="D181" s="384" t="s">
        <v>754</v>
      </c>
      <c r="E181" s="385">
        <v>865</v>
      </c>
      <c r="F181" s="385">
        <v>2249</v>
      </c>
      <c r="G181" s="385">
        <v>2675</v>
      </c>
      <c r="H181" s="386">
        <f t="shared" si="14"/>
        <v>0.3233644859813084</v>
      </c>
      <c r="I181" s="139">
        <f t="shared" si="15"/>
        <v>1.5740329035126723</v>
      </c>
      <c r="J181" s="139">
        <f t="shared" si="17"/>
        <v>-5.2487953930122046E-2</v>
      </c>
      <c r="K181" s="139">
        <f t="shared" si="18"/>
        <v>-0.10177748785651723</v>
      </c>
      <c r="L181" s="139">
        <f t="shared" si="19"/>
        <v>-0.19147555751149373</v>
      </c>
      <c r="M181" s="139">
        <f t="shared" si="20"/>
        <v>-0.34574099929813301</v>
      </c>
      <c r="N181" s="388">
        <f t="shared" si="16"/>
        <v>-924.85717312250586</v>
      </c>
    </row>
    <row r="182" spans="2:14" x14ac:dyDescent="0.25">
      <c r="B182" s="387">
        <v>2</v>
      </c>
      <c r="C182" s="387">
        <v>311</v>
      </c>
      <c r="D182" s="384" t="s">
        <v>755</v>
      </c>
      <c r="E182" s="385">
        <v>1293</v>
      </c>
      <c r="F182" s="385">
        <v>1983</v>
      </c>
      <c r="G182" s="385">
        <v>3763</v>
      </c>
      <c r="H182" s="386">
        <f t="shared" si="14"/>
        <v>0.34360882274780757</v>
      </c>
      <c r="I182" s="139">
        <f t="shared" si="15"/>
        <v>2.5496722138174484</v>
      </c>
      <c r="J182" s="139">
        <f t="shared" si="17"/>
        <v>-1.315957011375787E-2</v>
      </c>
      <c r="K182" s="139">
        <f t="shared" si="18"/>
        <v>-8.0195609237580567E-2</v>
      </c>
      <c r="L182" s="139">
        <f t="shared" si="19"/>
        <v>-0.15772290855957979</v>
      </c>
      <c r="M182" s="139">
        <f t="shared" si="20"/>
        <v>-0.25107808791091824</v>
      </c>
      <c r="N182" s="388">
        <f t="shared" si="16"/>
        <v>-944.80684480878529</v>
      </c>
    </row>
    <row r="183" spans="2:14" x14ac:dyDescent="0.25">
      <c r="B183" s="387">
        <v>2</v>
      </c>
      <c r="C183" s="387">
        <v>312</v>
      </c>
      <c r="D183" s="384" t="s">
        <v>756</v>
      </c>
      <c r="E183" s="385">
        <v>1246</v>
      </c>
      <c r="F183" s="385">
        <v>2082</v>
      </c>
      <c r="G183" s="385">
        <v>3183</v>
      </c>
      <c r="H183" s="386">
        <f t="shared" si="14"/>
        <v>0.39145460257618597</v>
      </c>
      <c r="I183" s="139">
        <f t="shared" si="15"/>
        <v>2.127281460134486</v>
      </c>
      <c r="J183" s="139">
        <f t="shared" si="17"/>
        <v>-3.4125068839393181E-2</v>
      </c>
      <c r="K183" s="139">
        <f t="shared" si="18"/>
        <v>-2.9188662228419631E-2</v>
      </c>
      <c r="L183" s="139">
        <f t="shared" si="19"/>
        <v>-0.17233569289392747</v>
      </c>
      <c r="M183" s="139">
        <f t="shared" si="20"/>
        <v>-0.23564942396174027</v>
      </c>
      <c r="N183" s="388">
        <f t="shared" si="16"/>
        <v>-750.07211647021927</v>
      </c>
    </row>
    <row r="184" spans="2:14" x14ac:dyDescent="0.25">
      <c r="B184" s="387">
        <v>2</v>
      </c>
      <c r="C184" s="387">
        <v>321</v>
      </c>
      <c r="D184" s="384" t="s">
        <v>757</v>
      </c>
      <c r="E184" s="385">
        <v>1506</v>
      </c>
      <c r="F184" s="385">
        <v>956</v>
      </c>
      <c r="G184" s="385">
        <v>4793</v>
      </c>
      <c r="H184" s="386">
        <f t="shared" si="14"/>
        <v>0.31420822032130191</v>
      </c>
      <c r="I184" s="139">
        <f t="shared" si="15"/>
        <v>6.5889121338912133</v>
      </c>
      <c r="J184" s="139">
        <f t="shared" si="17"/>
        <v>2.4072263830042771E-2</v>
      </c>
      <c r="K184" s="139">
        <f t="shared" si="18"/>
        <v>-0.11153870732032339</v>
      </c>
      <c r="L184" s="139">
        <f t="shared" si="19"/>
        <v>-1.7983718456407689E-2</v>
      </c>
      <c r="M184" s="139">
        <f t="shared" si="20"/>
        <v>-0.10545016194668831</v>
      </c>
      <c r="N184" s="388">
        <f t="shared" si="16"/>
        <v>-505.42262621047706</v>
      </c>
    </row>
    <row r="185" spans="2:14" x14ac:dyDescent="0.25">
      <c r="B185" s="387">
        <v>2</v>
      </c>
      <c r="C185" s="387">
        <v>322</v>
      </c>
      <c r="D185" s="384" t="s">
        <v>758</v>
      </c>
      <c r="E185" s="385">
        <v>137</v>
      </c>
      <c r="F185" s="385">
        <v>454</v>
      </c>
      <c r="G185" s="385">
        <v>458</v>
      </c>
      <c r="H185" s="386">
        <f t="shared" si="14"/>
        <v>0.29912663755458513</v>
      </c>
      <c r="I185" s="139">
        <f t="shared" si="15"/>
        <v>1.3105726872246697</v>
      </c>
      <c r="J185" s="139">
        <f t="shared" si="17"/>
        <v>-0.13262676543828325</v>
      </c>
      <c r="K185" s="139">
        <f t="shared" si="18"/>
        <v>-0.12761672915956468</v>
      </c>
      <c r="L185" s="139">
        <f t="shared" si="19"/>
        <v>-0.20059007360288247</v>
      </c>
      <c r="M185" s="139">
        <f t="shared" si="20"/>
        <v>-0.4608335682007304</v>
      </c>
      <c r="N185" s="388">
        <f t="shared" si="16"/>
        <v>-211.06177423593454</v>
      </c>
    </row>
    <row r="186" spans="2:14" x14ac:dyDescent="0.25">
      <c r="B186" s="387">
        <v>2</v>
      </c>
      <c r="C186" s="387">
        <v>323</v>
      </c>
      <c r="D186" s="384" t="s">
        <v>759</v>
      </c>
      <c r="E186" s="385">
        <v>287</v>
      </c>
      <c r="F186" s="385">
        <v>449</v>
      </c>
      <c r="G186" s="385">
        <v>696</v>
      </c>
      <c r="H186" s="386">
        <f t="shared" si="14"/>
        <v>0.41235632183908044</v>
      </c>
      <c r="I186" s="139">
        <f t="shared" si="15"/>
        <v>2.1893095768374167</v>
      </c>
      <c r="J186" s="139">
        <f t="shared" si="17"/>
        <v>-0.12402368147845357</v>
      </c>
      <c r="K186" s="139">
        <f t="shared" si="18"/>
        <v>-6.9059678995361138E-3</v>
      </c>
      <c r="L186" s="139">
        <f t="shared" si="19"/>
        <v>-0.17018980432003597</v>
      </c>
      <c r="M186" s="139">
        <f t="shared" si="20"/>
        <v>-0.30111945369802562</v>
      </c>
      <c r="N186" s="388">
        <f t="shared" si="16"/>
        <v>-209.57913977382583</v>
      </c>
    </row>
    <row r="187" spans="2:14" x14ac:dyDescent="0.25">
      <c r="B187" s="387">
        <v>2</v>
      </c>
      <c r="C187" s="387">
        <v>324</v>
      </c>
      <c r="D187" s="384" t="s">
        <v>760</v>
      </c>
      <c r="E187" s="385">
        <v>465</v>
      </c>
      <c r="F187" s="385">
        <v>558</v>
      </c>
      <c r="G187" s="385">
        <v>748</v>
      </c>
      <c r="H187" s="386">
        <f t="shared" si="14"/>
        <v>0.62165775401069523</v>
      </c>
      <c r="I187" s="139">
        <f t="shared" si="15"/>
        <v>2.1738351254480288</v>
      </c>
      <c r="J187" s="139">
        <f t="shared" si="17"/>
        <v>-0.12214401607546559</v>
      </c>
      <c r="K187" s="139">
        <f t="shared" si="18"/>
        <v>0.21622399461780545</v>
      </c>
      <c r="L187" s="139">
        <f t="shared" si="19"/>
        <v>-0.17072514942139966</v>
      </c>
      <c r="M187" s="139">
        <f t="shared" si="20"/>
        <v>-7.6645170879059796E-2</v>
      </c>
      <c r="N187" s="388">
        <f t="shared" si="16"/>
        <v>-57.330587817536724</v>
      </c>
    </row>
    <row r="188" spans="2:14" x14ac:dyDescent="0.25">
      <c r="B188" s="387">
        <v>2</v>
      </c>
      <c r="C188" s="387">
        <v>325</v>
      </c>
      <c r="D188" s="384" t="s">
        <v>761</v>
      </c>
      <c r="E188" s="385">
        <v>48</v>
      </c>
      <c r="F188" s="385">
        <v>288</v>
      </c>
      <c r="G188" s="385">
        <v>173</v>
      </c>
      <c r="H188" s="386">
        <f t="shared" si="14"/>
        <v>0.2774566473988439</v>
      </c>
      <c r="I188" s="139">
        <f t="shared" si="15"/>
        <v>0.76736111111111116</v>
      </c>
      <c r="J188" s="139">
        <f t="shared" si="17"/>
        <v>-0.14292877774312127</v>
      </c>
      <c r="K188" s="139">
        <f t="shared" si="18"/>
        <v>-0.15071845398310579</v>
      </c>
      <c r="L188" s="139">
        <f t="shared" si="19"/>
        <v>-0.21938270469259255</v>
      </c>
      <c r="M188" s="139">
        <f t="shared" si="20"/>
        <v>-0.51302993641881967</v>
      </c>
      <c r="N188" s="388">
        <f t="shared" si="16"/>
        <v>-88.754179000455807</v>
      </c>
    </row>
    <row r="189" spans="2:14" x14ac:dyDescent="0.25">
      <c r="B189" s="387">
        <v>2</v>
      </c>
      <c r="C189" s="387">
        <v>326</v>
      </c>
      <c r="D189" s="384" t="s">
        <v>762</v>
      </c>
      <c r="E189" s="385">
        <v>244</v>
      </c>
      <c r="F189" s="385">
        <v>932</v>
      </c>
      <c r="G189" s="385">
        <v>738</v>
      </c>
      <c r="H189" s="386">
        <f t="shared" si="14"/>
        <v>0.33062330623306235</v>
      </c>
      <c r="I189" s="139">
        <f t="shared" si="15"/>
        <v>1.053648068669528</v>
      </c>
      <c r="J189" s="139">
        <f t="shared" si="17"/>
        <v>-0.12250549019142482</v>
      </c>
      <c r="K189" s="139">
        <f t="shared" si="18"/>
        <v>-9.4039077880583813E-2</v>
      </c>
      <c r="L189" s="139">
        <f t="shared" si="19"/>
        <v>-0.20947848796421764</v>
      </c>
      <c r="M189" s="139">
        <f t="shared" si="20"/>
        <v>-0.42602305603622626</v>
      </c>
      <c r="N189" s="388">
        <f t="shared" si="16"/>
        <v>-314.40501535473499</v>
      </c>
    </row>
    <row r="190" spans="2:14" x14ac:dyDescent="0.25">
      <c r="B190" s="387">
        <v>2</v>
      </c>
      <c r="C190" s="387">
        <v>329</v>
      </c>
      <c r="D190" s="384" t="s">
        <v>763</v>
      </c>
      <c r="E190" s="385">
        <v>12793</v>
      </c>
      <c r="F190" s="385">
        <v>2111</v>
      </c>
      <c r="G190" s="385">
        <v>15838</v>
      </c>
      <c r="H190" s="386">
        <f t="shared" si="14"/>
        <v>0.8077408763732794</v>
      </c>
      <c r="I190" s="139">
        <f t="shared" si="15"/>
        <v>13.562766461392705</v>
      </c>
      <c r="J190" s="139">
        <f t="shared" si="17"/>
        <v>0.42332042490701177</v>
      </c>
      <c r="K190" s="139">
        <f t="shared" si="18"/>
        <v>0.41460161529184242</v>
      </c>
      <c r="L190" s="139">
        <f t="shared" si="19"/>
        <v>0.2232796813182617</v>
      </c>
      <c r="M190" s="139">
        <f t="shared" si="20"/>
        <v>1.0612017215171159</v>
      </c>
      <c r="N190" s="388">
        <f t="shared" si="16"/>
        <v>16807.312865388081</v>
      </c>
    </row>
    <row r="191" spans="2:14" x14ac:dyDescent="0.25">
      <c r="B191" s="387">
        <v>2</v>
      </c>
      <c r="C191" s="387">
        <v>331</v>
      </c>
      <c r="D191" s="384" t="s">
        <v>764</v>
      </c>
      <c r="E191" s="385">
        <v>926</v>
      </c>
      <c r="F191" s="385">
        <v>619</v>
      </c>
      <c r="G191" s="385">
        <v>2672</v>
      </c>
      <c r="H191" s="386">
        <f t="shared" si="14"/>
        <v>0.34655688622754494</v>
      </c>
      <c r="I191" s="139">
        <f t="shared" si="15"/>
        <v>5.8126009693053309</v>
      </c>
      <c r="J191" s="139">
        <f t="shared" si="17"/>
        <v>-5.2596396164909819E-2</v>
      </c>
      <c r="K191" s="139">
        <f t="shared" si="18"/>
        <v>-7.7052767418929344E-2</v>
      </c>
      <c r="L191" s="139">
        <f t="shared" si="19"/>
        <v>-4.4840527052540907E-2</v>
      </c>
      <c r="M191" s="139">
        <f t="shared" si="20"/>
        <v>-0.17448969063638006</v>
      </c>
      <c r="N191" s="388">
        <f t="shared" si="16"/>
        <v>-466.23645338040751</v>
      </c>
    </row>
    <row r="192" spans="2:14" x14ac:dyDescent="0.25">
      <c r="B192" s="387">
        <v>2</v>
      </c>
      <c r="C192" s="387">
        <v>332</v>
      </c>
      <c r="D192" s="384" t="s">
        <v>765</v>
      </c>
      <c r="E192" s="385">
        <v>1225</v>
      </c>
      <c r="F192" s="385">
        <v>2311</v>
      </c>
      <c r="G192" s="385">
        <v>3335</v>
      </c>
      <c r="H192" s="386">
        <f t="shared" si="14"/>
        <v>0.36731634182908546</v>
      </c>
      <c r="I192" s="139">
        <f t="shared" si="15"/>
        <v>1.9731717871051493</v>
      </c>
      <c r="J192" s="139">
        <f t="shared" si="17"/>
        <v>-2.8630662276812897E-2</v>
      </c>
      <c r="K192" s="139">
        <f t="shared" si="18"/>
        <v>-5.4921736101120978E-2</v>
      </c>
      <c r="L192" s="139">
        <f t="shared" si="19"/>
        <v>-0.17766718132301559</v>
      </c>
      <c r="M192" s="139">
        <f t="shared" si="20"/>
        <v>-0.26121957970094944</v>
      </c>
      <c r="N192" s="388">
        <f t="shared" si="16"/>
        <v>-871.16729830266638</v>
      </c>
    </row>
    <row r="193" spans="2:14" x14ac:dyDescent="0.25">
      <c r="B193" s="387">
        <v>2</v>
      </c>
      <c r="C193" s="387">
        <v>333</v>
      </c>
      <c r="D193" s="384" t="s">
        <v>766</v>
      </c>
      <c r="E193" s="385">
        <v>654</v>
      </c>
      <c r="F193" s="385">
        <v>1034</v>
      </c>
      <c r="G193" s="385">
        <v>1482</v>
      </c>
      <c r="H193" s="386">
        <f t="shared" si="14"/>
        <v>0.44129554655870445</v>
      </c>
      <c r="I193" s="139">
        <f t="shared" si="15"/>
        <v>2.0657640232108316</v>
      </c>
      <c r="J193" s="139">
        <f t="shared" si="17"/>
        <v>-9.5611815964058128E-2</v>
      </c>
      <c r="K193" s="139">
        <f t="shared" si="18"/>
        <v>2.3945269284909435E-2</v>
      </c>
      <c r="L193" s="139">
        <f t="shared" si="19"/>
        <v>-0.17446391428781224</v>
      </c>
      <c r="M193" s="139">
        <f t="shared" si="20"/>
        <v>-0.24613046096696095</v>
      </c>
      <c r="N193" s="388">
        <f t="shared" si="16"/>
        <v>-364.76534315303616</v>
      </c>
    </row>
    <row r="194" spans="2:14" x14ac:dyDescent="0.25">
      <c r="B194" s="387">
        <v>2</v>
      </c>
      <c r="C194" s="387">
        <v>335</v>
      </c>
      <c r="D194" s="384" t="s">
        <v>767</v>
      </c>
      <c r="E194" s="385">
        <v>98</v>
      </c>
      <c r="F194" s="385">
        <v>387</v>
      </c>
      <c r="G194" s="385">
        <v>223</v>
      </c>
      <c r="H194" s="386">
        <f t="shared" si="14"/>
        <v>0.43946188340807174</v>
      </c>
      <c r="I194" s="139">
        <f t="shared" si="15"/>
        <v>0.8294573643410853</v>
      </c>
      <c r="J194" s="139">
        <f t="shared" si="17"/>
        <v>-0.14112140716332514</v>
      </c>
      <c r="K194" s="139">
        <f t="shared" si="18"/>
        <v>2.1990456143761727E-2</v>
      </c>
      <c r="L194" s="139">
        <f t="shared" si="19"/>
        <v>-0.2172344589071232</v>
      </c>
      <c r="M194" s="139">
        <f t="shared" si="20"/>
        <v>-0.33636540992668662</v>
      </c>
      <c r="N194" s="388">
        <f t="shared" si="16"/>
        <v>-75.009486413651118</v>
      </c>
    </row>
    <row r="195" spans="2:14" x14ac:dyDescent="0.25">
      <c r="B195" s="387">
        <v>2</v>
      </c>
      <c r="C195" s="387">
        <v>336</v>
      </c>
      <c r="D195" s="384" t="s">
        <v>768</v>
      </c>
      <c r="E195" s="385">
        <v>51</v>
      </c>
      <c r="F195" s="385">
        <v>196</v>
      </c>
      <c r="G195" s="385">
        <v>171</v>
      </c>
      <c r="H195" s="386">
        <f t="shared" si="14"/>
        <v>0.2982456140350877</v>
      </c>
      <c r="I195" s="139">
        <f t="shared" si="15"/>
        <v>1.1326530612244898</v>
      </c>
      <c r="J195" s="139">
        <f t="shared" si="17"/>
        <v>-0.14300107256631311</v>
      </c>
      <c r="K195" s="139">
        <f t="shared" si="18"/>
        <v>-0.12855596183868542</v>
      </c>
      <c r="L195" s="139">
        <f t="shared" si="19"/>
        <v>-0.20674527728790407</v>
      </c>
      <c r="M195" s="139">
        <f t="shared" si="20"/>
        <v>-0.4783023116929026</v>
      </c>
      <c r="N195" s="388">
        <f t="shared" si="16"/>
        <v>-81.78969529948634</v>
      </c>
    </row>
    <row r="196" spans="2:14" x14ac:dyDescent="0.25">
      <c r="B196" s="387">
        <v>2</v>
      </c>
      <c r="C196" s="387">
        <v>337</v>
      </c>
      <c r="D196" s="384" t="s">
        <v>769</v>
      </c>
      <c r="E196" s="385">
        <v>1733</v>
      </c>
      <c r="F196" s="385">
        <v>776</v>
      </c>
      <c r="G196" s="385">
        <v>4250</v>
      </c>
      <c r="H196" s="386">
        <f t="shared" si="14"/>
        <v>0.40776470588235292</v>
      </c>
      <c r="I196" s="139">
        <f t="shared" si="15"/>
        <v>7.7100515463917523</v>
      </c>
      <c r="J196" s="139">
        <f t="shared" si="17"/>
        <v>4.4442193334566079E-3</v>
      </c>
      <c r="K196" s="139">
        <f t="shared" si="18"/>
        <v>-1.1800951587361948E-2</v>
      </c>
      <c r="L196" s="139">
        <f t="shared" si="19"/>
        <v>2.0802567229912822E-2</v>
      </c>
      <c r="M196" s="139">
        <f t="shared" si="20"/>
        <v>1.3445834976007483E-2</v>
      </c>
      <c r="N196" s="388">
        <f t="shared" si="16"/>
        <v>57.144798648031802</v>
      </c>
    </row>
    <row r="197" spans="2:14" x14ac:dyDescent="0.25">
      <c r="B197" s="387">
        <v>2</v>
      </c>
      <c r="C197" s="387">
        <v>338</v>
      </c>
      <c r="D197" s="384" t="s">
        <v>770</v>
      </c>
      <c r="E197" s="385">
        <v>582</v>
      </c>
      <c r="F197" s="385">
        <v>404</v>
      </c>
      <c r="G197" s="385">
        <v>1572</v>
      </c>
      <c r="H197" s="386">
        <f t="shared" si="14"/>
        <v>0.37022900763358779</v>
      </c>
      <c r="I197" s="139">
        <f t="shared" si="15"/>
        <v>5.3316831683168315</v>
      </c>
      <c r="J197" s="139">
        <f t="shared" si="17"/>
        <v>-9.2358548920425068E-2</v>
      </c>
      <c r="K197" s="139">
        <f t="shared" si="18"/>
        <v>-5.1816630679523738E-2</v>
      </c>
      <c r="L197" s="139">
        <f t="shared" si="19"/>
        <v>-6.1478079004420046E-2</v>
      </c>
      <c r="M197" s="139">
        <f t="shared" si="20"/>
        <v>-0.20565325860436884</v>
      </c>
      <c r="N197" s="388">
        <f t="shared" si="16"/>
        <v>-323.28692252606783</v>
      </c>
    </row>
    <row r="198" spans="2:14" x14ac:dyDescent="0.25">
      <c r="B198" s="387">
        <v>2</v>
      </c>
      <c r="C198" s="387">
        <v>339</v>
      </c>
      <c r="D198" s="384" t="s">
        <v>771</v>
      </c>
      <c r="E198" s="385">
        <v>163</v>
      </c>
      <c r="F198" s="385">
        <v>645</v>
      </c>
      <c r="G198" s="385">
        <v>384</v>
      </c>
      <c r="H198" s="386">
        <f t="shared" si="14"/>
        <v>0.42447916666666669</v>
      </c>
      <c r="I198" s="139">
        <f t="shared" si="15"/>
        <v>0.84806201550387594</v>
      </c>
      <c r="J198" s="139">
        <f t="shared" si="17"/>
        <v>-0.13530167389638154</v>
      </c>
      <c r="K198" s="139">
        <f t="shared" si="18"/>
        <v>6.0178324009078459E-3</v>
      </c>
      <c r="L198" s="139">
        <f t="shared" si="19"/>
        <v>-0.21659082323875889</v>
      </c>
      <c r="M198" s="139">
        <f t="shared" si="20"/>
        <v>-0.34587466473423256</v>
      </c>
      <c r="N198" s="388">
        <f t="shared" si="16"/>
        <v>-132.8158712579453</v>
      </c>
    </row>
    <row r="199" spans="2:14" x14ac:dyDescent="0.25">
      <c r="B199" s="387">
        <v>2</v>
      </c>
      <c r="C199" s="387">
        <v>340</v>
      </c>
      <c r="D199" s="384" t="s">
        <v>772</v>
      </c>
      <c r="E199" s="385">
        <v>93</v>
      </c>
      <c r="F199" s="385">
        <v>401</v>
      </c>
      <c r="G199" s="385">
        <v>571</v>
      </c>
      <c r="H199" s="386">
        <f t="shared" si="14"/>
        <v>0.1628721541155867</v>
      </c>
      <c r="I199" s="139">
        <f t="shared" si="15"/>
        <v>1.6558603491271819</v>
      </c>
      <c r="J199" s="139">
        <f t="shared" si="17"/>
        <v>-0.12854210792794393</v>
      </c>
      <c r="K199" s="139">
        <f t="shared" si="18"/>
        <v>-0.27287353637355088</v>
      </c>
      <c r="L199" s="139">
        <f t="shared" si="19"/>
        <v>-0.18864470289412946</v>
      </c>
      <c r="M199" s="139">
        <f t="shared" si="20"/>
        <v>-0.59006034719562428</v>
      </c>
      <c r="N199" s="388">
        <f t="shared" si="16"/>
        <v>-336.92445824870146</v>
      </c>
    </row>
    <row r="200" spans="2:14" x14ac:dyDescent="0.25">
      <c r="B200" s="387">
        <v>2</v>
      </c>
      <c r="C200" s="387">
        <v>341</v>
      </c>
      <c r="D200" s="384" t="s">
        <v>773</v>
      </c>
      <c r="E200" s="385">
        <v>77</v>
      </c>
      <c r="F200" s="385">
        <v>366</v>
      </c>
      <c r="G200" s="385">
        <v>533</v>
      </c>
      <c r="H200" s="386">
        <f t="shared" si="14"/>
        <v>0.14446529080675422</v>
      </c>
      <c r="I200" s="139">
        <f t="shared" si="15"/>
        <v>1.6666666666666667</v>
      </c>
      <c r="J200" s="139">
        <f t="shared" si="17"/>
        <v>-0.12991570956858903</v>
      </c>
      <c r="K200" s="139">
        <f t="shared" si="18"/>
        <v>-0.29249653979759832</v>
      </c>
      <c r="L200" s="139">
        <f t="shared" si="19"/>
        <v>-0.18827085383073</v>
      </c>
      <c r="M200" s="139">
        <f t="shared" si="20"/>
        <v>-0.61068310319691732</v>
      </c>
      <c r="N200" s="388">
        <f t="shared" si="16"/>
        <v>-325.49409400395695</v>
      </c>
    </row>
    <row r="201" spans="2:14" x14ac:dyDescent="0.25">
      <c r="B201" s="387">
        <v>2</v>
      </c>
      <c r="C201" s="387">
        <v>342</v>
      </c>
      <c r="D201" s="384" t="s">
        <v>774</v>
      </c>
      <c r="E201" s="385">
        <v>1557</v>
      </c>
      <c r="F201" s="385">
        <v>964</v>
      </c>
      <c r="G201" s="385">
        <v>3459</v>
      </c>
      <c r="H201" s="386">
        <f t="shared" si="14"/>
        <v>0.45013009540329574</v>
      </c>
      <c r="I201" s="139">
        <f t="shared" si="15"/>
        <v>5.203319502074689</v>
      </c>
      <c r="J201" s="139">
        <f t="shared" si="17"/>
        <v>-2.414838323891845E-2</v>
      </c>
      <c r="K201" s="139">
        <f t="shared" si="18"/>
        <v>3.3363516126789457E-2</v>
      </c>
      <c r="L201" s="139">
        <f t="shared" si="19"/>
        <v>-6.591887358812562E-2</v>
      </c>
      <c r="M201" s="139">
        <f t="shared" si="20"/>
        <v>-5.6703740700254614E-2</v>
      </c>
      <c r="N201" s="388">
        <f t="shared" si="16"/>
        <v>-196.13823908218072</v>
      </c>
    </row>
    <row r="202" spans="2:14" x14ac:dyDescent="0.25">
      <c r="B202" s="387">
        <v>2</v>
      </c>
      <c r="C202" s="387">
        <v>344</v>
      </c>
      <c r="D202" s="384" t="s">
        <v>775</v>
      </c>
      <c r="E202" s="385">
        <v>443</v>
      </c>
      <c r="F202" s="385">
        <v>915</v>
      </c>
      <c r="G202" s="385">
        <v>866</v>
      </c>
      <c r="H202" s="386">
        <f t="shared" si="14"/>
        <v>0.51154734411085445</v>
      </c>
      <c r="I202" s="139">
        <f t="shared" si="15"/>
        <v>1.4306010928961748</v>
      </c>
      <c r="J202" s="139">
        <f t="shared" si="17"/>
        <v>-0.11787862150714667</v>
      </c>
      <c r="K202" s="139">
        <f t="shared" si="18"/>
        <v>9.8838597973335662E-2</v>
      </c>
      <c r="L202" s="139">
        <f t="shared" si="19"/>
        <v>-0.19643764083587695</v>
      </c>
      <c r="M202" s="139">
        <f t="shared" si="20"/>
        <v>-0.21547766436968796</v>
      </c>
      <c r="N202" s="388">
        <f t="shared" si="16"/>
        <v>-186.60365734414978</v>
      </c>
    </row>
    <row r="203" spans="2:14" x14ac:dyDescent="0.25">
      <c r="B203" s="387">
        <v>2</v>
      </c>
      <c r="C203" s="387">
        <v>345</v>
      </c>
      <c r="D203" s="384" t="s">
        <v>776</v>
      </c>
      <c r="E203" s="385">
        <v>363</v>
      </c>
      <c r="F203" s="385">
        <v>485</v>
      </c>
      <c r="G203" s="385">
        <v>1676</v>
      </c>
      <c r="H203" s="386">
        <f t="shared" si="14"/>
        <v>0.21658711217183771</v>
      </c>
      <c r="I203" s="139">
        <f t="shared" si="15"/>
        <v>4.2041237113402063</v>
      </c>
      <c r="J203" s="139">
        <f t="shared" si="17"/>
        <v>-8.8599218114449083E-2</v>
      </c>
      <c r="K203" s="139">
        <f t="shared" si="18"/>
        <v>-0.21560963495941946</v>
      </c>
      <c r="L203" s="139">
        <f t="shared" si="19"/>
        <v>-0.10048646880767013</v>
      </c>
      <c r="M203" s="139">
        <f t="shared" si="20"/>
        <v>-0.40469532188153867</v>
      </c>
      <c r="N203" s="388">
        <f t="shared" si="16"/>
        <v>-678.26935947345885</v>
      </c>
    </row>
    <row r="204" spans="2:14" x14ac:dyDescent="0.25">
      <c r="B204" s="387">
        <v>2</v>
      </c>
      <c r="C204" s="387">
        <v>351</v>
      </c>
      <c r="D204" s="384" t="s">
        <v>777</v>
      </c>
      <c r="E204" s="385">
        <v>194474</v>
      </c>
      <c r="F204" s="385">
        <v>5040</v>
      </c>
      <c r="G204" s="385">
        <v>134506</v>
      </c>
      <c r="H204" s="386">
        <f t="shared" si="14"/>
        <v>1.4458388473376653</v>
      </c>
      <c r="I204" s="139">
        <f t="shared" si="15"/>
        <v>65.273809523809518</v>
      </c>
      <c r="J204" s="139">
        <f t="shared" si="17"/>
        <v>4.712861464171997</v>
      </c>
      <c r="K204" s="139">
        <f t="shared" si="18"/>
        <v>1.0948586726202076</v>
      </c>
      <c r="L204" s="139">
        <f t="shared" si="19"/>
        <v>2.012244788595281</v>
      </c>
      <c r="M204" s="139">
        <f t="shared" si="20"/>
        <v>7.8199649253874863</v>
      </c>
      <c r="N204" s="388">
        <f t="shared" si="16"/>
        <v>1051832.2022541692</v>
      </c>
    </row>
    <row r="205" spans="2:14" x14ac:dyDescent="0.25">
      <c r="B205" s="387">
        <v>2</v>
      </c>
      <c r="C205" s="387">
        <v>352</v>
      </c>
      <c r="D205" s="384" t="s">
        <v>778</v>
      </c>
      <c r="E205" s="385">
        <v>1666</v>
      </c>
      <c r="F205" s="385">
        <v>1654</v>
      </c>
      <c r="G205" s="385">
        <v>6361</v>
      </c>
      <c r="H205" s="386">
        <f t="shared" ref="H205:H268" si="21">E205/G205</f>
        <v>0.26190850495205159</v>
      </c>
      <c r="I205" s="139">
        <f t="shared" ref="I205:I268" si="22">(G205+E205)/F205</f>
        <v>4.8530834340991538</v>
      </c>
      <c r="J205" s="139">
        <f t="shared" si="17"/>
        <v>8.0751405212449959E-2</v>
      </c>
      <c r="K205" s="139">
        <f t="shared" si="18"/>
        <v>-0.16729386106642891</v>
      </c>
      <c r="L205" s="139">
        <f t="shared" si="19"/>
        <v>-7.8035436469324079E-2</v>
      </c>
      <c r="M205" s="139">
        <f t="shared" si="20"/>
        <v>-0.16457789232330303</v>
      </c>
      <c r="N205" s="388">
        <f t="shared" ref="N205:N268" si="23">M205*G205</f>
        <v>-1046.8799730685305</v>
      </c>
    </row>
    <row r="206" spans="2:14" x14ac:dyDescent="0.25">
      <c r="B206" s="387">
        <v>2</v>
      </c>
      <c r="C206" s="387">
        <v>353</v>
      </c>
      <c r="D206" s="384" t="s">
        <v>779</v>
      </c>
      <c r="E206" s="385">
        <v>682</v>
      </c>
      <c r="F206" s="385">
        <v>177</v>
      </c>
      <c r="G206" s="385">
        <v>4303</v>
      </c>
      <c r="H206" s="386">
        <f t="shared" si="21"/>
        <v>0.15849407390192888</v>
      </c>
      <c r="I206" s="139">
        <f t="shared" si="22"/>
        <v>28.163841807909606</v>
      </c>
      <c r="J206" s="139">
        <f t="shared" ref="J206:J269" si="24">$J$6*(G206-G$10)/G$11</f>
        <v>6.360032148040525E-3</v>
      </c>
      <c r="K206" s="139">
        <f t="shared" ref="K206:K269" si="25">$K$6*(H206-H$10)/H$11</f>
        <v>-0.27754087602734934</v>
      </c>
      <c r="L206" s="139">
        <f t="shared" ref="L206:L269" si="26">$L$6*(I206-I$10)/I$11</f>
        <v>0.72840997412849995</v>
      </c>
      <c r="M206" s="139">
        <f t="shared" ref="M206:M269" si="27">SUM(J206:L206)</f>
        <v>0.45722913024919115</v>
      </c>
      <c r="N206" s="388">
        <f t="shared" si="23"/>
        <v>1967.4569474622695</v>
      </c>
    </row>
    <row r="207" spans="2:14" x14ac:dyDescent="0.25">
      <c r="B207" s="387">
        <v>2</v>
      </c>
      <c r="C207" s="387">
        <v>354</v>
      </c>
      <c r="D207" s="384" t="s">
        <v>780</v>
      </c>
      <c r="E207" s="385">
        <v>867</v>
      </c>
      <c r="F207" s="385">
        <v>1180</v>
      </c>
      <c r="G207" s="385">
        <v>3216</v>
      </c>
      <c r="H207" s="386">
        <f t="shared" si="21"/>
        <v>0.26958955223880599</v>
      </c>
      <c r="I207" s="139">
        <f t="shared" si="22"/>
        <v>3.4601694915254235</v>
      </c>
      <c r="J207" s="139">
        <f t="shared" si="24"/>
        <v>-3.2932204256727729E-2</v>
      </c>
      <c r="K207" s="139">
        <f t="shared" si="25"/>
        <v>-0.15910532754611281</v>
      </c>
      <c r="L207" s="139">
        <f t="shared" si="26"/>
        <v>-0.12622387540095228</v>
      </c>
      <c r="M207" s="139">
        <f t="shared" si="27"/>
        <v>-0.31826140720379281</v>
      </c>
      <c r="N207" s="388">
        <f t="shared" si="23"/>
        <v>-1023.5286855673977</v>
      </c>
    </row>
    <row r="208" spans="2:14" x14ac:dyDescent="0.25">
      <c r="B208" s="387">
        <v>2</v>
      </c>
      <c r="C208" s="387">
        <v>355</v>
      </c>
      <c r="D208" s="384" t="s">
        <v>781</v>
      </c>
      <c r="E208" s="385">
        <v>20921</v>
      </c>
      <c r="F208" s="385">
        <v>5087</v>
      </c>
      <c r="G208" s="385">
        <v>42409</v>
      </c>
      <c r="H208" s="386">
        <f t="shared" si="21"/>
        <v>0.49331509821028557</v>
      </c>
      <c r="I208" s="139">
        <f t="shared" si="22"/>
        <v>12.449380774523295</v>
      </c>
      <c r="J208" s="139">
        <f t="shared" si="24"/>
        <v>1.3837932984222807</v>
      </c>
      <c r="K208" s="139">
        <f t="shared" si="25"/>
        <v>7.9401748916969744E-2</v>
      </c>
      <c r="L208" s="139">
        <f t="shared" si="26"/>
        <v>0.1847616390048073</v>
      </c>
      <c r="M208" s="139">
        <f t="shared" si="27"/>
        <v>1.6479566863440578</v>
      </c>
      <c r="N208" s="388">
        <f t="shared" si="23"/>
        <v>69888.195111165143</v>
      </c>
    </row>
    <row r="209" spans="2:14" x14ac:dyDescent="0.25">
      <c r="B209" s="387">
        <v>2</v>
      </c>
      <c r="C209" s="387">
        <v>356</v>
      </c>
      <c r="D209" s="384" t="s">
        <v>782</v>
      </c>
      <c r="E209" s="385">
        <v>10500</v>
      </c>
      <c r="F209" s="385">
        <v>741</v>
      </c>
      <c r="G209" s="385">
        <v>13317</v>
      </c>
      <c r="H209" s="386">
        <f t="shared" si="21"/>
        <v>0.78846587069159724</v>
      </c>
      <c r="I209" s="139">
        <f t="shared" si="22"/>
        <v>32.141700404858298</v>
      </c>
      <c r="J209" s="139">
        <f t="shared" si="24"/>
        <v>0.33219280027369008</v>
      </c>
      <c r="K209" s="139">
        <f t="shared" si="25"/>
        <v>0.39405311139174082</v>
      </c>
      <c r="L209" s="139">
        <f t="shared" si="26"/>
        <v>0.86602565175143242</v>
      </c>
      <c r="M209" s="139">
        <f t="shared" si="27"/>
        <v>1.5922715634168634</v>
      </c>
      <c r="N209" s="388">
        <f t="shared" si="23"/>
        <v>21204.280410022369</v>
      </c>
    </row>
    <row r="210" spans="2:14" x14ac:dyDescent="0.25">
      <c r="B210" s="387">
        <v>2</v>
      </c>
      <c r="C210" s="387">
        <v>357</v>
      </c>
      <c r="D210" s="384" t="s">
        <v>783</v>
      </c>
      <c r="E210" s="385">
        <v>299</v>
      </c>
      <c r="F210" s="385">
        <v>1230</v>
      </c>
      <c r="G210" s="385">
        <v>856</v>
      </c>
      <c r="H210" s="386">
        <f t="shared" si="21"/>
        <v>0.34929906542056077</v>
      </c>
      <c r="I210" s="139">
        <f t="shared" si="22"/>
        <v>0.93902439024390238</v>
      </c>
      <c r="J210" s="139">
        <f t="shared" si="24"/>
        <v>-0.1182400956231059</v>
      </c>
      <c r="K210" s="139">
        <f t="shared" si="25"/>
        <v>-7.4129412646794943E-2</v>
      </c>
      <c r="L210" s="139">
        <f t="shared" si="26"/>
        <v>-0.21344394193743715</v>
      </c>
      <c r="M210" s="139">
        <f t="shared" si="27"/>
        <v>-0.405813450207338</v>
      </c>
      <c r="N210" s="388">
        <f t="shared" si="23"/>
        <v>-347.37631337748132</v>
      </c>
    </row>
    <row r="211" spans="2:14" x14ac:dyDescent="0.25">
      <c r="B211" s="387">
        <v>2</v>
      </c>
      <c r="C211" s="387">
        <v>358</v>
      </c>
      <c r="D211" s="384" t="s">
        <v>784</v>
      </c>
      <c r="E211" s="385">
        <v>809</v>
      </c>
      <c r="F211" s="385">
        <v>347</v>
      </c>
      <c r="G211" s="385">
        <v>3380</v>
      </c>
      <c r="H211" s="386">
        <f t="shared" si="21"/>
        <v>0.23934911242603552</v>
      </c>
      <c r="I211" s="139">
        <f t="shared" si="22"/>
        <v>12.072046109510087</v>
      </c>
      <c r="J211" s="139">
        <f t="shared" si="24"/>
        <v>-2.7004028754996363E-2</v>
      </c>
      <c r="K211" s="139">
        <f t="shared" si="25"/>
        <v>-0.19134375100992745</v>
      </c>
      <c r="L211" s="139">
        <f t="shared" si="26"/>
        <v>0.1717075888542447</v>
      </c>
      <c r="M211" s="139">
        <f t="shared" si="27"/>
        <v>-4.6640190910679113E-2</v>
      </c>
      <c r="N211" s="388">
        <f t="shared" si="23"/>
        <v>-157.6438452780954</v>
      </c>
    </row>
    <row r="212" spans="2:14" x14ac:dyDescent="0.25">
      <c r="B212" s="387">
        <v>2</v>
      </c>
      <c r="C212" s="387">
        <v>359</v>
      </c>
      <c r="D212" s="384" t="s">
        <v>785</v>
      </c>
      <c r="E212" s="385">
        <v>1408</v>
      </c>
      <c r="F212" s="385">
        <v>2480</v>
      </c>
      <c r="G212" s="385">
        <v>5694</v>
      </c>
      <c r="H212" s="386">
        <f t="shared" si="21"/>
        <v>0.24727783631893221</v>
      </c>
      <c r="I212" s="139">
        <f t="shared" si="22"/>
        <v>2.8637096774193549</v>
      </c>
      <c r="J212" s="139">
        <f t="shared" si="24"/>
        <v>5.6641081677969357E-2</v>
      </c>
      <c r="K212" s="139">
        <f t="shared" si="25"/>
        <v>-0.18289117690818024</v>
      </c>
      <c r="L212" s="139">
        <f t="shared" si="26"/>
        <v>-0.14685865149782459</v>
      </c>
      <c r="M212" s="139">
        <f t="shared" si="27"/>
        <v>-0.27310874672803548</v>
      </c>
      <c r="N212" s="388">
        <f t="shared" si="23"/>
        <v>-1555.0812038694339</v>
      </c>
    </row>
    <row r="213" spans="2:14" x14ac:dyDescent="0.25">
      <c r="B213" s="387">
        <v>2</v>
      </c>
      <c r="C213" s="387">
        <v>360</v>
      </c>
      <c r="D213" s="384" t="s">
        <v>786</v>
      </c>
      <c r="E213" s="385">
        <v>1986</v>
      </c>
      <c r="F213" s="385">
        <v>3462</v>
      </c>
      <c r="G213" s="385">
        <v>9348</v>
      </c>
      <c r="H213" s="386">
        <f t="shared" si="21"/>
        <v>0.21245186136071886</v>
      </c>
      <c r="I213" s="139">
        <f t="shared" si="22"/>
        <v>3.2738301559792027</v>
      </c>
      <c r="J213" s="139">
        <f t="shared" si="24"/>
        <v>0.18872372364947182</v>
      </c>
      <c r="K213" s="139">
        <f t="shared" si="25"/>
        <v>-0.22001810148977838</v>
      </c>
      <c r="L213" s="139">
        <f t="shared" si="26"/>
        <v>-0.132670362450208</v>
      </c>
      <c r="M213" s="139">
        <f t="shared" si="27"/>
        <v>-0.16396474029051455</v>
      </c>
      <c r="N213" s="388">
        <f t="shared" si="23"/>
        <v>-1532.74239223573</v>
      </c>
    </row>
    <row r="214" spans="2:14" x14ac:dyDescent="0.25">
      <c r="B214" s="387">
        <v>2</v>
      </c>
      <c r="C214" s="387">
        <v>361</v>
      </c>
      <c r="D214" s="384" t="s">
        <v>787</v>
      </c>
      <c r="E214" s="385">
        <v>9136</v>
      </c>
      <c r="F214" s="385">
        <v>532</v>
      </c>
      <c r="G214" s="385">
        <v>11140</v>
      </c>
      <c r="H214" s="386">
        <f t="shared" si="21"/>
        <v>0.82010771992818676</v>
      </c>
      <c r="I214" s="139">
        <f t="shared" si="22"/>
        <v>38.112781954887218</v>
      </c>
      <c r="J214" s="139">
        <f t="shared" si="24"/>
        <v>0.25349988522936573</v>
      </c>
      <c r="K214" s="139">
        <f t="shared" si="25"/>
        <v>0.42778553529771107</v>
      </c>
      <c r="L214" s="139">
        <f t="shared" si="26"/>
        <v>1.0725977089581253</v>
      </c>
      <c r="M214" s="139">
        <f t="shared" si="27"/>
        <v>1.7538831294852022</v>
      </c>
      <c r="N214" s="388">
        <f t="shared" si="23"/>
        <v>19538.258062465153</v>
      </c>
    </row>
    <row r="215" spans="2:14" x14ac:dyDescent="0.25">
      <c r="B215" s="387">
        <v>2</v>
      </c>
      <c r="C215" s="387">
        <v>362</v>
      </c>
      <c r="D215" s="384" t="s">
        <v>788</v>
      </c>
      <c r="E215" s="385">
        <v>13110</v>
      </c>
      <c r="F215" s="385">
        <v>417</v>
      </c>
      <c r="G215" s="385">
        <v>11595</v>
      </c>
      <c r="H215" s="386">
        <f t="shared" si="21"/>
        <v>1.130659767141009</v>
      </c>
      <c r="I215" s="139">
        <f t="shared" si="22"/>
        <v>59.244604316546763</v>
      </c>
      <c r="J215" s="139">
        <f t="shared" si="24"/>
        <v>0.26994695750551068</v>
      </c>
      <c r="K215" s="139">
        <f t="shared" si="25"/>
        <v>0.75885573360129532</v>
      </c>
      <c r="L215" s="139">
        <f t="shared" si="26"/>
        <v>1.8036619192188714</v>
      </c>
      <c r="M215" s="139">
        <f t="shared" si="27"/>
        <v>2.8324646103256774</v>
      </c>
      <c r="N215" s="388">
        <f t="shared" si="23"/>
        <v>32842.427156726233</v>
      </c>
    </row>
    <row r="216" spans="2:14" x14ac:dyDescent="0.25">
      <c r="B216" s="387">
        <v>2</v>
      </c>
      <c r="C216" s="387">
        <v>363</v>
      </c>
      <c r="D216" s="384" t="s">
        <v>789</v>
      </c>
      <c r="E216" s="385">
        <v>8138</v>
      </c>
      <c r="F216" s="385">
        <v>597</v>
      </c>
      <c r="G216" s="385">
        <v>17884</v>
      </c>
      <c r="H216" s="386">
        <f t="shared" si="21"/>
        <v>0.45504361440393648</v>
      </c>
      <c r="I216" s="139">
        <f t="shared" si="22"/>
        <v>43.587939698492463</v>
      </c>
      <c r="J216" s="139">
        <f t="shared" si="24"/>
        <v>0.4972780290322702</v>
      </c>
      <c r="K216" s="139">
        <f t="shared" si="25"/>
        <v>3.8601670969142701E-2</v>
      </c>
      <c r="L216" s="139">
        <f t="shared" si="26"/>
        <v>1.2620130751947851</v>
      </c>
      <c r="M216" s="139">
        <f t="shared" si="27"/>
        <v>1.7978927751961979</v>
      </c>
      <c r="N216" s="388">
        <f t="shared" si="23"/>
        <v>32153.514391608805</v>
      </c>
    </row>
    <row r="217" spans="2:14" x14ac:dyDescent="0.25">
      <c r="B217" s="387">
        <v>2</v>
      </c>
      <c r="C217" s="387">
        <v>371</v>
      </c>
      <c r="D217" s="384" t="s">
        <v>790</v>
      </c>
      <c r="E217" s="385">
        <v>42400</v>
      </c>
      <c r="F217" s="385">
        <v>2097</v>
      </c>
      <c r="G217" s="385">
        <v>55070</v>
      </c>
      <c r="H217" s="386">
        <f t="shared" si="21"/>
        <v>0.76992918104230978</v>
      </c>
      <c r="I217" s="139">
        <f t="shared" si="22"/>
        <v>46.480686695278969</v>
      </c>
      <c r="J217" s="139">
        <f t="shared" si="24"/>
        <v>1.8414556766382613</v>
      </c>
      <c r="K217" s="139">
        <f t="shared" si="25"/>
        <v>0.37429170401040118</v>
      </c>
      <c r="L217" s="139">
        <f t="shared" si="26"/>
        <v>1.3620888643291296</v>
      </c>
      <c r="M217" s="139">
        <f t="shared" si="27"/>
        <v>3.5778362449777918</v>
      </c>
      <c r="N217" s="388">
        <f t="shared" si="23"/>
        <v>197031.44201092698</v>
      </c>
    </row>
    <row r="218" spans="2:14" x14ac:dyDescent="0.25">
      <c r="B218" s="387">
        <v>2</v>
      </c>
      <c r="C218" s="387">
        <v>372</v>
      </c>
      <c r="D218" s="384" t="s">
        <v>791</v>
      </c>
      <c r="E218" s="385">
        <v>338</v>
      </c>
      <c r="F218" s="385">
        <v>368</v>
      </c>
      <c r="G218" s="385">
        <v>2704</v>
      </c>
      <c r="H218" s="386">
        <f t="shared" si="21"/>
        <v>0.125</v>
      </c>
      <c r="I218" s="139">
        <f t="shared" si="22"/>
        <v>8.2663043478260878</v>
      </c>
      <c r="J218" s="139">
        <f t="shared" si="24"/>
        <v>-5.1439678993840277E-2</v>
      </c>
      <c r="K218" s="139">
        <f t="shared" si="25"/>
        <v>-0.3132479009470957</v>
      </c>
      <c r="L218" s="139">
        <f t="shared" si="26"/>
        <v>4.004636495006289E-2</v>
      </c>
      <c r="M218" s="139">
        <f t="shared" si="27"/>
        <v>-0.32464121499087306</v>
      </c>
      <c r="N218" s="388">
        <f t="shared" si="23"/>
        <v>-877.82984533532078</v>
      </c>
    </row>
    <row r="219" spans="2:14" x14ac:dyDescent="0.25">
      <c r="B219" s="387">
        <v>2</v>
      </c>
      <c r="C219" s="387">
        <v>381</v>
      </c>
      <c r="D219" s="384" t="s">
        <v>792</v>
      </c>
      <c r="E219" s="385">
        <v>548</v>
      </c>
      <c r="F219" s="385">
        <v>607</v>
      </c>
      <c r="G219" s="385">
        <v>1718</v>
      </c>
      <c r="H219" s="386">
        <f t="shared" si="21"/>
        <v>0.31897555296856811</v>
      </c>
      <c r="I219" s="139">
        <f t="shared" si="22"/>
        <v>3.7331136738056014</v>
      </c>
      <c r="J219" s="139">
        <f t="shared" si="24"/>
        <v>-8.7081026827420319E-2</v>
      </c>
      <c r="K219" s="139">
        <f t="shared" si="25"/>
        <v>-0.10645639735304135</v>
      </c>
      <c r="L219" s="139">
        <f t="shared" si="26"/>
        <v>-0.11678125754959472</v>
      </c>
      <c r="M219" s="139">
        <f t="shared" si="27"/>
        <v>-0.31031868173005639</v>
      </c>
      <c r="N219" s="388">
        <f t="shared" si="23"/>
        <v>-533.12749521223691</v>
      </c>
    </row>
    <row r="220" spans="2:14" x14ac:dyDescent="0.25">
      <c r="B220" s="387">
        <v>2</v>
      </c>
      <c r="C220" s="387">
        <v>382</v>
      </c>
      <c r="D220" s="384" t="s">
        <v>793</v>
      </c>
      <c r="E220" s="385">
        <v>138</v>
      </c>
      <c r="F220" s="385">
        <v>358</v>
      </c>
      <c r="G220" s="385">
        <v>920</v>
      </c>
      <c r="H220" s="386">
        <f t="shared" si="21"/>
        <v>0.15</v>
      </c>
      <c r="I220" s="139">
        <f t="shared" si="22"/>
        <v>2.9553072625698324</v>
      </c>
      <c r="J220" s="139">
        <f t="shared" si="24"/>
        <v>-0.11592666128096683</v>
      </c>
      <c r="K220" s="139">
        <f t="shared" si="25"/>
        <v>-0.28659615277195799</v>
      </c>
      <c r="L220" s="139">
        <f t="shared" si="26"/>
        <v>-0.14368979482735963</v>
      </c>
      <c r="M220" s="139">
        <f t="shared" si="27"/>
        <v>-0.54621260888028444</v>
      </c>
      <c r="N220" s="388">
        <f t="shared" si="23"/>
        <v>-502.51560016986167</v>
      </c>
    </row>
    <row r="221" spans="2:14" x14ac:dyDescent="0.25">
      <c r="B221" s="387">
        <v>2</v>
      </c>
      <c r="C221" s="387">
        <v>383</v>
      </c>
      <c r="D221" s="384" t="s">
        <v>794</v>
      </c>
      <c r="E221" s="385">
        <v>2250</v>
      </c>
      <c r="F221" s="385">
        <v>1166</v>
      </c>
      <c r="G221" s="385">
        <v>3696</v>
      </c>
      <c r="H221" s="386">
        <f t="shared" si="21"/>
        <v>0.60876623376623373</v>
      </c>
      <c r="I221" s="139">
        <f t="shared" si="22"/>
        <v>5.0994854202401374</v>
      </c>
      <c r="J221" s="139">
        <f t="shared" si="24"/>
        <v>-1.558144669068471E-2</v>
      </c>
      <c r="K221" s="139">
        <f t="shared" si="25"/>
        <v>0.20248073257180235</v>
      </c>
      <c r="L221" s="139">
        <f t="shared" si="26"/>
        <v>-6.9511056966131482E-2</v>
      </c>
      <c r="M221" s="139">
        <f t="shared" si="27"/>
        <v>0.11738822891498617</v>
      </c>
      <c r="N221" s="388">
        <f t="shared" si="23"/>
        <v>433.86689406978888</v>
      </c>
    </row>
    <row r="222" spans="2:14" x14ac:dyDescent="0.25">
      <c r="B222" s="387">
        <v>2</v>
      </c>
      <c r="C222" s="387">
        <v>385</v>
      </c>
      <c r="D222" s="384" t="s">
        <v>795</v>
      </c>
      <c r="E222" s="385">
        <v>294</v>
      </c>
      <c r="F222" s="385">
        <v>631</v>
      </c>
      <c r="G222" s="385">
        <v>1016</v>
      </c>
      <c r="H222" s="386">
        <f t="shared" si="21"/>
        <v>0.28937007874015747</v>
      </c>
      <c r="I222" s="139">
        <f t="shared" si="22"/>
        <v>2.0760697305863709</v>
      </c>
      <c r="J222" s="139">
        <f t="shared" si="24"/>
        <v>-0.11245650976775823</v>
      </c>
      <c r="K222" s="139">
        <f t="shared" si="25"/>
        <v>-0.13801790310268652</v>
      </c>
      <c r="L222" s="139">
        <f t="shared" si="26"/>
        <v>-0.17410738404187628</v>
      </c>
      <c r="M222" s="139">
        <f t="shared" si="27"/>
        <v>-0.42458179691232101</v>
      </c>
      <c r="N222" s="388">
        <f t="shared" si="23"/>
        <v>-431.37510566291814</v>
      </c>
    </row>
    <row r="223" spans="2:14" x14ac:dyDescent="0.25">
      <c r="B223" s="387">
        <v>2</v>
      </c>
      <c r="C223" s="387">
        <v>386</v>
      </c>
      <c r="D223" s="384" t="s">
        <v>796</v>
      </c>
      <c r="E223" s="385">
        <v>813</v>
      </c>
      <c r="F223" s="385">
        <v>407</v>
      </c>
      <c r="G223" s="385">
        <v>1589</v>
      </c>
      <c r="H223" s="386">
        <f t="shared" si="21"/>
        <v>0.51164254247954688</v>
      </c>
      <c r="I223" s="139">
        <f t="shared" si="22"/>
        <v>5.9017199017199014</v>
      </c>
      <c r="J223" s="139">
        <f t="shared" si="24"/>
        <v>-9.1744042923294383E-2</v>
      </c>
      <c r="K223" s="139">
        <f t="shared" si="25"/>
        <v>9.8940086091298646E-2</v>
      </c>
      <c r="L223" s="139">
        <f t="shared" si="26"/>
        <v>-4.1757420407505574E-2</v>
      </c>
      <c r="M223" s="139">
        <f t="shared" si="27"/>
        <v>-3.4561377239501312E-2</v>
      </c>
      <c r="N223" s="388">
        <f t="shared" si="23"/>
        <v>-54.918028433567585</v>
      </c>
    </row>
    <row r="224" spans="2:14" x14ac:dyDescent="0.25">
      <c r="B224" s="387">
        <v>2</v>
      </c>
      <c r="C224" s="387">
        <v>387</v>
      </c>
      <c r="D224" s="384" t="s">
        <v>797</v>
      </c>
      <c r="E224" s="385">
        <v>1537</v>
      </c>
      <c r="F224" s="385">
        <v>733</v>
      </c>
      <c r="G224" s="385">
        <v>5595</v>
      </c>
      <c r="H224" s="386">
        <f t="shared" si="21"/>
        <v>0.27470956210902592</v>
      </c>
      <c r="I224" s="139">
        <f t="shared" si="22"/>
        <v>9.7298772169167798</v>
      </c>
      <c r="J224" s="139">
        <f t="shared" si="24"/>
        <v>5.3062487929972979E-2</v>
      </c>
      <c r="K224" s="139">
        <f t="shared" si="25"/>
        <v>-0.15364703899749996</v>
      </c>
      <c r="L224" s="139">
        <f t="shared" si="26"/>
        <v>9.0679278921653436E-2</v>
      </c>
      <c r="M224" s="139">
        <f t="shared" si="27"/>
        <v>-9.9052721458735421E-3</v>
      </c>
      <c r="N224" s="388">
        <f t="shared" si="23"/>
        <v>-55.419997656162465</v>
      </c>
    </row>
    <row r="225" spans="2:14" x14ac:dyDescent="0.25">
      <c r="B225" s="387">
        <v>2</v>
      </c>
      <c r="C225" s="387">
        <v>388</v>
      </c>
      <c r="D225" s="384" t="s">
        <v>798</v>
      </c>
      <c r="E225" s="385">
        <v>269</v>
      </c>
      <c r="F225" s="385">
        <v>993</v>
      </c>
      <c r="G225" s="385">
        <v>1341</v>
      </c>
      <c r="H225" s="386">
        <f t="shared" si="21"/>
        <v>0.20059656972408652</v>
      </c>
      <c r="I225" s="139">
        <f t="shared" si="22"/>
        <v>1.6213494461228599</v>
      </c>
      <c r="J225" s="139">
        <f t="shared" si="24"/>
        <v>-0.10070860099908327</v>
      </c>
      <c r="K225" s="139">
        <f t="shared" si="25"/>
        <v>-0.23265667137947202</v>
      </c>
      <c r="L225" s="139">
        <f t="shared" si="26"/>
        <v>-0.18983862198063547</v>
      </c>
      <c r="M225" s="139">
        <f t="shared" si="27"/>
        <v>-0.52320389435919079</v>
      </c>
      <c r="N225" s="388">
        <f t="shared" si="23"/>
        <v>-701.61642233567488</v>
      </c>
    </row>
    <row r="226" spans="2:14" x14ac:dyDescent="0.25">
      <c r="B226" s="387">
        <v>2</v>
      </c>
      <c r="C226" s="387">
        <v>389</v>
      </c>
      <c r="D226" s="384" t="s">
        <v>799</v>
      </c>
      <c r="E226" s="385">
        <v>18</v>
      </c>
      <c r="F226" s="385">
        <v>58</v>
      </c>
      <c r="G226" s="385">
        <v>56</v>
      </c>
      <c r="H226" s="386">
        <f t="shared" si="21"/>
        <v>0.32142857142857145</v>
      </c>
      <c r="I226" s="139">
        <f t="shared" si="22"/>
        <v>1.2758620689655173</v>
      </c>
      <c r="J226" s="139">
        <f t="shared" si="24"/>
        <v>-0.14715802489984425</v>
      </c>
      <c r="K226" s="139">
        <f t="shared" si="25"/>
        <v>-0.10384130814244244</v>
      </c>
      <c r="L226" s="139">
        <f t="shared" si="26"/>
        <v>-0.20179090192194549</v>
      </c>
      <c r="M226" s="139">
        <f t="shared" si="27"/>
        <v>-0.45279023496423221</v>
      </c>
      <c r="N226" s="388">
        <f t="shared" si="23"/>
        <v>-25.356253157997003</v>
      </c>
    </row>
    <row r="227" spans="2:14" x14ac:dyDescent="0.25">
      <c r="B227" s="387">
        <v>2</v>
      </c>
      <c r="C227" s="387">
        <v>390</v>
      </c>
      <c r="D227" s="384" t="s">
        <v>800</v>
      </c>
      <c r="E227" s="385">
        <v>264</v>
      </c>
      <c r="F227" s="385">
        <v>412</v>
      </c>
      <c r="G227" s="385">
        <v>1419</v>
      </c>
      <c r="H227" s="386">
        <f t="shared" si="21"/>
        <v>0.18604651162790697</v>
      </c>
      <c r="I227" s="139">
        <f t="shared" si="22"/>
        <v>4.0849514563106792</v>
      </c>
      <c r="J227" s="139">
        <f t="shared" si="24"/>
        <v>-9.7889102894601274E-2</v>
      </c>
      <c r="K227" s="139">
        <f t="shared" si="25"/>
        <v>-0.24816805075199203</v>
      </c>
      <c r="L227" s="139">
        <f t="shared" si="26"/>
        <v>-0.10460928268605214</v>
      </c>
      <c r="M227" s="139">
        <f t="shared" si="27"/>
        <v>-0.45066643633264541</v>
      </c>
      <c r="N227" s="388">
        <f t="shared" si="23"/>
        <v>-639.49567315602383</v>
      </c>
    </row>
    <row r="228" spans="2:14" x14ac:dyDescent="0.25">
      <c r="B228" s="387">
        <v>2</v>
      </c>
      <c r="C228" s="387">
        <v>391</v>
      </c>
      <c r="D228" s="384" t="s">
        <v>801</v>
      </c>
      <c r="E228" s="385">
        <v>167</v>
      </c>
      <c r="F228" s="385">
        <v>676</v>
      </c>
      <c r="G228" s="385">
        <v>926</v>
      </c>
      <c r="H228" s="386">
        <f t="shared" si="21"/>
        <v>0.18034557235421167</v>
      </c>
      <c r="I228" s="139">
        <f t="shared" si="22"/>
        <v>1.6168639053254439</v>
      </c>
      <c r="J228" s="139">
        <f t="shared" si="24"/>
        <v>-0.1157097768113913</v>
      </c>
      <c r="K228" s="139">
        <f t="shared" si="25"/>
        <v>-0.25424565066736321</v>
      </c>
      <c r="L228" s="139">
        <f t="shared" si="26"/>
        <v>-0.18999380113577569</v>
      </c>
      <c r="M228" s="139">
        <f t="shared" si="27"/>
        <v>-0.55994922861453023</v>
      </c>
      <c r="N228" s="388">
        <f t="shared" si="23"/>
        <v>-518.512985697055</v>
      </c>
    </row>
    <row r="229" spans="2:14" x14ac:dyDescent="0.25">
      <c r="B229" s="387">
        <v>2</v>
      </c>
      <c r="C229" s="387">
        <v>392</v>
      </c>
      <c r="D229" s="384" t="s">
        <v>802</v>
      </c>
      <c r="E229" s="385">
        <v>1342</v>
      </c>
      <c r="F229" s="385">
        <v>821</v>
      </c>
      <c r="G229" s="385">
        <v>5059</v>
      </c>
      <c r="H229" s="386">
        <f t="shared" si="21"/>
        <v>0.26526981616920342</v>
      </c>
      <c r="I229" s="139">
        <f t="shared" si="22"/>
        <v>7.7965895249695496</v>
      </c>
      <c r="J229" s="139">
        <f t="shared" si="24"/>
        <v>3.3687475314558277E-2</v>
      </c>
      <c r="K229" s="139">
        <f t="shared" si="25"/>
        <v>-0.16371046826251706</v>
      </c>
      <c r="L229" s="139">
        <f t="shared" si="26"/>
        <v>2.3796384700256659E-2</v>
      </c>
      <c r="M229" s="139">
        <f t="shared" si="27"/>
        <v>-0.10622660824770211</v>
      </c>
      <c r="N229" s="388">
        <f t="shared" si="23"/>
        <v>-537.40041112512495</v>
      </c>
    </row>
    <row r="230" spans="2:14" x14ac:dyDescent="0.25">
      <c r="B230" s="387">
        <v>2</v>
      </c>
      <c r="C230" s="387">
        <v>393</v>
      </c>
      <c r="D230" s="384" t="s">
        <v>803</v>
      </c>
      <c r="E230" s="385">
        <v>515</v>
      </c>
      <c r="F230" s="385">
        <v>628</v>
      </c>
      <c r="G230" s="385">
        <v>855</v>
      </c>
      <c r="H230" s="386">
        <f t="shared" si="21"/>
        <v>0.60233918128654973</v>
      </c>
      <c r="I230" s="139">
        <f t="shared" si="22"/>
        <v>2.1815286624203822</v>
      </c>
      <c r="J230" s="139">
        <f t="shared" si="24"/>
        <v>-0.11827624303470183</v>
      </c>
      <c r="K230" s="139">
        <f t="shared" si="25"/>
        <v>0.19562904520392504</v>
      </c>
      <c r="L230" s="139">
        <f t="shared" si="26"/>
        <v>-0.17045898830029299</v>
      </c>
      <c r="M230" s="139">
        <f t="shared" si="27"/>
        <v>-9.3106186131069774E-2</v>
      </c>
      <c r="N230" s="388">
        <f t="shared" si="23"/>
        <v>-79.605789142064651</v>
      </c>
    </row>
    <row r="231" spans="2:14" x14ac:dyDescent="0.25">
      <c r="B231" s="387">
        <v>2</v>
      </c>
      <c r="C231" s="387">
        <v>394</v>
      </c>
      <c r="D231" s="384" t="s">
        <v>804</v>
      </c>
      <c r="E231" s="385">
        <v>153</v>
      </c>
      <c r="F231" s="385">
        <v>687</v>
      </c>
      <c r="G231" s="385">
        <v>633</v>
      </c>
      <c r="H231" s="386">
        <f t="shared" si="21"/>
        <v>0.24170616113744076</v>
      </c>
      <c r="I231" s="139">
        <f t="shared" si="22"/>
        <v>1.1441048034934498</v>
      </c>
      <c r="J231" s="139">
        <f t="shared" si="24"/>
        <v>-0.12630096840899671</v>
      </c>
      <c r="K231" s="139">
        <f t="shared" si="25"/>
        <v>-0.18883097226221124</v>
      </c>
      <c r="L231" s="139">
        <f t="shared" si="26"/>
        <v>-0.20634909948673361</v>
      </c>
      <c r="M231" s="139">
        <f t="shared" si="27"/>
        <v>-0.52148104015794161</v>
      </c>
      <c r="N231" s="388">
        <f t="shared" si="23"/>
        <v>-330.09749841997706</v>
      </c>
    </row>
    <row r="232" spans="2:14" x14ac:dyDescent="0.25">
      <c r="B232" s="387">
        <v>2</v>
      </c>
      <c r="C232" s="387">
        <v>401</v>
      </c>
      <c r="D232" s="384" t="s">
        <v>805</v>
      </c>
      <c r="E232" s="385">
        <v>281</v>
      </c>
      <c r="F232" s="385">
        <v>197</v>
      </c>
      <c r="G232" s="385">
        <v>1140</v>
      </c>
      <c r="H232" s="386">
        <f t="shared" si="21"/>
        <v>0.24649122807017543</v>
      </c>
      <c r="I232" s="139">
        <f t="shared" si="22"/>
        <v>7.2131979695431472</v>
      </c>
      <c r="J232" s="139">
        <f t="shared" si="24"/>
        <v>-0.10797423072986378</v>
      </c>
      <c r="K232" s="139">
        <f t="shared" si="25"/>
        <v>-0.18372975630651434</v>
      </c>
      <c r="L232" s="139">
        <f t="shared" si="26"/>
        <v>3.6137104641527167E-3</v>
      </c>
      <c r="M232" s="139">
        <f t="shared" si="27"/>
        <v>-0.28809027657222541</v>
      </c>
      <c r="N232" s="388">
        <f t="shared" si="23"/>
        <v>-328.422915292337</v>
      </c>
    </row>
    <row r="233" spans="2:14" x14ac:dyDescent="0.25">
      <c r="B233" s="387">
        <v>2</v>
      </c>
      <c r="C233" s="387">
        <v>402</v>
      </c>
      <c r="D233" s="384" t="s">
        <v>806</v>
      </c>
      <c r="E233" s="385">
        <v>134</v>
      </c>
      <c r="F233" s="385">
        <v>659</v>
      </c>
      <c r="G233" s="385">
        <v>606</v>
      </c>
      <c r="H233" s="386">
        <f t="shared" si="21"/>
        <v>0.22112211221122113</v>
      </c>
      <c r="I233" s="139">
        <f t="shared" si="22"/>
        <v>1.1229135053110775</v>
      </c>
      <c r="J233" s="139">
        <f t="shared" si="24"/>
        <v>-0.12727694852208665</v>
      </c>
      <c r="K233" s="139">
        <f t="shared" si="25"/>
        <v>-0.21077500779846398</v>
      </c>
      <c r="L233" s="139">
        <f t="shared" si="26"/>
        <v>-0.20708222128782372</v>
      </c>
      <c r="M233" s="139">
        <f t="shared" si="27"/>
        <v>-0.54513417760837435</v>
      </c>
      <c r="N233" s="388">
        <f t="shared" si="23"/>
        <v>-330.35131163067484</v>
      </c>
    </row>
    <row r="234" spans="2:14" x14ac:dyDescent="0.25">
      <c r="B234" s="387">
        <v>2</v>
      </c>
      <c r="C234" s="387">
        <v>403</v>
      </c>
      <c r="D234" s="384" t="s">
        <v>807</v>
      </c>
      <c r="E234" s="385">
        <v>207</v>
      </c>
      <c r="F234" s="385">
        <v>275</v>
      </c>
      <c r="G234" s="385">
        <v>1096</v>
      </c>
      <c r="H234" s="386">
        <f t="shared" si="21"/>
        <v>0.18886861313868614</v>
      </c>
      <c r="I234" s="139">
        <f t="shared" si="22"/>
        <v>4.7381818181818183</v>
      </c>
      <c r="J234" s="139">
        <f t="shared" si="24"/>
        <v>-0.10956471684008438</v>
      </c>
      <c r="K234" s="139">
        <f t="shared" si="25"/>
        <v>-0.24515949320039357</v>
      </c>
      <c r="L234" s="139">
        <f t="shared" si="26"/>
        <v>-8.2010505806017736E-2</v>
      </c>
      <c r="M234" s="139">
        <f t="shared" si="27"/>
        <v>-0.4367347158464957</v>
      </c>
      <c r="N234" s="388">
        <f t="shared" si="23"/>
        <v>-478.66124856775929</v>
      </c>
    </row>
    <row r="235" spans="2:14" x14ac:dyDescent="0.25">
      <c r="B235" s="387">
        <v>2</v>
      </c>
      <c r="C235" s="387">
        <v>404</v>
      </c>
      <c r="D235" s="384" t="s">
        <v>808</v>
      </c>
      <c r="E235" s="385">
        <v>14416</v>
      </c>
      <c r="F235" s="385">
        <v>1514</v>
      </c>
      <c r="G235" s="385">
        <v>16586</v>
      </c>
      <c r="H235" s="386">
        <f t="shared" si="21"/>
        <v>0.86916676715302066</v>
      </c>
      <c r="I235" s="139">
        <f t="shared" si="22"/>
        <v>20.476882430647294</v>
      </c>
      <c r="J235" s="139">
        <f t="shared" si="24"/>
        <v>0.45035868878076218</v>
      </c>
      <c r="K235" s="139">
        <f t="shared" si="25"/>
        <v>0.48008591019164948</v>
      </c>
      <c r="L235" s="139">
        <f t="shared" si="26"/>
        <v>0.46247640766805487</v>
      </c>
      <c r="M235" s="139">
        <f t="shared" si="27"/>
        <v>1.3929210066404667</v>
      </c>
      <c r="N235" s="388">
        <f t="shared" si="23"/>
        <v>23102.987816138782</v>
      </c>
    </row>
    <row r="236" spans="2:14" x14ac:dyDescent="0.25">
      <c r="B236" s="387">
        <v>2</v>
      </c>
      <c r="C236" s="387">
        <v>405</v>
      </c>
      <c r="D236" s="384" t="s">
        <v>809</v>
      </c>
      <c r="E236" s="385">
        <v>575</v>
      </c>
      <c r="F236" s="385">
        <v>1546</v>
      </c>
      <c r="G236" s="385">
        <v>2020</v>
      </c>
      <c r="H236" s="386">
        <f t="shared" si="21"/>
        <v>0.28465346534653463</v>
      </c>
      <c r="I236" s="139">
        <f t="shared" si="22"/>
        <v>1.6785252263906856</v>
      </c>
      <c r="J236" s="139">
        <f t="shared" si="24"/>
        <v>-7.6164508525451591E-2</v>
      </c>
      <c r="K236" s="139">
        <f t="shared" si="25"/>
        <v>-0.14304614279893921</v>
      </c>
      <c r="L236" s="139">
        <f t="shared" si="26"/>
        <v>-0.18786060200998789</v>
      </c>
      <c r="M236" s="139">
        <f t="shared" si="27"/>
        <v>-0.40707125333437866</v>
      </c>
      <c r="N236" s="388">
        <f t="shared" si="23"/>
        <v>-822.28393173544487</v>
      </c>
    </row>
    <row r="237" spans="2:14" x14ac:dyDescent="0.25">
      <c r="B237" s="387">
        <v>2</v>
      </c>
      <c r="C237" s="387">
        <v>406</v>
      </c>
      <c r="D237" s="384" t="s">
        <v>810</v>
      </c>
      <c r="E237" s="385">
        <v>1360</v>
      </c>
      <c r="F237" s="385">
        <v>2167</v>
      </c>
      <c r="G237" s="385">
        <v>3377</v>
      </c>
      <c r="H237" s="386">
        <f t="shared" si="21"/>
        <v>0.40272431151909982</v>
      </c>
      <c r="I237" s="139">
        <f t="shared" si="22"/>
        <v>2.1859713890170744</v>
      </c>
      <c r="J237" s="139">
        <f t="shared" si="24"/>
        <v>-2.7112470989784129E-2</v>
      </c>
      <c r="K237" s="139">
        <f t="shared" si="25"/>
        <v>-1.7174364438274151E-2</v>
      </c>
      <c r="L237" s="139">
        <f t="shared" si="26"/>
        <v>-0.17030529032028785</v>
      </c>
      <c r="M237" s="139">
        <f t="shared" si="27"/>
        <v>-0.21459212574834613</v>
      </c>
      <c r="N237" s="388">
        <f t="shared" si="23"/>
        <v>-724.67760865216485</v>
      </c>
    </row>
    <row r="238" spans="2:14" x14ac:dyDescent="0.25">
      <c r="B238" s="387">
        <v>2</v>
      </c>
      <c r="C238" s="387">
        <v>407</v>
      </c>
      <c r="D238" s="384" t="s">
        <v>811</v>
      </c>
      <c r="E238" s="385">
        <v>476</v>
      </c>
      <c r="F238" s="385">
        <v>2324</v>
      </c>
      <c r="G238" s="385">
        <v>1613</v>
      </c>
      <c r="H238" s="386">
        <f t="shared" si="21"/>
        <v>0.29510229386236825</v>
      </c>
      <c r="I238" s="139">
        <f t="shared" si="22"/>
        <v>0.89888123924268504</v>
      </c>
      <c r="J238" s="139">
        <f t="shared" si="24"/>
        <v>-9.0876505044992228E-2</v>
      </c>
      <c r="K238" s="139">
        <f t="shared" si="25"/>
        <v>-0.13190696094577142</v>
      </c>
      <c r="L238" s="139">
        <f t="shared" si="26"/>
        <v>-0.21483271099302645</v>
      </c>
      <c r="M238" s="139">
        <f t="shared" si="27"/>
        <v>-0.43761617698379007</v>
      </c>
      <c r="N238" s="388">
        <f t="shared" si="23"/>
        <v>-705.87489347485337</v>
      </c>
    </row>
    <row r="239" spans="2:14" x14ac:dyDescent="0.25">
      <c r="B239" s="387">
        <v>2</v>
      </c>
      <c r="C239" s="387">
        <v>408</v>
      </c>
      <c r="D239" s="384" t="s">
        <v>812</v>
      </c>
      <c r="E239" s="385">
        <v>145</v>
      </c>
      <c r="F239" s="385">
        <v>149</v>
      </c>
      <c r="G239" s="385">
        <v>203</v>
      </c>
      <c r="H239" s="386">
        <f t="shared" si="21"/>
        <v>0.7142857142857143</v>
      </c>
      <c r="I239" s="139">
        <f t="shared" si="22"/>
        <v>2.3355704697986579</v>
      </c>
      <c r="J239" s="139">
        <f t="shared" si="24"/>
        <v>-0.14184435539524359</v>
      </c>
      <c r="K239" s="139">
        <f t="shared" si="25"/>
        <v>0.31497187746686406</v>
      </c>
      <c r="L239" s="139">
        <f t="shared" si="26"/>
        <v>-0.1651298477117151</v>
      </c>
      <c r="M239" s="139">
        <f t="shared" si="27"/>
        <v>7.9976743599053657E-3</v>
      </c>
      <c r="N239" s="388">
        <f t="shared" si="23"/>
        <v>1.6235278950607892</v>
      </c>
    </row>
    <row r="240" spans="2:14" x14ac:dyDescent="0.25">
      <c r="B240" s="387">
        <v>2</v>
      </c>
      <c r="C240" s="387">
        <v>409</v>
      </c>
      <c r="D240" s="384" t="s">
        <v>813</v>
      </c>
      <c r="E240" s="385">
        <v>1030</v>
      </c>
      <c r="F240" s="385">
        <v>957</v>
      </c>
      <c r="G240" s="385">
        <v>2806</v>
      </c>
      <c r="H240" s="386">
        <f t="shared" si="21"/>
        <v>0.36707056307911617</v>
      </c>
      <c r="I240" s="139">
        <f t="shared" si="22"/>
        <v>4.0083594566353185</v>
      </c>
      <c r="J240" s="139">
        <f t="shared" si="24"/>
        <v>-4.7752643011056133E-2</v>
      </c>
      <c r="K240" s="139">
        <f t="shared" si="25"/>
        <v>-5.5183753435160236E-2</v>
      </c>
      <c r="L240" s="139">
        <f t="shared" si="26"/>
        <v>-0.10725901486705661</v>
      </c>
      <c r="M240" s="139">
        <f t="shared" si="27"/>
        <v>-0.21019541131327296</v>
      </c>
      <c r="N240" s="388">
        <f t="shared" si="23"/>
        <v>-589.80832414504391</v>
      </c>
    </row>
    <row r="241" spans="2:14" x14ac:dyDescent="0.25">
      <c r="B241" s="387">
        <v>2</v>
      </c>
      <c r="C241" s="387">
        <v>410</v>
      </c>
      <c r="D241" s="384" t="s">
        <v>814</v>
      </c>
      <c r="E241" s="385">
        <v>93</v>
      </c>
      <c r="F241" s="385">
        <v>256</v>
      </c>
      <c r="G241" s="385">
        <v>268</v>
      </c>
      <c r="H241" s="386">
        <f t="shared" si="21"/>
        <v>0.34701492537313433</v>
      </c>
      <c r="I241" s="139">
        <f t="shared" si="22"/>
        <v>1.41015625</v>
      </c>
      <c r="J241" s="139">
        <f t="shared" si="24"/>
        <v>-0.13949477364150861</v>
      </c>
      <c r="K241" s="139">
        <f t="shared" si="25"/>
        <v>-7.6564465660425199E-2</v>
      </c>
      <c r="L241" s="139">
        <f t="shared" si="26"/>
        <v>-0.19714493870493888</v>
      </c>
      <c r="M241" s="139">
        <f t="shared" si="27"/>
        <v>-0.4132041780068727</v>
      </c>
      <c r="N241" s="388">
        <f t="shared" si="23"/>
        <v>-110.73871970584189</v>
      </c>
    </row>
    <row r="242" spans="2:14" x14ac:dyDescent="0.25">
      <c r="B242" s="387">
        <v>2</v>
      </c>
      <c r="C242" s="387">
        <v>411</v>
      </c>
      <c r="D242" s="384" t="s">
        <v>815</v>
      </c>
      <c r="E242" s="385">
        <v>129</v>
      </c>
      <c r="F242" s="385">
        <v>328</v>
      </c>
      <c r="G242" s="385">
        <v>541</v>
      </c>
      <c r="H242" s="386">
        <f t="shared" si="21"/>
        <v>0.23844731977818853</v>
      </c>
      <c r="I242" s="139">
        <f t="shared" si="22"/>
        <v>2.0426829268292681</v>
      </c>
      <c r="J242" s="139">
        <f t="shared" si="24"/>
        <v>-0.12962653027582163</v>
      </c>
      <c r="K242" s="139">
        <f t="shared" si="25"/>
        <v>-0.1923051250321918</v>
      </c>
      <c r="L242" s="139">
        <f t="shared" si="26"/>
        <v>-0.17526241444597912</v>
      </c>
      <c r="M242" s="139">
        <f t="shared" si="27"/>
        <v>-0.49719406975399255</v>
      </c>
      <c r="N242" s="388">
        <f t="shared" si="23"/>
        <v>-268.98199173690995</v>
      </c>
    </row>
    <row r="243" spans="2:14" x14ac:dyDescent="0.25">
      <c r="B243" s="387">
        <v>2</v>
      </c>
      <c r="C243" s="387">
        <v>412</v>
      </c>
      <c r="D243" s="384" t="s">
        <v>816</v>
      </c>
      <c r="E243" s="385">
        <v>3260</v>
      </c>
      <c r="F243" s="385">
        <v>889</v>
      </c>
      <c r="G243" s="385">
        <v>5899</v>
      </c>
      <c r="H243" s="386">
        <f t="shared" si="21"/>
        <v>0.55263604000678079</v>
      </c>
      <c r="I243" s="139">
        <f t="shared" si="22"/>
        <v>10.302587176602925</v>
      </c>
      <c r="J243" s="139">
        <f t="shared" si="24"/>
        <v>6.4051301055133555E-2</v>
      </c>
      <c r="K243" s="139">
        <f t="shared" si="25"/>
        <v>0.14264202100785733</v>
      </c>
      <c r="L243" s="139">
        <f t="shared" si="26"/>
        <v>0.11049241889703296</v>
      </c>
      <c r="M243" s="139">
        <f t="shared" si="27"/>
        <v>0.31718574096002383</v>
      </c>
      <c r="N243" s="388">
        <f t="shared" si="23"/>
        <v>1871.0786859231805</v>
      </c>
    </row>
    <row r="244" spans="2:14" x14ac:dyDescent="0.25">
      <c r="B244" s="387">
        <v>2</v>
      </c>
      <c r="C244" s="387">
        <v>413</v>
      </c>
      <c r="D244" s="384" t="s">
        <v>817</v>
      </c>
      <c r="E244" s="385">
        <v>949</v>
      </c>
      <c r="F244" s="385">
        <v>687</v>
      </c>
      <c r="G244" s="385">
        <v>2214</v>
      </c>
      <c r="H244" s="386">
        <f t="shared" si="21"/>
        <v>0.42863595302619695</v>
      </c>
      <c r="I244" s="139">
        <f t="shared" si="22"/>
        <v>4.6040756914119356</v>
      </c>
      <c r="J244" s="139">
        <f t="shared" si="24"/>
        <v>-6.9151910675842532E-2</v>
      </c>
      <c r="K244" s="139">
        <f t="shared" si="25"/>
        <v>1.0449257331789761E-2</v>
      </c>
      <c r="L244" s="139">
        <f t="shared" si="26"/>
        <v>-8.6649963207289044E-2</v>
      </c>
      <c r="M244" s="139">
        <f t="shared" si="27"/>
        <v>-0.14535261655134182</v>
      </c>
      <c r="N244" s="388">
        <f t="shared" si="23"/>
        <v>-321.81069304467081</v>
      </c>
    </row>
    <row r="245" spans="2:14" x14ac:dyDescent="0.25">
      <c r="B245" s="387">
        <v>2</v>
      </c>
      <c r="C245" s="387">
        <v>414</v>
      </c>
      <c r="D245" s="384" t="s">
        <v>818</v>
      </c>
      <c r="E245" s="385">
        <v>528</v>
      </c>
      <c r="F245" s="385">
        <v>1929</v>
      </c>
      <c r="G245" s="385">
        <v>2369</v>
      </c>
      <c r="H245" s="386">
        <f t="shared" si="21"/>
        <v>0.22287885183621781</v>
      </c>
      <c r="I245" s="139">
        <f t="shared" si="22"/>
        <v>1.5018144116122343</v>
      </c>
      <c r="J245" s="139">
        <f t="shared" si="24"/>
        <v>-6.3549061878474464E-2</v>
      </c>
      <c r="K245" s="139">
        <f t="shared" si="25"/>
        <v>-0.20890220051467609</v>
      </c>
      <c r="L245" s="139">
        <f t="shared" si="26"/>
        <v>-0.19397398636650848</v>
      </c>
      <c r="M245" s="139">
        <f t="shared" si="27"/>
        <v>-0.46642524875965902</v>
      </c>
      <c r="N245" s="388">
        <f t="shared" si="23"/>
        <v>-1104.9614143116321</v>
      </c>
    </row>
    <row r="246" spans="2:14" x14ac:dyDescent="0.25">
      <c r="B246" s="387">
        <v>2</v>
      </c>
      <c r="C246" s="387">
        <v>415</v>
      </c>
      <c r="D246" s="384" t="s">
        <v>819</v>
      </c>
      <c r="E246" s="385">
        <v>1599</v>
      </c>
      <c r="F246" s="385">
        <v>598</v>
      </c>
      <c r="G246" s="385">
        <v>1477</v>
      </c>
      <c r="H246" s="386">
        <f t="shared" si="21"/>
        <v>1.0825998645903858</v>
      </c>
      <c r="I246" s="139">
        <f t="shared" si="22"/>
        <v>5.1438127090301</v>
      </c>
      <c r="J246" s="139">
        <f t="shared" si="24"/>
        <v>-9.5792553022037735E-2</v>
      </c>
      <c r="K246" s="139">
        <f t="shared" si="25"/>
        <v>0.70762051679726068</v>
      </c>
      <c r="L246" s="139">
        <f t="shared" si="26"/>
        <v>-6.7977535918224613E-2</v>
      </c>
      <c r="M246" s="139">
        <f t="shared" si="27"/>
        <v>0.54385042785699833</v>
      </c>
      <c r="N246" s="388">
        <f t="shared" si="23"/>
        <v>803.26708194478658</v>
      </c>
    </row>
    <row r="247" spans="2:14" x14ac:dyDescent="0.25">
      <c r="B247" s="387">
        <v>2</v>
      </c>
      <c r="C247" s="387">
        <v>418</v>
      </c>
      <c r="D247" s="384" t="s">
        <v>820</v>
      </c>
      <c r="E247" s="385">
        <v>1242</v>
      </c>
      <c r="F247" s="385">
        <v>1407</v>
      </c>
      <c r="G247" s="385">
        <v>2936</v>
      </c>
      <c r="H247" s="386">
        <f t="shared" si="21"/>
        <v>0.42302452316076294</v>
      </c>
      <c r="I247" s="139">
        <f t="shared" si="22"/>
        <v>2.9694385216773278</v>
      </c>
      <c r="J247" s="139">
        <f t="shared" si="24"/>
        <v>-4.3053479503586158E-2</v>
      </c>
      <c r="K247" s="139">
        <f t="shared" si="25"/>
        <v>4.4670807047500092E-3</v>
      </c>
      <c r="L247" s="139">
        <f t="shared" si="26"/>
        <v>-0.14320091802333373</v>
      </c>
      <c r="M247" s="139">
        <f t="shared" si="27"/>
        <v>-0.18178731682216989</v>
      </c>
      <c r="N247" s="388">
        <f t="shared" si="23"/>
        <v>-533.72756218989082</v>
      </c>
    </row>
    <row r="248" spans="2:14" x14ac:dyDescent="0.25">
      <c r="B248" s="387">
        <v>2</v>
      </c>
      <c r="C248" s="387">
        <v>420</v>
      </c>
      <c r="D248" s="384" t="s">
        <v>821</v>
      </c>
      <c r="E248" s="385">
        <v>1150</v>
      </c>
      <c r="F248" s="385">
        <v>265</v>
      </c>
      <c r="G248" s="385">
        <v>2459</v>
      </c>
      <c r="H248" s="386">
        <f t="shared" si="21"/>
        <v>0.46766978446522978</v>
      </c>
      <c r="I248" s="139">
        <f t="shared" si="22"/>
        <v>13.618867924528303</v>
      </c>
      <c r="J248" s="139">
        <f t="shared" si="24"/>
        <v>-6.0295794834841404E-2</v>
      </c>
      <c r="K248" s="139">
        <f t="shared" si="25"/>
        <v>5.2062051164744771E-2</v>
      </c>
      <c r="L248" s="139">
        <f t="shared" si="26"/>
        <v>0.22522053483954205</v>
      </c>
      <c r="M248" s="139">
        <f t="shared" si="27"/>
        <v>0.21698679116944541</v>
      </c>
      <c r="N248" s="388">
        <f t="shared" si="23"/>
        <v>533.5705194856663</v>
      </c>
    </row>
    <row r="249" spans="2:14" x14ac:dyDescent="0.25">
      <c r="B249" s="387">
        <v>2</v>
      </c>
      <c r="C249" s="387">
        <v>421</v>
      </c>
      <c r="D249" s="384" t="s">
        <v>822</v>
      </c>
      <c r="E249" s="385">
        <v>144</v>
      </c>
      <c r="F249" s="385">
        <v>243</v>
      </c>
      <c r="G249" s="385">
        <v>78</v>
      </c>
      <c r="H249" s="386">
        <f t="shared" si="21"/>
        <v>1.8461538461538463</v>
      </c>
      <c r="I249" s="139">
        <f t="shared" si="22"/>
        <v>0.9135802469135802</v>
      </c>
      <c r="J249" s="139">
        <f t="shared" si="24"/>
        <v>-0.14636278184473397</v>
      </c>
      <c r="K249" s="139">
        <f t="shared" si="25"/>
        <v>1.5216224541873835</v>
      </c>
      <c r="L249" s="139">
        <f t="shared" si="26"/>
        <v>-0.21432419269059949</v>
      </c>
      <c r="M249" s="139">
        <f t="shared" si="27"/>
        <v>1.1609354796520501</v>
      </c>
      <c r="N249" s="388">
        <f t="shared" si="23"/>
        <v>90.552967412859914</v>
      </c>
    </row>
    <row r="250" spans="2:14" x14ac:dyDescent="0.25">
      <c r="B250" s="387">
        <v>2</v>
      </c>
      <c r="C250" s="387">
        <v>422</v>
      </c>
      <c r="D250" s="384" t="s">
        <v>823</v>
      </c>
      <c r="E250" s="385">
        <v>26</v>
      </c>
      <c r="F250" s="385">
        <v>133</v>
      </c>
      <c r="G250" s="385">
        <v>160</v>
      </c>
      <c r="H250" s="386">
        <f t="shared" si="21"/>
        <v>0.16250000000000001</v>
      </c>
      <c r="I250" s="139">
        <f t="shared" si="22"/>
        <v>1.3984962406015038</v>
      </c>
      <c r="J250" s="139">
        <f t="shared" si="24"/>
        <v>-0.14339869409386827</v>
      </c>
      <c r="K250" s="139">
        <f t="shared" si="25"/>
        <v>-0.27327027868438919</v>
      </c>
      <c r="L250" s="139">
        <f t="shared" si="26"/>
        <v>-0.19754832159433938</v>
      </c>
      <c r="M250" s="139">
        <f t="shared" si="27"/>
        <v>-0.61421729437259676</v>
      </c>
      <c r="N250" s="388">
        <f t="shared" si="23"/>
        <v>-98.274767099615474</v>
      </c>
    </row>
    <row r="251" spans="2:14" x14ac:dyDescent="0.25">
      <c r="B251" s="387">
        <v>2</v>
      </c>
      <c r="C251" s="387">
        <v>423</v>
      </c>
      <c r="D251" s="384" t="s">
        <v>824</v>
      </c>
      <c r="E251" s="385">
        <v>40</v>
      </c>
      <c r="F251" s="385">
        <v>220</v>
      </c>
      <c r="G251" s="385">
        <v>191</v>
      </c>
      <c r="H251" s="386">
        <f t="shared" si="21"/>
        <v>0.20942408376963351</v>
      </c>
      <c r="I251" s="139">
        <f t="shared" si="22"/>
        <v>1.05</v>
      </c>
      <c r="J251" s="139">
        <f t="shared" si="24"/>
        <v>-0.14227812433439466</v>
      </c>
      <c r="K251" s="139">
        <f t="shared" si="25"/>
        <v>-0.22324592412529567</v>
      </c>
      <c r="L251" s="139">
        <f t="shared" si="26"/>
        <v>-0.20960469442172147</v>
      </c>
      <c r="M251" s="139">
        <f t="shared" si="27"/>
        <v>-0.5751287428814118</v>
      </c>
      <c r="N251" s="388">
        <f t="shared" si="23"/>
        <v>-109.84958989034965</v>
      </c>
    </row>
    <row r="252" spans="2:14" x14ac:dyDescent="0.25">
      <c r="B252" s="387">
        <v>2</v>
      </c>
      <c r="C252" s="387">
        <v>424</v>
      </c>
      <c r="D252" s="384" t="s">
        <v>825</v>
      </c>
      <c r="E252" s="385">
        <v>779</v>
      </c>
      <c r="F252" s="385">
        <v>2820</v>
      </c>
      <c r="G252" s="385">
        <v>2071</v>
      </c>
      <c r="H252" s="386">
        <f t="shared" si="21"/>
        <v>0.37614678899082571</v>
      </c>
      <c r="I252" s="139">
        <f t="shared" si="22"/>
        <v>1.0106382978723405</v>
      </c>
      <c r="J252" s="139">
        <f t="shared" si="24"/>
        <v>-7.4320990534059508E-2</v>
      </c>
      <c r="K252" s="139">
        <f t="shared" si="25"/>
        <v>-4.5507861939978557E-2</v>
      </c>
      <c r="L252" s="139">
        <f t="shared" si="26"/>
        <v>-0.21096642892752943</v>
      </c>
      <c r="M252" s="139">
        <f t="shared" si="27"/>
        <v>-0.3307952814015675</v>
      </c>
      <c r="N252" s="388">
        <f t="shared" si="23"/>
        <v>-685.07702778264627</v>
      </c>
    </row>
    <row r="253" spans="2:14" x14ac:dyDescent="0.25">
      <c r="B253" s="387">
        <v>2</v>
      </c>
      <c r="C253" s="387">
        <v>431</v>
      </c>
      <c r="D253" s="384" t="s">
        <v>826</v>
      </c>
      <c r="E253" s="385">
        <v>636</v>
      </c>
      <c r="F253" s="385">
        <v>1762</v>
      </c>
      <c r="G253" s="385">
        <v>1789</v>
      </c>
      <c r="H253" s="386">
        <f t="shared" si="21"/>
        <v>0.35550586920067079</v>
      </c>
      <c r="I253" s="139">
        <f t="shared" si="22"/>
        <v>1.3762769580022702</v>
      </c>
      <c r="J253" s="139">
        <f t="shared" si="24"/>
        <v>-8.4514560604109779E-2</v>
      </c>
      <c r="K253" s="139">
        <f t="shared" si="25"/>
        <v>-6.7512525793995554E-2</v>
      </c>
      <c r="L253" s="139">
        <f t="shared" si="26"/>
        <v>-0.19831700694517976</v>
      </c>
      <c r="M253" s="139">
        <f t="shared" si="27"/>
        <v>-0.35034409334328509</v>
      </c>
      <c r="N253" s="388">
        <f t="shared" si="23"/>
        <v>-626.76558299113708</v>
      </c>
    </row>
    <row r="254" spans="2:14" x14ac:dyDescent="0.25">
      <c r="B254" s="387">
        <v>2</v>
      </c>
      <c r="C254" s="387">
        <v>432</v>
      </c>
      <c r="D254" s="384" t="s">
        <v>827</v>
      </c>
      <c r="E254" s="385">
        <v>127</v>
      </c>
      <c r="F254" s="385">
        <v>1347</v>
      </c>
      <c r="G254" s="385">
        <v>505</v>
      </c>
      <c r="H254" s="386">
        <f t="shared" si="21"/>
        <v>0.25148514851485149</v>
      </c>
      <c r="I254" s="139">
        <f t="shared" si="22"/>
        <v>0.46919079435783223</v>
      </c>
      <c r="J254" s="139">
        <f t="shared" si="24"/>
        <v>-0.13092783709327485</v>
      </c>
      <c r="K254" s="139">
        <f t="shared" si="25"/>
        <v>-0.17840588790258718</v>
      </c>
      <c r="L254" s="139">
        <f t="shared" si="26"/>
        <v>-0.22969803118974913</v>
      </c>
      <c r="M254" s="139">
        <f t="shared" si="27"/>
        <v>-0.53903175618561117</v>
      </c>
      <c r="N254" s="388">
        <f t="shared" si="23"/>
        <v>-272.21103687373363</v>
      </c>
    </row>
    <row r="255" spans="2:14" x14ac:dyDescent="0.25">
      <c r="B255" s="387">
        <v>2</v>
      </c>
      <c r="C255" s="387">
        <v>433</v>
      </c>
      <c r="D255" s="384" t="s">
        <v>828</v>
      </c>
      <c r="E255" s="385">
        <v>237</v>
      </c>
      <c r="F255" s="385">
        <v>1481</v>
      </c>
      <c r="G255" s="385">
        <v>683</v>
      </c>
      <c r="H255" s="386">
        <f t="shared" si="21"/>
        <v>0.34699853587115664</v>
      </c>
      <c r="I255" s="139">
        <f t="shared" si="22"/>
        <v>0.62120189061444975</v>
      </c>
      <c r="J255" s="139">
        <f t="shared" si="24"/>
        <v>-0.12449359782920057</v>
      </c>
      <c r="K255" s="139">
        <f t="shared" si="25"/>
        <v>-7.6581938015602216E-2</v>
      </c>
      <c r="L255" s="139">
        <f t="shared" si="26"/>
        <v>-0.22443914389958608</v>
      </c>
      <c r="M255" s="139">
        <f t="shared" si="27"/>
        <v>-0.42551467974438884</v>
      </c>
      <c r="N255" s="388">
        <f t="shared" si="23"/>
        <v>-290.62652626541757</v>
      </c>
    </row>
    <row r="256" spans="2:14" x14ac:dyDescent="0.25">
      <c r="B256" s="387">
        <v>2</v>
      </c>
      <c r="C256" s="387">
        <v>434</v>
      </c>
      <c r="D256" s="384" t="s">
        <v>829</v>
      </c>
      <c r="E256" s="385">
        <v>779</v>
      </c>
      <c r="F256" s="385">
        <v>2207</v>
      </c>
      <c r="G256" s="385">
        <v>1420</v>
      </c>
      <c r="H256" s="386">
        <f t="shared" si="21"/>
        <v>0.54859154929577469</v>
      </c>
      <c r="I256" s="139">
        <f t="shared" si="22"/>
        <v>0.99637516991391029</v>
      </c>
      <c r="J256" s="139">
        <f t="shared" si="24"/>
        <v>-9.7852955483005349E-2</v>
      </c>
      <c r="K256" s="139">
        <f t="shared" si="25"/>
        <v>0.13833031109080063</v>
      </c>
      <c r="L256" s="139">
        <f t="shared" si="26"/>
        <v>-0.21145986778946577</v>
      </c>
      <c r="M256" s="139">
        <f t="shared" si="27"/>
        <v>-0.17098251218167049</v>
      </c>
      <c r="N256" s="388">
        <f t="shared" si="23"/>
        <v>-242.79516729797209</v>
      </c>
    </row>
    <row r="257" spans="2:14" x14ac:dyDescent="0.25">
      <c r="B257" s="387">
        <v>2</v>
      </c>
      <c r="C257" s="387">
        <v>435</v>
      </c>
      <c r="D257" s="384" t="s">
        <v>830</v>
      </c>
      <c r="E257" s="385">
        <v>215</v>
      </c>
      <c r="F257" s="385">
        <v>1414</v>
      </c>
      <c r="G257" s="385">
        <v>539</v>
      </c>
      <c r="H257" s="386">
        <f t="shared" si="21"/>
        <v>0.39888682745825604</v>
      </c>
      <c r="I257" s="139">
        <f t="shared" si="22"/>
        <v>0.53323903818953322</v>
      </c>
      <c r="J257" s="139">
        <f t="shared" si="24"/>
        <v>-0.12969882509901348</v>
      </c>
      <c r="K257" s="139">
        <f t="shared" si="25"/>
        <v>-2.1265390790902672E-2</v>
      </c>
      <c r="L257" s="139">
        <f t="shared" si="26"/>
        <v>-0.22748225547509215</v>
      </c>
      <c r="M257" s="139">
        <f t="shared" si="27"/>
        <v>-0.37844647136500831</v>
      </c>
      <c r="N257" s="388">
        <f t="shared" si="23"/>
        <v>-203.98264806573948</v>
      </c>
    </row>
    <row r="258" spans="2:14" x14ac:dyDescent="0.25">
      <c r="B258" s="387">
        <v>2</v>
      </c>
      <c r="C258" s="387">
        <v>437</v>
      </c>
      <c r="D258" s="384" t="s">
        <v>831</v>
      </c>
      <c r="E258" s="385">
        <v>52</v>
      </c>
      <c r="F258" s="385">
        <v>472</v>
      </c>
      <c r="G258" s="385">
        <v>110</v>
      </c>
      <c r="H258" s="386">
        <f t="shared" si="21"/>
        <v>0.47272727272727272</v>
      </c>
      <c r="I258" s="139">
        <f t="shared" si="22"/>
        <v>0.34322033898305082</v>
      </c>
      <c r="J258" s="139">
        <f t="shared" si="24"/>
        <v>-0.14520606467366443</v>
      </c>
      <c r="K258" s="139">
        <f t="shared" si="25"/>
        <v>5.7453687307092098E-2</v>
      </c>
      <c r="L258" s="139">
        <f t="shared" si="26"/>
        <v>-0.23405603164511157</v>
      </c>
      <c r="M258" s="139">
        <f t="shared" si="27"/>
        <v>-0.32180840901168389</v>
      </c>
      <c r="N258" s="388">
        <f t="shared" si="23"/>
        <v>-35.398924991285227</v>
      </c>
    </row>
    <row r="259" spans="2:14" x14ac:dyDescent="0.25">
      <c r="B259" s="387">
        <v>2</v>
      </c>
      <c r="C259" s="387">
        <v>438</v>
      </c>
      <c r="D259" s="384" t="s">
        <v>832</v>
      </c>
      <c r="E259" s="385">
        <v>491</v>
      </c>
      <c r="F259" s="385">
        <v>2155</v>
      </c>
      <c r="G259" s="385">
        <v>1236</v>
      </c>
      <c r="H259" s="386">
        <f t="shared" si="21"/>
        <v>0.39724919093851135</v>
      </c>
      <c r="I259" s="139">
        <f t="shared" si="22"/>
        <v>0.80139211136890953</v>
      </c>
      <c r="J259" s="139">
        <f t="shared" si="24"/>
        <v>-0.10450407921665518</v>
      </c>
      <c r="K259" s="139">
        <f t="shared" si="25"/>
        <v>-2.3011225835968447E-2</v>
      </c>
      <c r="L259" s="139">
        <f t="shared" si="26"/>
        <v>-0.21820538804180575</v>
      </c>
      <c r="M259" s="139">
        <f t="shared" si="27"/>
        <v>-0.34572069309442938</v>
      </c>
      <c r="N259" s="388">
        <f t="shared" si="23"/>
        <v>-427.31077666471469</v>
      </c>
    </row>
    <row r="260" spans="2:14" x14ac:dyDescent="0.25">
      <c r="B260" s="387">
        <v>2</v>
      </c>
      <c r="C260" s="387">
        <v>441</v>
      </c>
      <c r="D260" s="384" t="s">
        <v>833</v>
      </c>
      <c r="E260" s="385">
        <v>249</v>
      </c>
      <c r="F260" s="385">
        <v>1262</v>
      </c>
      <c r="G260" s="385">
        <v>977</v>
      </c>
      <c r="H260" s="386">
        <f t="shared" si="21"/>
        <v>0.25486182190378709</v>
      </c>
      <c r="I260" s="139">
        <f t="shared" si="22"/>
        <v>0.97147385103011097</v>
      </c>
      <c r="J260" s="139">
        <f t="shared" si="24"/>
        <v>-0.11386625881999922</v>
      </c>
      <c r="K260" s="139">
        <f t="shared" si="25"/>
        <v>-0.17480611794932319</v>
      </c>
      <c r="L260" s="139">
        <f t="shared" si="26"/>
        <v>-0.21232133930444805</v>
      </c>
      <c r="M260" s="139">
        <f t="shared" si="27"/>
        <v>-0.50099371607377041</v>
      </c>
      <c r="N260" s="388">
        <f t="shared" si="23"/>
        <v>-489.47086060407372</v>
      </c>
    </row>
    <row r="261" spans="2:14" x14ac:dyDescent="0.25">
      <c r="B261" s="387">
        <v>2</v>
      </c>
      <c r="C261" s="387">
        <v>442</v>
      </c>
      <c r="D261" s="384" t="s">
        <v>834</v>
      </c>
      <c r="E261" s="385">
        <v>37</v>
      </c>
      <c r="F261" s="385">
        <v>693</v>
      </c>
      <c r="G261" s="385">
        <v>222</v>
      </c>
      <c r="H261" s="386">
        <f t="shared" si="21"/>
        <v>0.16666666666666666</v>
      </c>
      <c r="I261" s="139">
        <f t="shared" si="22"/>
        <v>0.37373737373737376</v>
      </c>
      <c r="J261" s="139">
        <f t="shared" si="24"/>
        <v>-0.14115755457492105</v>
      </c>
      <c r="K261" s="139">
        <f t="shared" si="25"/>
        <v>-0.26882832065519957</v>
      </c>
      <c r="L261" s="139">
        <f t="shared" si="26"/>
        <v>-0.23300028209685461</v>
      </c>
      <c r="M261" s="139">
        <f t="shared" si="27"/>
        <v>-0.64298615732697528</v>
      </c>
      <c r="N261" s="388">
        <f t="shared" si="23"/>
        <v>-142.74292692658852</v>
      </c>
    </row>
    <row r="262" spans="2:14" x14ac:dyDescent="0.25">
      <c r="B262" s="387">
        <v>2</v>
      </c>
      <c r="C262" s="387">
        <v>443</v>
      </c>
      <c r="D262" s="384" t="s">
        <v>835</v>
      </c>
      <c r="E262" s="385">
        <v>3799</v>
      </c>
      <c r="F262" s="385">
        <v>2068</v>
      </c>
      <c r="G262" s="385">
        <v>5080</v>
      </c>
      <c r="H262" s="386">
        <f t="shared" si="21"/>
        <v>0.74783464566929136</v>
      </c>
      <c r="I262" s="139">
        <f t="shared" si="22"/>
        <v>4.2935203094777563</v>
      </c>
      <c r="J262" s="139">
        <f t="shared" si="24"/>
        <v>3.4446570958072659E-2</v>
      </c>
      <c r="K262" s="139">
        <f t="shared" si="25"/>
        <v>0.35073738429806683</v>
      </c>
      <c r="L262" s="139">
        <f t="shared" si="26"/>
        <v>-9.7393756201113235E-2</v>
      </c>
      <c r="M262" s="139">
        <f t="shared" si="27"/>
        <v>0.28779019905502623</v>
      </c>
      <c r="N262" s="388">
        <f t="shared" si="23"/>
        <v>1461.9742111995333</v>
      </c>
    </row>
    <row r="263" spans="2:14" x14ac:dyDescent="0.25">
      <c r="B263" s="387">
        <v>2</v>
      </c>
      <c r="C263" s="387">
        <v>444</v>
      </c>
      <c r="D263" s="384" t="s">
        <v>836</v>
      </c>
      <c r="E263" s="385">
        <v>1782</v>
      </c>
      <c r="F263" s="385">
        <v>1487</v>
      </c>
      <c r="G263" s="385">
        <v>1921</v>
      </c>
      <c r="H263" s="386">
        <f t="shared" si="21"/>
        <v>0.92764185320145753</v>
      </c>
      <c r="I263" s="139">
        <f t="shared" si="22"/>
        <v>2.4902488231338267</v>
      </c>
      <c r="J263" s="139">
        <f t="shared" si="24"/>
        <v>-7.9743102273447955E-2</v>
      </c>
      <c r="K263" s="139">
        <f t="shared" si="25"/>
        <v>0.5424244409069473</v>
      </c>
      <c r="L263" s="139">
        <f t="shared" si="26"/>
        <v>-0.15977868555020777</v>
      </c>
      <c r="M263" s="139">
        <f t="shared" si="27"/>
        <v>0.30290265308329156</v>
      </c>
      <c r="N263" s="388">
        <f t="shared" si="23"/>
        <v>581.87599657300314</v>
      </c>
    </row>
    <row r="264" spans="2:14" x14ac:dyDescent="0.25">
      <c r="B264" s="387">
        <v>2</v>
      </c>
      <c r="C264" s="387">
        <v>445</v>
      </c>
      <c r="D264" s="384" t="s">
        <v>837</v>
      </c>
      <c r="E264" s="385">
        <v>331</v>
      </c>
      <c r="F264" s="385">
        <v>2372</v>
      </c>
      <c r="G264" s="385">
        <v>1210</v>
      </c>
      <c r="H264" s="386">
        <f t="shared" si="21"/>
        <v>0.27355371900826447</v>
      </c>
      <c r="I264" s="139">
        <f t="shared" si="22"/>
        <v>0.6496627318718381</v>
      </c>
      <c r="J264" s="139">
        <f t="shared" si="24"/>
        <v>-0.10544391191814917</v>
      </c>
      <c r="K264" s="139">
        <f t="shared" si="25"/>
        <v>-0.15487924856755853</v>
      </c>
      <c r="L264" s="139">
        <f t="shared" si="26"/>
        <v>-0.22345452922314724</v>
      </c>
      <c r="M264" s="139">
        <f t="shared" si="27"/>
        <v>-0.48377768970885493</v>
      </c>
      <c r="N264" s="388">
        <f t="shared" si="23"/>
        <v>-585.37100454771451</v>
      </c>
    </row>
    <row r="265" spans="2:14" x14ac:dyDescent="0.25">
      <c r="B265" s="387">
        <v>2</v>
      </c>
      <c r="C265" s="387">
        <v>446</v>
      </c>
      <c r="D265" s="384" t="s">
        <v>838</v>
      </c>
      <c r="E265" s="385">
        <v>2382</v>
      </c>
      <c r="F265" s="385">
        <v>2450</v>
      </c>
      <c r="G265" s="385">
        <v>4587</v>
      </c>
      <c r="H265" s="386">
        <f t="shared" si="21"/>
        <v>0.51929365598430344</v>
      </c>
      <c r="I265" s="139">
        <f t="shared" si="22"/>
        <v>2.8444897959183675</v>
      </c>
      <c r="J265" s="139">
        <f t="shared" si="24"/>
        <v>1.6625897041282645E-2</v>
      </c>
      <c r="K265" s="139">
        <f t="shared" si="25"/>
        <v>0.10709670810682533</v>
      </c>
      <c r="L265" s="139">
        <f t="shared" si="26"/>
        <v>-0.14752357131639726</v>
      </c>
      <c r="M265" s="139">
        <f t="shared" si="27"/>
        <v>-2.3800966168289292E-2</v>
      </c>
      <c r="N265" s="388">
        <f t="shared" si="23"/>
        <v>-109.17503181394298</v>
      </c>
    </row>
    <row r="266" spans="2:14" x14ac:dyDescent="0.25">
      <c r="B266" s="387">
        <v>2</v>
      </c>
      <c r="C266" s="387">
        <v>448</v>
      </c>
      <c r="D266" s="384" t="s">
        <v>839</v>
      </c>
      <c r="E266" s="385">
        <v>1293</v>
      </c>
      <c r="F266" s="385">
        <v>1617</v>
      </c>
      <c r="G266" s="385">
        <v>923</v>
      </c>
      <c r="H266" s="386">
        <f t="shared" si="21"/>
        <v>1.4008667388949079</v>
      </c>
      <c r="I266" s="139">
        <f t="shared" si="22"/>
        <v>1.3704390847247989</v>
      </c>
      <c r="J266" s="139">
        <f t="shared" si="24"/>
        <v>-0.11581821904617906</v>
      </c>
      <c r="K266" s="139">
        <f t="shared" si="25"/>
        <v>1.0469152602553535</v>
      </c>
      <c r="L266" s="139">
        <f t="shared" si="26"/>
        <v>-0.19851897060662621</v>
      </c>
      <c r="M266" s="139">
        <f t="shared" si="27"/>
        <v>0.7325780706025482</v>
      </c>
      <c r="N266" s="388">
        <f t="shared" si="23"/>
        <v>676.169559166152</v>
      </c>
    </row>
    <row r="267" spans="2:14" x14ac:dyDescent="0.25">
      <c r="B267" s="387">
        <v>2</v>
      </c>
      <c r="C267" s="387">
        <v>449</v>
      </c>
      <c r="D267" s="384" t="s">
        <v>840</v>
      </c>
      <c r="E267" s="385">
        <v>151</v>
      </c>
      <c r="F267" s="385">
        <v>1337</v>
      </c>
      <c r="G267" s="385">
        <v>826</v>
      </c>
      <c r="H267" s="386">
        <f t="shared" si="21"/>
        <v>0.18280871670702178</v>
      </c>
      <c r="I267" s="139">
        <f t="shared" si="22"/>
        <v>0.73074046372475687</v>
      </c>
      <c r="J267" s="139">
        <f t="shared" si="24"/>
        <v>-0.11932451797098359</v>
      </c>
      <c r="K267" s="139">
        <f t="shared" si="25"/>
        <v>-0.25161976654695895</v>
      </c>
      <c r="L267" s="139">
        <f t="shared" si="26"/>
        <v>-0.2206496112661267</v>
      </c>
      <c r="M267" s="139">
        <f t="shared" si="27"/>
        <v>-0.59159389578406918</v>
      </c>
      <c r="N267" s="388">
        <f t="shared" si="23"/>
        <v>-488.65655791764112</v>
      </c>
    </row>
    <row r="268" spans="2:14" x14ac:dyDescent="0.25">
      <c r="B268" s="387">
        <v>2</v>
      </c>
      <c r="C268" s="387">
        <v>450</v>
      </c>
      <c r="D268" s="384" t="s">
        <v>841</v>
      </c>
      <c r="E268" s="385">
        <v>457</v>
      </c>
      <c r="F268" s="385">
        <v>2354</v>
      </c>
      <c r="G268" s="385">
        <v>1960</v>
      </c>
      <c r="H268" s="386">
        <f t="shared" si="21"/>
        <v>0.23316326530612244</v>
      </c>
      <c r="I268" s="139">
        <f t="shared" si="22"/>
        <v>1.0267629566694987</v>
      </c>
      <c r="J268" s="139">
        <f t="shared" si="24"/>
        <v>-7.833335322120695E-2</v>
      </c>
      <c r="K268" s="139">
        <f t="shared" si="25"/>
        <v>-0.19793829659752041</v>
      </c>
      <c r="L268" s="139">
        <f t="shared" si="26"/>
        <v>-0.21040858962964396</v>
      </c>
      <c r="M268" s="139">
        <f t="shared" si="27"/>
        <v>-0.48668023944837135</v>
      </c>
      <c r="N268" s="388">
        <f t="shared" si="23"/>
        <v>-953.89326931880782</v>
      </c>
    </row>
    <row r="269" spans="2:14" x14ac:dyDescent="0.25">
      <c r="B269" s="387">
        <v>2</v>
      </c>
      <c r="C269" s="387">
        <v>491</v>
      </c>
      <c r="D269" s="384" t="s">
        <v>842</v>
      </c>
      <c r="E269" s="385">
        <v>310</v>
      </c>
      <c r="F269" s="385">
        <v>659</v>
      </c>
      <c r="G269" s="385">
        <v>621</v>
      </c>
      <c r="H269" s="386">
        <f t="shared" ref="H269:H332" si="28">E269/G269</f>
        <v>0.49919484702093397</v>
      </c>
      <c r="I269" s="139">
        <f t="shared" ref="I269:I332" si="29">(G269+E269)/F269</f>
        <v>1.4127465857359636</v>
      </c>
      <c r="J269" s="139">
        <f t="shared" si="24"/>
        <v>-0.1267347373481478</v>
      </c>
      <c r="K269" s="139">
        <f t="shared" si="25"/>
        <v>8.5669972302348393E-2</v>
      </c>
      <c r="L269" s="139">
        <f t="shared" si="26"/>
        <v>-0.19705532495953096</v>
      </c>
      <c r="M269" s="139">
        <f t="shared" si="27"/>
        <v>-0.23812009000533035</v>
      </c>
      <c r="N269" s="388">
        <f t="shared" ref="N269:N332" si="30">M269*G269</f>
        <v>-147.87257589331014</v>
      </c>
    </row>
    <row r="270" spans="2:14" x14ac:dyDescent="0.25">
      <c r="B270" s="387">
        <v>2</v>
      </c>
      <c r="C270" s="387">
        <v>492</v>
      </c>
      <c r="D270" s="384" t="s">
        <v>843</v>
      </c>
      <c r="E270" s="385">
        <v>359</v>
      </c>
      <c r="F270" s="385">
        <v>303</v>
      </c>
      <c r="G270" s="385">
        <v>1376</v>
      </c>
      <c r="H270" s="386">
        <f t="shared" si="28"/>
        <v>0.26090116279069769</v>
      </c>
      <c r="I270" s="139">
        <f t="shared" si="29"/>
        <v>5.7260726072607264</v>
      </c>
      <c r="J270" s="139">
        <f t="shared" ref="J270:J333" si="31">$J$6*(G270-G$10)/G$11</f>
        <v>-9.9443441593225962E-2</v>
      </c>
      <c r="K270" s="139">
        <f t="shared" ref="K270:K333" si="32">$K$6*(H270-H$10)/H$11</f>
        <v>-0.16836775825085301</v>
      </c>
      <c r="L270" s="139">
        <f t="shared" ref="L270:L333" si="33">$L$6*(I270-I$10)/I$11</f>
        <v>-4.783401183490716E-2</v>
      </c>
      <c r="M270" s="139">
        <f t="shared" ref="M270:M333" si="34">SUM(J270:L270)</f>
        <v>-0.31564521167898613</v>
      </c>
      <c r="N270" s="388">
        <f t="shared" si="30"/>
        <v>-434.32781127028488</v>
      </c>
    </row>
    <row r="271" spans="2:14" x14ac:dyDescent="0.25">
      <c r="B271" s="387">
        <v>2</v>
      </c>
      <c r="C271" s="387">
        <v>493</v>
      </c>
      <c r="D271" s="384" t="s">
        <v>844</v>
      </c>
      <c r="E271" s="385">
        <v>178</v>
      </c>
      <c r="F271" s="385">
        <v>349</v>
      </c>
      <c r="G271" s="385">
        <v>573</v>
      </c>
      <c r="H271" s="386">
        <f t="shared" si="28"/>
        <v>0.31064572425828968</v>
      </c>
      <c r="I271" s="139">
        <f t="shared" si="29"/>
        <v>2.151862464183381</v>
      </c>
      <c r="J271" s="139">
        <f t="shared" si="31"/>
        <v>-0.12846981310475211</v>
      </c>
      <c r="K271" s="139">
        <f t="shared" si="32"/>
        <v>-0.11533657723817625</v>
      </c>
      <c r="L271" s="139">
        <f t="shared" si="33"/>
        <v>-0.17148530280428587</v>
      </c>
      <c r="M271" s="139">
        <f t="shared" si="34"/>
        <v>-0.41529169314721426</v>
      </c>
      <c r="N271" s="388">
        <f t="shared" si="30"/>
        <v>-237.96214017335376</v>
      </c>
    </row>
    <row r="272" spans="2:14" x14ac:dyDescent="0.25">
      <c r="B272" s="387">
        <v>2</v>
      </c>
      <c r="C272" s="387">
        <v>494</v>
      </c>
      <c r="D272" s="384" t="s">
        <v>845</v>
      </c>
      <c r="E272" s="385">
        <v>636</v>
      </c>
      <c r="F272" s="385">
        <v>749</v>
      </c>
      <c r="G272" s="385">
        <v>851</v>
      </c>
      <c r="H272" s="386">
        <f t="shared" si="28"/>
        <v>0.74735605170387776</v>
      </c>
      <c r="I272" s="139">
        <f t="shared" si="29"/>
        <v>1.9853137516688919</v>
      </c>
      <c r="J272" s="139">
        <f t="shared" si="31"/>
        <v>-0.11842083268108551</v>
      </c>
      <c r="K272" s="139">
        <f t="shared" si="32"/>
        <v>0.35022716966429307</v>
      </c>
      <c r="L272" s="139">
        <f t="shared" si="33"/>
        <v>-0.17724712499361392</v>
      </c>
      <c r="M272" s="139">
        <f t="shared" si="34"/>
        <v>5.4559211989593653E-2</v>
      </c>
      <c r="N272" s="388">
        <f t="shared" si="30"/>
        <v>46.429889403144202</v>
      </c>
    </row>
    <row r="273" spans="2:14" x14ac:dyDescent="0.25">
      <c r="B273" s="387">
        <v>2</v>
      </c>
      <c r="C273" s="387">
        <v>495</v>
      </c>
      <c r="D273" s="384" t="s">
        <v>846</v>
      </c>
      <c r="E273" s="385">
        <v>770</v>
      </c>
      <c r="F273" s="385">
        <v>994</v>
      </c>
      <c r="G273" s="385">
        <v>1002</v>
      </c>
      <c r="H273" s="386">
        <f t="shared" si="28"/>
        <v>0.7684630738522954</v>
      </c>
      <c r="I273" s="139">
        <f t="shared" si="29"/>
        <v>1.7826961770623742</v>
      </c>
      <c r="J273" s="139">
        <f t="shared" si="31"/>
        <v>-0.11296257353010115</v>
      </c>
      <c r="K273" s="139">
        <f t="shared" si="32"/>
        <v>0.37272873122536027</v>
      </c>
      <c r="L273" s="139">
        <f t="shared" si="33"/>
        <v>-0.18425676451402814</v>
      </c>
      <c r="M273" s="139">
        <f t="shared" si="34"/>
        <v>7.5509393181230983E-2</v>
      </c>
      <c r="N273" s="388">
        <f t="shared" si="30"/>
        <v>75.660411967593447</v>
      </c>
    </row>
    <row r="274" spans="2:14" x14ac:dyDescent="0.25">
      <c r="B274" s="387">
        <v>2</v>
      </c>
      <c r="C274" s="387">
        <v>496</v>
      </c>
      <c r="D274" s="384" t="s">
        <v>847</v>
      </c>
      <c r="E274" s="385">
        <v>1725</v>
      </c>
      <c r="F274" s="385">
        <v>2328</v>
      </c>
      <c r="G274" s="385">
        <v>3621</v>
      </c>
      <c r="H274" s="386">
        <f t="shared" si="28"/>
        <v>0.47638773819386909</v>
      </c>
      <c r="I274" s="139">
        <f t="shared" si="29"/>
        <v>2.2963917525773194</v>
      </c>
      <c r="J274" s="139">
        <f t="shared" si="31"/>
        <v>-1.8292502560378933E-2</v>
      </c>
      <c r="K274" s="139">
        <f t="shared" si="32"/>
        <v>6.1355999459872676E-2</v>
      </c>
      <c r="L274" s="139">
        <f t="shared" si="33"/>
        <v>-0.16648525177835227</v>
      </c>
      <c r="M274" s="139">
        <f t="shared" si="34"/>
        <v>-0.12342175487885854</v>
      </c>
      <c r="N274" s="388">
        <f t="shared" si="30"/>
        <v>-446.91017441634676</v>
      </c>
    </row>
    <row r="275" spans="2:14" x14ac:dyDescent="0.25">
      <c r="B275" s="387">
        <v>2</v>
      </c>
      <c r="C275" s="387">
        <v>497</v>
      </c>
      <c r="D275" s="384" t="s">
        <v>848</v>
      </c>
      <c r="E275" s="385">
        <v>142</v>
      </c>
      <c r="F275" s="385">
        <v>535</v>
      </c>
      <c r="G275" s="385">
        <v>558</v>
      </c>
      <c r="H275" s="386">
        <f t="shared" si="28"/>
        <v>0.25448028673835127</v>
      </c>
      <c r="I275" s="139">
        <f t="shared" si="29"/>
        <v>1.308411214953271</v>
      </c>
      <c r="J275" s="139">
        <f t="shared" si="31"/>
        <v>-0.12901202427869093</v>
      </c>
      <c r="K275" s="139">
        <f t="shared" si="32"/>
        <v>-0.17521286111528939</v>
      </c>
      <c r="L275" s="139">
        <f t="shared" si="33"/>
        <v>-0.2006648506378228</v>
      </c>
      <c r="M275" s="139">
        <f t="shared" si="34"/>
        <v>-0.50488973603180309</v>
      </c>
      <c r="N275" s="388">
        <f t="shared" si="30"/>
        <v>-281.72847270574613</v>
      </c>
    </row>
    <row r="276" spans="2:14" x14ac:dyDescent="0.25">
      <c r="B276" s="387">
        <v>2</v>
      </c>
      <c r="C276" s="387">
        <v>498</v>
      </c>
      <c r="D276" s="384" t="s">
        <v>849</v>
      </c>
      <c r="E276" s="385">
        <v>1077</v>
      </c>
      <c r="F276" s="385">
        <v>476</v>
      </c>
      <c r="G276" s="385">
        <v>1609</v>
      </c>
      <c r="H276" s="386">
        <f t="shared" si="28"/>
        <v>0.66935985083903049</v>
      </c>
      <c r="I276" s="139">
        <f t="shared" si="29"/>
        <v>5.6428571428571432</v>
      </c>
      <c r="J276" s="139">
        <f t="shared" si="31"/>
        <v>-9.1021094691375912E-2</v>
      </c>
      <c r="K276" s="139">
        <f t="shared" si="32"/>
        <v>0.26707776550159845</v>
      </c>
      <c r="L276" s="139">
        <f t="shared" si="33"/>
        <v>-5.0712885541325588E-2</v>
      </c>
      <c r="M276" s="139">
        <f t="shared" si="34"/>
        <v>0.12534378526889695</v>
      </c>
      <c r="N276" s="388">
        <f t="shared" si="30"/>
        <v>201.6781504976552</v>
      </c>
    </row>
    <row r="277" spans="2:14" x14ac:dyDescent="0.25">
      <c r="B277" s="387">
        <v>2</v>
      </c>
      <c r="C277" s="387">
        <v>499</v>
      </c>
      <c r="D277" s="384" t="s">
        <v>850</v>
      </c>
      <c r="E277" s="385">
        <v>197</v>
      </c>
      <c r="F277" s="385">
        <v>549</v>
      </c>
      <c r="G277" s="385">
        <v>629</v>
      </c>
      <c r="H277" s="386">
        <f t="shared" si="28"/>
        <v>0.31319554848966613</v>
      </c>
      <c r="I277" s="139">
        <f t="shared" si="29"/>
        <v>1.5045537340619308</v>
      </c>
      <c r="J277" s="139">
        <f t="shared" si="31"/>
        <v>-0.12644555805538041</v>
      </c>
      <c r="K277" s="139">
        <f t="shared" si="32"/>
        <v>-0.11261828630595588</v>
      </c>
      <c r="L277" s="139">
        <f t="shared" si="33"/>
        <v>-0.19387921836358554</v>
      </c>
      <c r="M277" s="139">
        <f t="shared" si="34"/>
        <v>-0.43294306272492183</v>
      </c>
      <c r="N277" s="388">
        <f t="shared" si="30"/>
        <v>-272.32118645397583</v>
      </c>
    </row>
    <row r="278" spans="2:14" x14ac:dyDescent="0.25">
      <c r="B278" s="387">
        <v>2</v>
      </c>
      <c r="C278" s="387">
        <v>500</v>
      </c>
      <c r="D278" s="384" t="s">
        <v>851</v>
      </c>
      <c r="E278" s="385">
        <v>132</v>
      </c>
      <c r="F278" s="385">
        <v>463</v>
      </c>
      <c r="G278" s="385">
        <v>431</v>
      </c>
      <c r="H278" s="386">
        <f t="shared" si="28"/>
        <v>0.30626450116009279</v>
      </c>
      <c r="I278" s="139">
        <f t="shared" si="29"/>
        <v>1.2159827213822894</v>
      </c>
      <c r="J278" s="139">
        <f t="shared" si="31"/>
        <v>-0.13360274555137316</v>
      </c>
      <c r="K278" s="139">
        <f t="shared" si="32"/>
        <v>-0.12000726742666587</v>
      </c>
      <c r="L278" s="139">
        <f t="shared" si="33"/>
        <v>-0.20386245293172894</v>
      </c>
      <c r="M278" s="139">
        <f t="shared" si="34"/>
        <v>-0.45747246590976798</v>
      </c>
      <c r="N278" s="388">
        <f t="shared" si="30"/>
        <v>-197.17063280711</v>
      </c>
    </row>
    <row r="279" spans="2:14" x14ac:dyDescent="0.25">
      <c r="B279" s="387">
        <v>2</v>
      </c>
      <c r="C279" s="387">
        <v>501</v>
      </c>
      <c r="D279" s="384" t="s">
        <v>852</v>
      </c>
      <c r="E279" s="385">
        <v>428</v>
      </c>
      <c r="F279" s="385">
        <v>329</v>
      </c>
      <c r="G279" s="385">
        <v>473</v>
      </c>
      <c r="H279" s="386">
        <f t="shared" si="28"/>
        <v>0.90486257928118397</v>
      </c>
      <c r="I279" s="139">
        <f t="shared" si="29"/>
        <v>2.7386018237082066</v>
      </c>
      <c r="J279" s="139">
        <f t="shared" si="31"/>
        <v>-0.1320845542643444</v>
      </c>
      <c r="K279" s="139">
        <f t="shared" si="32"/>
        <v>0.51814014202152281</v>
      </c>
      <c r="L279" s="139">
        <f t="shared" si="33"/>
        <v>-0.1511868098887782</v>
      </c>
      <c r="M279" s="139">
        <f t="shared" si="34"/>
        <v>0.23486877786840021</v>
      </c>
      <c r="N279" s="388">
        <f t="shared" si="30"/>
        <v>111.0929319317533</v>
      </c>
    </row>
    <row r="280" spans="2:14" x14ac:dyDescent="0.25">
      <c r="B280" s="387">
        <v>2</v>
      </c>
      <c r="C280" s="387">
        <v>502</v>
      </c>
      <c r="D280" s="384" t="s">
        <v>853</v>
      </c>
      <c r="E280" s="385">
        <v>220</v>
      </c>
      <c r="F280" s="385">
        <v>460</v>
      </c>
      <c r="G280" s="385">
        <v>888</v>
      </c>
      <c r="H280" s="386">
        <f t="shared" si="28"/>
        <v>0.24774774774774774</v>
      </c>
      <c r="I280" s="139">
        <f t="shared" si="29"/>
        <v>2.4086956521739129</v>
      </c>
      <c r="J280" s="139">
        <f t="shared" si="31"/>
        <v>-0.11708337845203635</v>
      </c>
      <c r="K280" s="139">
        <f t="shared" si="32"/>
        <v>-0.18239021846556383</v>
      </c>
      <c r="L280" s="139">
        <f t="shared" si="33"/>
        <v>-0.16260005152147591</v>
      </c>
      <c r="M280" s="139">
        <f t="shared" si="34"/>
        <v>-0.46207364843907606</v>
      </c>
      <c r="N280" s="388">
        <f t="shared" si="30"/>
        <v>-410.32139981389952</v>
      </c>
    </row>
    <row r="281" spans="2:14" x14ac:dyDescent="0.25">
      <c r="B281" s="387">
        <v>2</v>
      </c>
      <c r="C281" s="387">
        <v>533</v>
      </c>
      <c r="D281" s="384" t="s">
        <v>854</v>
      </c>
      <c r="E281" s="385">
        <v>976</v>
      </c>
      <c r="F281" s="385">
        <v>992</v>
      </c>
      <c r="G281" s="385">
        <v>3368</v>
      </c>
      <c r="H281" s="386">
        <f t="shared" si="28"/>
        <v>0.28978622327790976</v>
      </c>
      <c r="I281" s="139">
        <f t="shared" si="29"/>
        <v>4.379032258064516</v>
      </c>
      <c r="J281" s="139">
        <f t="shared" si="31"/>
        <v>-2.7437797694147441E-2</v>
      </c>
      <c r="K281" s="139">
        <f t="shared" si="32"/>
        <v>-0.13757426392570118</v>
      </c>
      <c r="L281" s="139">
        <f t="shared" si="33"/>
        <v>-9.4435434666342979E-2</v>
      </c>
      <c r="M281" s="139">
        <f t="shared" si="34"/>
        <v>-0.25944749628619163</v>
      </c>
      <c r="N281" s="388">
        <f t="shared" si="30"/>
        <v>-873.81916749189338</v>
      </c>
    </row>
    <row r="282" spans="2:14" x14ac:dyDescent="0.25">
      <c r="B282" s="387">
        <v>2</v>
      </c>
      <c r="C282" s="387">
        <v>535</v>
      </c>
      <c r="D282" s="384" t="s">
        <v>855</v>
      </c>
      <c r="E282" s="385">
        <v>396</v>
      </c>
      <c r="F282" s="385">
        <v>214</v>
      </c>
      <c r="G282" s="385">
        <v>88</v>
      </c>
      <c r="H282" s="386">
        <f t="shared" si="28"/>
        <v>4.5</v>
      </c>
      <c r="I282" s="139">
        <f t="shared" si="29"/>
        <v>2.2616822429906542</v>
      </c>
      <c r="J282" s="139">
        <f t="shared" si="31"/>
        <v>-0.14600130772877473</v>
      </c>
      <c r="K282" s="139">
        <f t="shared" si="32"/>
        <v>4.3508080297019998</v>
      </c>
      <c r="L282" s="139">
        <f t="shared" si="33"/>
        <v>-0.16768604174242804</v>
      </c>
      <c r="M282" s="139">
        <f t="shared" si="34"/>
        <v>4.0371206802307968</v>
      </c>
      <c r="N282" s="388">
        <f t="shared" si="30"/>
        <v>355.26661986031013</v>
      </c>
    </row>
    <row r="283" spans="2:14" x14ac:dyDescent="0.25">
      <c r="B283" s="387">
        <v>2</v>
      </c>
      <c r="C283" s="387">
        <v>538</v>
      </c>
      <c r="D283" s="384" t="s">
        <v>856</v>
      </c>
      <c r="E283" s="385">
        <v>1262</v>
      </c>
      <c r="F283" s="385">
        <v>3178</v>
      </c>
      <c r="G283" s="385">
        <v>5399</v>
      </c>
      <c r="H283" s="386">
        <f t="shared" si="28"/>
        <v>0.23374699018336728</v>
      </c>
      <c r="I283" s="139">
        <f t="shared" si="29"/>
        <v>2.0959723096286971</v>
      </c>
      <c r="J283" s="139">
        <f t="shared" si="31"/>
        <v>4.5977595257172085E-2</v>
      </c>
      <c r="K283" s="139">
        <f t="shared" si="32"/>
        <v>-0.19731600506024471</v>
      </c>
      <c r="L283" s="139">
        <f t="shared" si="33"/>
        <v>-0.17341884601705695</v>
      </c>
      <c r="M283" s="139">
        <f t="shared" si="34"/>
        <v>-0.3247572558201296</v>
      </c>
      <c r="N283" s="388">
        <f t="shared" si="30"/>
        <v>-1753.3644241728798</v>
      </c>
    </row>
    <row r="284" spans="2:14" x14ac:dyDescent="0.25">
      <c r="B284" s="387">
        <v>2</v>
      </c>
      <c r="C284" s="387">
        <v>540</v>
      </c>
      <c r="D284" s="384" t="s">
        <v>857</v>
      </c>
      <c r="E284" s="385">
        <v>2303</v>
      </c>
      <c r="F284" s="385">
        <v>1340</v>
      </c>
      <c r="G284" s="385">
        <v>5789</v>
      </c>
      <c r="H284" s="386">
        <f t="shared" si="28"/>
        <v>0.3978234582829504</v>
      </c>
      <c r="I284" s="139">
        <f t="shared" si="29"/>
        <v>6.0388059701492534</v>
      </c>
      <c r="J284" s="139">
        <f t="shared" si="31"/>
        <v>6.0075085779582038E-2</v>
      </c>
      <c r="K284" s="139">
        <f t="shared" si="32"/>
        <v>-2.2399016690000662E-2</v>
      </c>
      <c r="L284" s="139">
        <f t="shared" si="33"/>
        <v>-3.7014870681369022E-2</v>
      </c>
      <c r="M284" s="139">
        <f t="shared" si="34"/>
        <v>6.6119840821235454E-4</v>
      </c>
      <c r="N284" s="388">
        <f t="shared" si="30"/>
        <v>3.8276775851413203</v>
      </c>
    </row>
    <row r="285" spans="2:14" x14ac:dyDescent="0.25">
      <c r="B285" s="387">
        <v>2</v>
      </c>
      <c r="C285" s="387">
        <v>541</v>
      </c>
      <c r="D285" s="384" t="s">
        <v>858</v>
      </c>
      <c r="E285" s="385">
        <v>154</v>
      </c>
      <c r="F285" s="385">
        <v>507</v>
      </c>
      <c r="G285" s="385">
        <v>433</v>
      </c>
      <c r="H285" s="386">
        <f t="shared" si="28"/>
        <v>0.35565819861431869</v>
      </c>
      <c r="I285" s="139">
        <f t="shared" si="29"/>
        <v>1.1577909270216962</v>
      </c>
      <c r="J285" s="139">
        <f t="shared" si="31"/>
        <v>-0.13353045072818132</v>
      </c>
      <c r="K285" s="139">
        <f t="shared" si="32"/>
        <v>-6.735013198710714E-2</v>
      </c>
      <c r="L285" s="139">
        <f t="shared" si="33"/>
        <v>-0.2058756223337711</v>
      </c>
      <c r="M285" s="139">
        <f t="shared" si="34"/>
        <v>-0.40675620504905957</v>
      </c>
      <c r="N285" s="388">
        <f t="shared" si="30"/>
        <v>-176.1254367862428</v>
      </c>
    </row>
    <row r="286" spans="2:14" x14ac:dyDescent="0.25">
      <c r="B286" s="387">
        <v>2</v>
      </c>
      <c r="C286" s="387">
        <v>543</v>
      </c>
      <c r="D286" s="384" t="s">
        <v>859</v>
      </c>
      <c r="E286" s="385">
        <v>190</v>
      </c>
      <c r="F286" s="385">
        <v>374</v>
      </c>
      <c r="G286" s="385">
        <v>589</v>
      </c>
      <c r="H286" s="386">
        <f t="shared" si="28"/>
        <v>0.32258064516129031</v>
      </c>
      <c r="I286" s="139">
        <f t="shared" si="29"/>
        <v>2.0828877005347595</v>
      </c>
      <c r="J286" s="139">
        <f t="shared" si="31"/>
        <v>-0.12789145451921732</v>
      </c>
      <c r="K286" s="139">
        <f t="shared" si="32"/>
        <v>-0.10261311698229786</v>
      </c>
      <c r="L286" s="139">
        <f t="shared" si="33"/>
        <v>-0.17387151352722804</v>
      </c>
      <c r="M286" s="139">
        <f t="shared" si="34"/>
        <v>-0.40437608502874323</v>
      </c>
      <c r="N286" s="388">
        <f t="shared" si="30"/>
        <v>-238.17751408192976</v>
      </c>
    </row>
    <row r="287" spans="2:14" x14ac:dyDescent="0.25">
      <c r="B287" s="387">
        <v>2</v>
      </c>
      <c r="C287" s="387">
        <v>544</v>
      </c>
      <c r="D287" s="384" t="s">
        <v>860</v>
      </c>
      <c r="E287" s="385">
        <v>5143</v>
      </c>
      <c r="F287" s="385">
        <v>613</v>
      </c>
      <c r="G287" s="385">
        <v>4113</v>
      </c>
      <c r="H287" s="386">
        <f t="shared" si="28"/>
        <v>1.2504254801847801</v>
      </c>
      <c r="I287" s="139">
        <f t="shared" si="29"/>
        <v>15.099510603588907</v>
      </c>
      <c r="J287" s="139">
        <f t="shared" si="31"/>
        <v>-5.07976055184837E-4</v>
      </c>
      <c r="K287" s="139">
        <f t="shared" si="32"/>
        <v>0.88653435856363094</v>
      </c>
      <c r="L287" s="139">
        <f t="shared" si="33"/>
        <v>0.27644398600813253</v>
      </c>
      <c r="M287" s="139">
        <f t="shared" si="34"/>
        <v>1.1624703685165787</v>
      </c>
      <c r="N287" s="388">
        <f t="shared" si="30"/>
        <v>4781.2406257086886</v>
      </c>
    </row>
    <row r="288" spans="2:14" x14ac:dyDescent="0.25">
      <c r="B288" s="387">
        <v>2</v>
      </c>
      <c r="C288" s="387">
        <v>546</v>
      </c>
      <c r="D288" s="384" t="s">
        <v>861</v>
      </c>
      <c r="E288" s="385">
        <v>5187</v>
      </c>
      <c r="F288" s="385">
        <v>1163</v>
      </c>
      <c r="G288" s="385">
        <v>10419</v>
      </c>
      <c r="H288" s="386">
        <f t="shared" si="28"/>
        <v>0.49784048373164413</v>
      </c>
      <c r="I288" s="139">
        <f t="shared" si="29"/>
        <v>13.418744625967326</v>
      </c>
      <c r="J288" s="139">
        <f t="shared" si="31"/>
        <v>0.22743760146870531</v>
      </c>
      <c r="K288" s="139">
        <f t="shared" si="32"/>
        <v>8.4226126329396245E-2</v>
      </c>
      <c r="L288" s="139">
        <f t="shared" si="33"/>
        <v>0.21829718583947189</v>
      </c>
      <c r="M288" s="139">
        <f t="shared" si="34"/>
        <v>0.52996091363757347</v>
      </c>
      <c r="N288" s="388">
        <f t="shared" si="30"/>
        <v>5521.6627591898778</v>
      </c>
    </row>
    <row r="289" spans="2:14" x14ac:dyDescent="0.25">
      <c r="B289" s="387">
        <v>2</v>
      </c>
      <c r="C289" s="387">
        <v>551</v>
      </c>
      <c r="D289" s="384" t="s">
        <v>862</v>
      </c>
      <c r="E289" s="385">
        <v>4340</v>
      </c>
      <c r="F289" s="385">
        <v>685</v>
      </c>
      <c r="G289" s="385">
        <v>6410</v>
      </c>
      <c r="H289" s="386">
        <f t="shared" si="28"/>
        <v>0.67706708268330729</v>
      </c>
      <c r="I289" s="139">
        <f t="shared" si="29"/>
        <v>15.693430656934307</v>
      </c>
      <c r="J289" s="139">
        <f t="shared" si="31"/>
        <v>8.2522628380650193E-2</v>
      </c>
      <c r="K289" s="139">
        <f t="shared" si="32"/>
        <v>0.27529421359124112</v>
      </c>
      <c r="L289" s="139">
        <f t="shared" si="33"/>
        <v>0.29699089802196588</v>
      </c>
      <c r="M289" s="139">
        <f t="shared" si="34"/>
        <v>0.65480773999385722</v>
      </c>
      <c r="N289" s="388">
        <f t="shared" si="30"/>
        <v>4197.3176133606248</v>
      </c>
    </row>
    <row r="290" spans="2:14" x14ac:dyDescent="0.25">
      <c r="B290" s="387">
        <v>2</v>
      </c>
      <c r="C290" s="387">
        <v>552</v>
      </c>
      <c r="D290" s="384" t="s">
        <v>863</v>
      </c>
      <c r="E290" s="385">
        <v>1651</v>
      </c>
      <c r="F290" s="385">
        <v>1686</v>
      </c>
      <c r="G290" s="385">
        <v>4476</v>
      </c>
      <c r="H290" s="386">
        <f t="shared" si="28"/>
        <v>0.36885612153708669</v>
      </c>
      <c r="I290" s="139">
        <f t="shared" si="29"/>
        <v>3.6340450771055752</v>
      </c>
      <c r="J290" s="139">
        <f t="shared" si="31"/>
        <v>1.2613534354135196E-2</v>
      </c>
      <c r="K290" s="139">
        <f t="shared" si="32"/>
        <v>-5.3280223260207545E-2</v>
      </c>
      <c r="L290" s="139">
        <f t="shared" si="33"/>
        <v>-0.12020857698133242</v>
      </c>
      <c r="M290" s="139">
        <f t="shared" si="34"/>
        <v>-0.16087526588740475</v>
      </c>
      <c r="N290" s="388">
        <f t="shared" si="30"/>
        <v>-720.07769011202367</v>
      </c>
    </row>
    <row r="291" spans="2:14" x14ac:dyDescent="0.25">
      <c r="B291" s="387">
        <v>2</v>
      </c>
      <c r="C291" s="387">
        <v>553</v>
      </c>
      <c r="D291" s="384" t="s">
        <v>864</v>
      </c>
      <c r="E291" s="385">
        <v>42</v>
      </c>
      <c r="F291" s="385">
        <v>142</v>
      </c>
      <c r="G291" s="385">
        <v>105</v>
      </c>
      <c r="H291" s="386">
        <f t="shared" si="28"/>
        <v>0.4</v>
      </c>
      <c r="I291" s="139">
        <f t="shared" si="29"/>
        <v>1.0352112676056338</v>
      </c>
      <c r="J291" s="139">
        <f t="shared" si="31"/>
        <v>-0.14538680173164403</v>
      </c>
      <c r="K291" s="139">
        <f t="shared" si="32"/>
        <v>-2.0078671020581133E-2</v>
      </c>
      <c r="L291" s="139">
        <f t="shared" si="33"/>
        <v>-0.2101163167883878</v>
      </c>
      <c r="M291" s="139">
        <f t="shared" si="34"/>
        <v>-0.37558178954061294</v>
      </c>
      <c r="N291" s="388">
        <f t="shared" si="30"/>
        <v>-39.43608790176436</v>
      </c>
    </row>
    <row r="292" spans="2:14" x14ac:dyDescent="0.25">
      <c r="B292" s="387">
        <v>2</v>
      </c>
      <c r="C292" s="387">
        <v>554</v>
      </c>
      <c r="D292" s="384" t="s">
        <v>865</v>
      </c>
      <c r="E292" s="385">
        <v>332</v>
      </c>
      <c r="F292" s="385">
        <v>373</v>
      </c>
      <c r="G292" s="385">
        <v>1037</v>
      </c>
      <c r="H292" s="386">
        <f t="shared" si="28"/>
        <v>0.32015429122468658</v>
      </c>
      <c r="I292" s="139">
        <f t="shared" si="29"/>
        <v>3.6702412868632708</v>
      </c>
      <c r="J292" s="139">
        <f t="shared" si="31"/>
        <v>-0.11169741412424385</v>
      </c>
      <c r="K292" s="139">
        <f t="shared" si="32"/>
        <v>-0.10519977994638252</v>
      </c>
      <c r="L292" s="139">
        <f t="shared" si="33"/>
        <v>-0.1189563540046263</v>
      </c>
      <c r="M292" s="139">
        <f t="shared" si="34"/>
        <v>-0.33585354807525264</v>
      </c>
      <c r="N292" s="388">
        <f t="shared" si="30"/>
        <v>-348.280129354037</v>
      </c>
    </row>
    <row r="293" spans="2:14" x14ac:dyDescent="0.25">
      <c r="B293" s="387">
        <v>2</v>
      </c>
      <c r="C293" s="387">
        <v>556</v>
      </c>
      <c r="D293" s="384" t="s">
        <v>866</v>
      </c>
      <c r="E293" s="385">
        <v>41</v>
      </c>
      <c r="F293" s="385">
        <v>186</v>
      </c>
      <c r="G293" s="385">
        <v>331</v>
      </c>
      <c r="H293" s="386">
        <f t="shared" si="28"/>
        <v>0.12386706948640483</v>
      </c>
      <c r="I293" s="139">
        <f t="shared" si="29"/>
        <v>2</v>
      </c>
      <c r="J293" s="139">
        <f t="shared" si="31"/>
        <v>-0.13721748671096545</v>
      </c>
      <c r="K293" s="139">
        <f t="shared" si="32"/>
        <v>-0.31445568409702646</v>
      </c>
      <c r="L293" s="139">
        <f t="shared" si="33"/>
        <v>-0.17673904810586977</v>
      </c>
      <c r="M293" s="139">
        <f t="shared" si="34"/>
        <v>-0.62841221891386168</v>
      </c>
      <c r="N293" s="388">
        <f t="shared" si="30"/>
        <v>-208.0044444604882</v>
      </c>
    </row>
    <row r="294" spans="2:14" x14ac:dyDescent="0.25">
      <c r="B294" s="387">
        <v>2</v>
      </c>
      <c r="C294" s="387">
        <v>557</v>
      </c>
      <c r="D294" s="384" t="s">
        <v>867</v>
      </c>
      <c r="E294" s="385">
        <v>77</v>
      </c>
      <c r="F294" s="385">
        <v>345</v>
      </c>
      <c r="G294" s="385">
        <v>542</v>
      </c>
      <c r="H294" s="386">
        <f t="shared" si="28"/>
        <v>0.14206642066420663</v>
      </c>
      <c r="I294" s="139">
        <f t="shared" si="29"/>
        <v>1.7942028985507246</v>
      </c>
      <c r="J294" s="139">
        <f t="shared" si="31"/>
        <v>-0.12959038286422572</v>
      </c>
      <c r="K294" s="139">
        <f t="shared" si="32"/>
        <v>-0.29505390311535967</v>
      </c>
      <c r="L294" s="139">
        <f t="shared" si="33"/>
        <v>-0.18385868468382693</v>
      </c>
      <c r="M294" s="139">
        <f t="shared" si="34"/>
        <v>-0.6085029706634123</v>
      </c>
      <c r="N294" s="388">
        <f t="shared" si="30"/>
        <v>-329.80861009956948</v>
      </c>
    </row>
    <row r="295" spans="2:14" x14ac:dyDescent="0.25">
      <c r="B295" s="387">
        <v>2</v>
      </c>
      <c r="C295" s="387">
        <v>561</v>
      </c>
      <c r="D295" s="384" t="s">
        <v>868</v>
      </c>
      <c r="E295" s="385">
        <v>2419</v>
      </c>
      <c r="F295" s="385">
        <v>5499</v>
      </c>
      <c r="G295" s="385">
        <v>3399</v>
      </c>
      <c r="H295" s="386">
        <f t="shared" si="28"/>
        <v>0.71167990585466312</v>
      </c>
      <c r="I295" s="139">
        <f t="shared" si="29"/>
        <v>1.0580105473722494</v>
      </c>
      <c r="J295" s="139">
        <f t="shared" si="31"/>
        <v>-2.6317227934673827E-2</v>
      </c>
      <c r="K295" s="139">
        <f t="shared" si="32"/>
        <v>0.31219390346298298</v>
      </c>
      <c r="L295" s="139">
        <f t="shared" si="33"/>
        <v>-0.20932756619358175</v>
      </c>
      <c r="M295" s="139">
        <f t="shared" si="34"/>
        <v>7.6549109334727389E-2</v>
      </c>
      <c r="N295" s="388">
        <f t="shared" si="30"/>
        <v>260.19042262873842</v>
      </c>
    </row>
    <row r="296" spans="2:14" x14ac:dyDescent="0.25">
      <c r="B296" s="387">
        <v>2</v>
      </c>
      <c r="C296" s="387">
        <v>562</v>
      </c>
      <c r="D296" s="384" t="s">
        <v>869</v>
      </c>
      <c r="E296" s="385">
        <v>1041</v>
      </c>
      <c r="F296" s="385">
        <v>2455</v>
      </c>
      <c r="G296" s="385">
        <v>2283</v>
      </c>
      <c r="H296" s="386">
        <f t="shared" si="28"/>
        <v>0.45597897503285151</v>
      </c>
      <c r="I296" s="139">
        <f t="shared" si="29"/>
        <v>1.3539714867617108</v>
      </c>
      <c r="J296" s="139">
        <f t="shared" si="31"/>
        <v>-6.665773927572384E-2</v>
      </c>
      <c r="K296" s="139">
        <f t="shared" si="32"/>
        <v>3.9598830806533973E-2</v>
      </c>
      <c r="L296" s="139">
        <f t="shared" si="33"/>
        <v>-0.19908867402802255</v>
      </c>
      <c r="M296" s="139">
        <f t="shared" si="34"/>
        <v>-0.22614758249721242</v>
      </c>
      <c r="N296" s="388">
        <f t="shared" si="30"/>
        <v>-516.29493084113597</v>
      </c>
    </row>
    <row r="297" spans="2:14" x14ac:dyDescent="0.25">
      <c r="B297" s="387">
        <v>2</v>
      </c>
      <c r="C297" s="387">
        <v>563</v>
      </c>
      <c r="D297" s="384" t="s">
        <v>870</v>
      </c>
      <c r="E297" s="385">
        <v>4409</v>
      </c>
      <c r="F297" s="385">
        <v>6120</v>
      </c>
      <c r="G297" s="385">
        <v>7014</v>
      </c>
      <c r="H297" s="386">
        <f t="shared" si="28"/>
        <v>0.62859994297120048</v>
      </c>
      <c r="I297" s="139">
        <f t="shared" si="29"/>
        <v>1.8665032679738562</v>
      </c>
      <c r="J297" s="139">
        <f t="shared" si="31"/>
        <v>0.10435566498458766</v>
      </c>
      <c r="K297" s="139">
        <f t="shared" si="32"/>
        <v>0.22362485349618971</v>
      </c>
      <c r="L297" s="139">
        <f t="shared" si="33"/>
        <v>-0.18135742324175741</v>
      </c>
      <c r="M297" s="139">
        <f t="shared" si="34"/>
        <v>0.14662309523901995</v>
      </c>
      <c r="N297" s="388">
        <f t="shared" si="30"/>
        <v>1028.414390006486</v>
      </c>
    </row>
    <row r="298" spans="2:14" x14ac:dyDescent="0.25">
      <c r="B298" s="387">
        <v>2</v>
      </c>
      <c r="C298" s="387">
        <v>564</v>
      </c>
      <c r="D298" s="384" t="s">
        <v>871</v>
      </c>
      <c r="E298" s="385">
        <v>310</v>
      </c>
      <c r="F298" s="385">
        <v>2382</v>
      </c>
      <c r="G298" s="385">
        <v>822</v>
      </c>
      <c r="H298" s="386">
        <f t="shared" si="28"/>
        <v>0.37712895377128952</v>
      </c>
      <c r="I298" s="139">
        <f t="shared" si="29"/>
        <v>0.47523089840470195</v>
      </c>
      <c r="J298" s="139">
        <f t="shared" si="31"/>
        <v>-0.11946910761736729</v>
      </c>
      <c r="K298" s="139">
        <f t="shared" si="32"/>
        <v>-4.4460805604162122E-2</v>
      </c>
      <c r="L298" s="139">
        <f t="shared" si="33"/>
        <v>-0.22948907127046983</v>
      </c>
      <c r="M298" s="139">
        <f t="shared" si="34"/>
        <v>-0.39341898449199925</v>
      </c>
      <c r="N298" s="388">
        <f t="shared" si="30"/>
        <v>-323.39040525242336</v>
      </c>
    </row>
    <row r="299" spans="2:14" x14ac:dyDescent="0.25">
      <c r="B299" s="387">
        <v>2</v>
      </c>
      <c r="C299" s="387">
        <v>565</v>
      </c>
      <c r="D299" s="384" t="s">
        <v>872</v>
      </c>
      <c r="E299" s="385">
        <v>694</v>
      </c>
      <c r="F299" s="385">
        <v>3511</v>
      </c>
      <c r="G299" s="385">
        <v>1298</v>
      </c>
      <c r="H299" s="386">
        <f t="shared" si="28"/>
        <v>0.53466872110939911</v>
      </c>
      <c r="I299" s="139">
        <f t="shared" si="29"/>
        <v>0.56735972657362577</v>
      </c>
      <c r="J299" s="139">
        <f t="shared" si="31"/>
        <v>-0.10226293969770794</v>
      </c>
      <c r="K299" s="139">
        <f t="shared" si="32"/>
        <v>0.12348760266244099</v>
      </c>
      <c r="L299" s="139">
        <f t="shared" si="33"/>
        <v>-0.22630183602616058</v>
      </c>
      <c r="M299" s="139">
        <f t="shared" si="34"/>
        <v>-0.20507717306142753</v>
      </c>
      <c r="N299" s="388">
        <f t="shared" si="30"/>
        <v>-266.19017063373292</v>
      </c>
    </row>
    <row r="300" spans="2:14" x14ac:dyDescent="0.25">
      <c r="B300" s="387">
        <v>2</v>
      </c>
      <c r="C300" s="387">
        <v>566</v>
      </c>
      <c r="D300" s="384" t="s">
        <v>873</v>
      </c>
      <c r="E300" s="385">
        <v>281</v>
      </c>
      <c r="F300" s="385">
        <v>592</v>
      </c>
      <c r="G300" s="385">
        <v>1140</v>
      </c>
      <c r="H300" s="386">
        <f t="shared" si="28"/>
        <v>0.24649122807017543</v>
      </c>
      <c r="I300" s="139">
        <f t="shared" si="29"/>
        <v>2.4003378378378377</v>
      </c>
      <c r="J300" s="139">
        <f t="shared" si="31"/>
        <v>-0.10797423072986378</v>
      </c>
      <c r="K300" s="139">
        <f t="shared" si="32"/>
        <v>-0.18372975630651434</v>
      </c>
      <c r="L300" s="139">
        <f t="shared" si="33"/>
        <v>-0.1628891935951001</v>
      </c>
      <c r="M300" s="139">
        <f t="shared" si="34"/>
        <v>-0.45459318063147824</v>
      </c>
      <c r="N300" s="388">
        <f t="shared" si="30"/>
        <v>-518.23622591988521</v>
      </c>
    </row>
    <row r="301" spans="2:14" x14ac:dyDescent="0.25">
      <c r="B301" s="387">
        <v>2</v>
      </c>
      <c r="C301" s="387">
        <v>567</v>
      </c>
      <c r="D301" s="384" t="s">
        <v>874</v>
      </c>
      <c r="E301" s="385">
        <v>1393</v>
      </c>
      <c r="F301" s="385">
        <v>8404</v>
      </c>
      <c r="G301" s="385">
        <v>3698</v>
      </c>
      <c r="H301" s="386">
        <f t="shared" si="28"/>
        <v>0.37669010275824771</v>
      </c>
      <c r="I301" s="139">
        <f t="shared" si="29"/>
        <v>0.60578296049500235</v>
      </c>
      <c r="J301" s="139">
        <f t="shared" si="31"/>
        <v>-1.5509151867492863E-2</v>
      </c>
      <c r="K301" s="139">
        <f t="shared" si="32"/>
        <v>-4.4928651471601896E-2</v>
      </c>
      <c r="L301" s="139">
        <f t="shared" si="33"/>
        <v>-0.22497256821945408</v>
      </c>
      <c r="M301" s="139">
        <f t="shared" si="34"/>
        <v>-0.28541037155854881</v>
      </c>
      <c r="N301" s="388">
        <f t="shared" si="30"/>
        <v>-1055.4475540235135</v>
      </c>
    </row>
    <row r="302" spans="2:14" x14ac:dyDescent="0.25">
      <c r="B302" s="387">
        <v>2</v>
      </c>
      <c r="C302" s="387">
        <v>571</v>
      </c>
      <c r="D302" s="384" t="s">
        <v>875</v>
      </c>
      <c r="E302" s="385">
        <v>563</v>
      </c>
      <c r="F302" s="385">
        <v>2676</v>
      </c>
      <c r="G302" s="385">
        <v>1182</v>
      </c>
      <c r="H302" s="386">
        <f t="shared" si="28"/>
        <v>0.47631133671742809</v>
      </c>
      <c r="I302" s="139">
        <f t="shared" si="29"/>
        <v>0.65209267563527651</v>
      </c>
      <c r="J302" s="139">
        <f t="shared" si="31"/>
        <v>-0.10645603944283501</v>
      </c>
      <c r="K302" s="139">
        <f t="shared" si="32"/>
        <v>6.1274550143460109E-2</v>
      </c>
      <c r="L302" s="139">
        <f t="shared" si="33"/>
        <v>-0.22337046430494029</v>
      </c>
      <c r="M302" s="139">
        <f t="shared" si="34"/>
        <v>-0.26855195360431516</v>
      </c>
      <c r="N302" s="388">
        <f t="shared" si="30"/>
        <v>-317.42840916030053</v>
      </c>
    </row>
    <row r="303" spans="2:14" x14ac:dyDescent="0.25">
      <c r="B303" s="387">
        <v>2</v>
      </c>
      <c r="C303" s="387">
        <v>572</v>
      </c>
      <c r="D303" s="384" t="s">
        <v>876</v>
      </c>
      <c r="E303" s="385">
        <v>703</v>
      </c>
      <c r="F303" s="385">
        <v>1215</v>
      </c>
      <c r="G303" s="385">
        <v>2568</v>
      </c>
      <c r="H303" s="386">
        <f t="shared" si="28"/>
        <v>0.27375389408099687</v>
      </c>
      <c r="I303" s="139">
        <f t="shared" si="29"/>
        <v>2.6921810699588478</v>
      </c>
      <c r="J303" s="139">
        <f t="shared" si="31"/>
        <v>-5.6355726970885804E-2</v>
      </c>
      <c r="K303" s="139">
        <f t="shared" si="32"/>
        <v>-0.15466584794238239</v>
      </c>
      <c r="L303" s="139">
        <f t="shared" si="33"/>
        <v>-0.15279275523029576</v>
      </c>
      <c r="M303" s="139">
        <f t="shared" si="34"/>
        <v>-0.36381433014356396</v>
      </c>
      <c r="N303" s="388">
        <f t="shared" si="30"/>
        <v>-934.27519980867226</v>
      </c>
    </row>
    <row r="304" spans="2:14" x14ac:dyDescent="0.25">
      <c r="B304" s="387">
        <v>2</v>
      </c>
      <c r="C304" s="387">
        <v>573</v>
      </c>
      <c r="D304" s="384" t="s">
        <v>877</v>
      </c>
      <c r="E304" s="385">
        <v>1583</v>
      </c>
      <c r="F304" s="385">
        <v>3727</v>
      </c>
      <c r="G304" s="385">
        <v>3225</v>
      </c>
      <c r="H304" s="386">
        <f t="shared" si="28"/>
        <v>0.4908527131782946</v>
      </c>
      <c r="I304" s="139">
        <f t="shared" si="29"/>
        <v>1.2900456130936411</v>
      </c>
      <c r="J304" s="139">
        <f t="shared" si="31"/>
        <v>-3.2606877552364424E-2</v>
      </c>
      <c r="K304" s="139">
        <f t="shared" si="32"/>
        <v>7.6776674285655669E-2</v>
      </c>
      <c r="L304" s="139">
        <f t="shared" si="33"/>
        <v>-0.20130021629581896</v>
      </c>
      <c r="M304" s="139">
        <f t="shared" si="34"/>
        <v>-0.15713041956252771</v>
      </c>
      <c r="N304" s="388">
        <f t="shared" si="30"/>
        <v>-506.74560308915187</v>
      </c>
    </row>
    <row r="305" spans="2:14" x14ac:dyDescent="0.25">
      <c r="B305" s="387">
        <v>2</v>
      </c>
      <c r="C305" s="387">
        <v>574</v>
      </c>
      <c r="D305" s="384" t="s">
        <v>878</v>
      </c>
      <c r="E305" s="385">
        <v>122</v>
      </c>
      <c r="F305" s="385">
        <v>1190</v>
      </c>
      <c r="G305" s="385">
        <v>486</v>
      </c>
      <c r="H305" s="386">
        <f t="shared" si="28"/>
        <v>0.25102880658436216</v>
      </c>
      <c r="I305" s="139">
        <f t="shared" si="29"/>
        <v>0.51092436974789912</v>
      </c>
      <c r="J305" s="139">
        <f t="shared" si="31"/>
        <v>-0.1316146379135974</v>
      </c>
      <c r="K305" s="139">
        <f t="shared" si="32"/>
        <v>-0.17889238031111351</v>
      </c>
      <c r="L305" s="139">
        <f t="shared" si="33"/>
        <v>-0.22825424073894293</v>
      </c>
      <c r="M305" s="139">
        <f t="shared" si="34"/>
        <v>-0.5387612589636539</v>
      </c>
      <c r="N305" s="388">
        <f t="shared" si="30"/>
        <v>-261.8379718563358</v>
      </c>
    </row>
    <row r="306" spans="2:14" x14ac:dyDescent="0.25">
      <c r="B306" s="387">
        <v>2</v>
      </c>
      <c r="C306" s="387">
        <v>575</v>
      </c>
      <c r="D306" s="384" t="s">
        <v>879</v>
      </c>
      <c r="E306" s="385">
        <v>78</v>
      </c>
      <c r="F306" s="385">
        <v>633</v>
      </c>
      <c r="G306" s="385">
        <v>413</v>
      </c>
      <c r="H306" s="386">
        <f t="shared" si="28"/>
        <v>0.18886198547215496</v>
      </c>
      <c r="I306" s="139">
        <f t="shared" si="29"/>
        <v>0.77567140600315954</v>
      </c>
      <c r="J306" s="139">
        <f t="shared" si="31"/>
        <v>-0.13425339896009977</v>
      </c>
      <c r="K306" s="139">
        <f t="shared" si="32"/>
        <v>-0.24516655875636867</v>
      </c>
      <c r="L306" s="139">
        <f t="shared" si="33"/>
        <v>-0.21909520657395834</v>
      </c>
      <c r="M306" s="139">
        <f t="shared" si="34"/>
        <v>-0.59851516429042673</v>
      </c>
      <c r="N306" s="388">
        <f t="shared" si="30"/>
        <v>-247.18676285194624</v>
      </c>
    </row>
    <row r="307" spans="2:14" x14ac:dyDescent="0.25">
      <c r="B307" s="387">
        <v>2</v>
      </c>
      <c r="C307" s="387">
        <v>576</v>
      </c>
      <c r="D307" s="384" t="s">
        <v>880</v>
      </c>
      <c r="E307" s="385">
        <v>3115</v>
      </c>
      <c r="F307" s="385">
        <v>8146</v>
      </c>
      <c r="G307" s="385">
        <v>3756</v>
      </c>
      <c r="H307" s="386">
        <f t="shared" si="28"/>
        <v>0.82933972310969117</v>
      </c>
      <c r="I307" s="139">
        <f t="shared" si="29"/>
        <v>0.84348146329486862</v>
      </c>
      <c r="J307" s="139">
        <f t="shared" si="31"/>
        <v>-1.3412601994929331E-2</v>
      </c>
      <c r="K307" s="139">
        <f t="shared" si="32"/>
        <v>0.43762749625553204</v>
      </c>
      <c r="L307" s="139">
        <f t="shared" si="33"/>
        <v>-0.21674928935331944</v>
      </c>
      <c r="M307" s="139">
        <f t="shared" si="34"/>
        <v>0.20746560490728327</v>
      </c>
      <c r="N307" s="388">
        <f t="shared" si="30"/>
        <v>779.24081203175592</v>
      </c>
    </row>
    <row r="308" spans="2:14" x14ac:dyDescent="0.25">
      <c r="B308" s="387">
        <v>2</v>
      </c>
      <c r="C308" s="387">
        <v>577</v>
      </c>
      <c r="D308" s="384" t="s">
        <v>881</v>
      </c>
      <c r="E308" s="385">
        <v>139</v>
      </c>
      <c r="F308" s="385">
        <v>651</v>
      </c>
      <c r="G308" s="385">
        <v>426</v>
      </c>
      <c r="H308" s="386">
        <f t="shared" si="28"/>
        <v>0.32629107981220656</v>
      </c>
      <c r="I308" s="139">
        <f t="shared" si="29"/>
        <v>0.86789554531490021</v>
      </c>
      <c r="J308" s="139">
        <f t="shared" si="31"/>
        <v>-0.13378348260935277</v>
      </c>
      <c r="K308" s="139">
        <f t="shared" si="32"/>
        <v>-9.8657534184836873E-2</v>
      </c>
      <c r="L308" s="139">
        <f t="shared" si="33"/>
        <v>-0.21590467400090202</v>
      </c>
      <c r="M308" s="139">
        <f t="shared" si="34"/>
        <v>-0.44834569079509168</v>
      </c>
      <c r="N308" s="388">
        <f t="shared" si="30"/>
        <v>-190.99526427870904</v>
      </c>
    </row>
    <row r="309" spans="2:14" x14ac:dyDescent="0.25">
      <c r="B309" s="387">
        <v>2</v>
      </c>
      <c r="C309" s="387">
        <v>578</v>
      </c>
      <c r="D309" s="384" t="s">
        <v>882</v>
      </c>
      <c r="E309" s="385">
        <v>120</v>
      </c>
      <c r="F309" s="385">
        <v>1235</v>
      </c>
      <c r="G309" s="385">
        <v>351</v>
      </c>
      <c r="H309" s="386">
        <f t="shared" si="28"/>
        <v>0.34188034188034189</v>
      </c>
      <c r="I309" s="139">
        <f t="shared" si="29"/>
        <v>0.38137651821862351</v>
      </c>
      <c r="J309" s="139">
        <f t="shared" si="31"/>
        <v>-0.136494538479047</v>
      </c>
      <c r="K309" s="139">
        <f t="shared" si="32"/>
        <v>-8.2038290709790129E-2</v>
      </c>
      <c r="L309" s="139">
        <f t="shared" si="33"/>
        <v>-0.23273600270666886</v>
      </c>
      <c r="M309" s="139">
        <f t="shared" si="34"/>
        <v>-0.45126883189550598</v>
      </c>
      <c r="N309" s="388">
        <f t="shared" si="30"/>
        <v>-158.39535999532259</v>
      </c>
    </row>
    <row r="310" spans="2:14" x14ac:dyDescent="0.25">
      <c r="B310" s="387">
        <v>2</v>
      </c>
      <c r="C310" s="387">
        <v>579</v>
      </c>
      <c r="D310" s="384" t="s">
        <v>883</v>
      </c>
      <c r="E310" s="385">
        <v>279</v>
      </c>
      <c r="F310" s="385">
        <v>4639</v>
      </c>
      <c r="G310" s="385">
        <v>622</v>
      </c>
      <c r="H310" s="386">
        <f t="shared" si="28"/>
        <v>0.44855305466237944</v>
      </c>
      <c r="I310" s="139">
        <f t="shared" si="29"/>
        <v>0.19422289286484157</v>
      </c>
      <c r="J310" s="139">
        <f t="shared" si="31"/>
        <v>-0.12669858993655189</v>
      </c>
      <c r="K310" s="139">
        <f t="shared" si="32"/>
        <v>3.1682280419236097E-2</v>
      </c>
      <c r="L310" s="139">
        <f t="shared" si="33"/>
        <v>-0.23921066045151818</v>
      </c>
      <c r="M310" s="139">
        <f t="shared" si="34"/>
        <v>-0.33422696996883394</v>
      </c>
      <c r="N310" s="388">
        <f t="shared" si="30"/>
        <v>-207.88917532061473</v>
      </c>
    </row>
    <row r="311" spans="2:14" x14ac:dyDescent="0.25">
      <c r="B311" s="387">
        <v>2</v>
      </c>
      <c r="C311" s="387">
        <v>580</v>
      </c>
      <c r="D311" s="384" t="s">
        <v>884</v>
      </c>
      <c r="E311" s="385">
        <v>292</v>
      </c>
      <c r="F311" s="385">
        <v>688</v>
      </c>
      <c r="G311" s="385">
        <v>543</v>
      </c>
      <c r="H311" s="386">
        <f t="shared" si="28"/>
        <v>0.53775322283609572</v>
      </c>
      <c r="I311" s="139">
        <f t="shared" si="29"/>
        <v>1.2136627906976745</v>
      </c>
      <c r="J311" s="139">
        <f t="shared" si="31"/>
        <v>-0.12955423545262978</v>
      </c>
      <c r="K311" s="139">
        <f t="shared" si="32"/>
        <v>0.12677589719306881</v>
      </c>
      <c r="L311" s="139">
        <f t="shared" si="33"/>
        <v>-0.20394271190157931</v>
      </c>
      <c r="M311" s="139">
        <f t="shared" si="34"/>
        <v>-0.20672105016114029</v>
      </c>
      <c r="N311" s="388">
        <f t="shared" si="30"/>
        <v>-112.24953023749917</v>
      </c>
    </row>
    <row r="312" spans="2:14" x14ac:dyDescent="0.25">
      <c r="B312" s="387">
        <v>2</v>
      </c>
      <c r="C312" s="387">
        <v>581</v>
      </c>
      <c r="D312" s="384" t="s">
        <v>885</v>
      </c>
      <c r="E312" s="385">
        <v>6739</v>
      </c>
      <c r="F312" s="385">
        <v>400</v>
      </c>
      <c r="G312" s="385">
        <v>5926</v>
      </c>
      <c r="H312" s="386">
        <f t="shared" si="28"/>
        <v>1.1371920350995612</v>
      </c>
      <c r="I312" s="139">
        <f t="shared" si="29"/>
        <v>31.662500000000001</v>
      </c>
      <c r="J312" s="139">
        <f t="shared" si="31"/>
        <v>6.5027281168223483E-2</v>
      </c>
      <c r="K312" s="139">
        <f t="shared" si="32"/>
        <v>0.76581958802704952</v>
      </c>
      <c r="L312" s="139">
        <f t="shared" si="33"/>
        <v>0.84944751383513173</v>
      </c>
      <c r="M312" s="139">
        <f t="shared" si="34"/>
        <v>1.6802943830304047</v>
      </c>
      <c r="N312" s="388">
        <f t="shared" si="30"/>
        <v>9957.4245138381775</v>
      </c>
    </row>
    <row r="313" spans="2:14" x14ac:dyDescent="0.25">
      <c r="B313" s="387">
        <v>2</v>
      </c>
      <c r="C313" s="387">
        <v>582</v>
      </c>
      <c r="D313" s="384" t="s">
        <v>886</v>
      </c>
      <c r="E313" s="385">
        <v>109</v>
      </c>
      <c r="F313" s="385">
        <v>1785</v>
      </c>
      <c r="G313" s="385">
        <v>413</v>
      </c>
      <c r="H313" s="386">
        <f t="shared" si="28"/>
        <v>0.26392251815980627</v>
      </c>
      <c r="I313" s="139">
        <f t="shared" si="29"/>
        <v>0.29243697478991598</v>
      </c>
      <c r="J313" s="139">
        <f t="shared" si="31"/>
        <v>-0.13425339896009977</v>
      </c>
      <c r="K313" s="139">
        <f t="shared" si="32"/>
        <v>-0.16514678215304973</v>
      </c>
      <c r="L313" s="139">
        <f t="shared" si="33"/>
        <v>-0.23581290331490176</v>
      </c>
      <c r="M313" s="139">
        <f t="shared" si="34"/>
        <v>-0.53521308442805127</v>
      </c>
      <c r="N313" s="388">
        <f t="shared" si="30"/>
        <v>-221.04300386878518</v>
      </c>
    </row>
    <row r="314" spans="2:14" x14ac:dyDescent="0.25">
      <c r="B314" s="387">
        <v>2</v>
      </c>
      <c r="C314" s="387">
        <v>584</v>
      </c>
      <c r="D314" s="384" t="s">
        <v>887</v>
      </c>
      <c r="E314" s="385">
        <v>2043</v>
      </c>
      <c r="F314" s="385">
        <v>6876</v>
      </c>
      <c r="G314" s="385">
        <v>2270</v>
      </c>
      <c r="H314" s="386">
        <f t="shared" si="28"/>
        <v>0.9</v>
      </c>
      <c r="I314" s="139">
        <f t="shared" si="29"/>
        <v>0.62725421756835364</v>
      </c>
      <c r="J314" s="139">
        <f t="shared" si="31"/>
        <v>-6.7127655626470842E-2</v>
      </c>
      <c r="K314" s="139">
        <f t="shared" si="32"/>
        <v>0.51295629248217256</v>
      </c>
      <c r="L314" s="139">
        <f t="shared" si="33"/>
        <v>-0.22422976112373882</v>
      </c>
      <c r="M314" s="139">
        <f t="shared" si="34"/>
        <v>0.22159887573196291</v>
      </c>
      <c r="N314" s="388">
        <f t="shared" si="30"/>
        <v>503.02944791155579</v>
      </c>
    </row>
    <row r="315" spans="2:14" x14ac:dyDescent="0.25">
      <c r="B315" s="387">
        <v>2</v>
      </c>
      <c r="C315" s="387">
        <v>585</v>
      </c>
      <c r="D315" s="384" t="s">
        <v>888</v>
      </c>
      <c r="E315" s="385">
        <v>225</v>
      </c>
      <c r="F315" s="385">
        <v>918</v>
      </c>
      <c r="G315" s="385">
        <v>1193</v>
      </c>
      <c r="H315" s="386">
        <f t="shared" si="28"/>
        <v>0.18860016764459347</v>
      </c>
      <c r="I315" s="139">
        <f t="shared" si="29"/>
        <v>1.5446623093681917</v>
      </c>
      <c r="J315" s="139">
        <f t="shared" si="31"/>
        <v>-0.10605841791527987</v>
      </c>
      <c r="K315" s="139">
        <f t="shared" si="32"/>
        <v>-0.2454456748686859</v>
      </c>
      <c r="L315" s="139">
        <f t="shared" si="33"/>
        <v>-0.19249164546858735</v>
      </c>
      <c r="M315" s="139">
        <f t="shared" si="34"/>
        <v>-0.5439957382525531</v>
      </c>
      <c r="N315" s="388">
        <f t="shared" si="30"/>
        <v>-648.98691573529584</v>
      </c>
    </row>
    <row r="316" spans="2:14" x14ac:dyDescent="0.25">
      <c r="B316" s="387">
        <v>2</v>
      </c>
      <c r="C316" s="387">
        <v>586</v>
      </c>
      <c r="D316" s="384" t="s">
        <v>889</v>
      </c>
      <c r="E316" s="385">
        <v>145</v>
      </c>
      <c r="F316" s="385">
        <v>903</v>
      </c>
      <c r="G316" s="385">
        <v>222</v>
      </c>
      <c r="H316" s="386">
        <f t="shared" si="28"/>
        <v>0.65315315315315314</v>
      </c>
      <c r="I316" s="139">
        <f t="shared" si="29"/>
        <v>0.40642303433001109</v>
      </c>
      <c r="J316" s="139">
        <f t="shared" si="31"/>
        <v>-0.14115755457492105</v>
      </c>
      <c r="K316" s="139">
        <f t="shared" si="32"/>
        <v>0.24980029248261487</v>
      </c>
      <c r="L316" s="139">
        <f t="shared" si="33"/>
        <v>-0.23186950803302558</v>
      </c>
      <c r="M316" s="139">
        <f t="shared" si="34"/>
        <v>-0.12322677012533176</v>
      </c>
      <c r="N316" s="388">
        <f t="shared" si="30"/>
        <v>-27.35634296782365</v>
      </c>
    </row>
    <row r="317" spans="2:14" x14ac:dyDescent="0.25">
      <c r="B317" s="387">
        <v>2</v>
      </c>
      <c r="C317" s="387">
        <v>587</v>
      </c>
      <c r="D317" s="384" t="s">
        <v>890</v>
      </c>
      <c r="E317" s="385">
        <v>1270</v>
      </c>
      <c r="F317" s="385">
        <v>594</v>
      </c>
      <c r="G317" s="385">
        <v>4171</v>
      </c>
      <c r="H317" s="386">
        <f t="shared" si="28"/>
        <v>0.30448333732917765</v>
      </c>
      <c r="I317" s="139">
        <f t="shared" si="29"/>
        <v>9.1599326599326591</v>
      </c>
      <c r="J317" s="139">
        <f t="shared" si="31"/>
        <v>1.5885738173786943E-3</v>
      </c>
      <c r="K317" s="139">
        <f t="shared" si="32"/>
        <v>-0.12190611262187442</v>
      </c>
      <c r="L317" s="139">
        <f t="shared" si="33"/>
        <v>7.0961809206406171E-2</v>
      </c>
      <c r="M317" s="139">
        <f t="shared" si="34"/>
        <v>-4.9355729598089565E-2</v>
      </c>
      <c r="N317" s="388">
        <f t="shared" si="30"/>
        <v>-205.86274815363157</v>
      </c>
    </row>
    <row r="318" spans="2:14" x14ac:dyDescent="0.25">
      <c r="B318" s="387">
        <v>2</v>
      </c>
      <c r="C318" s="387">
        <v>588</v>
      </c>
      <c r="D318" s="384" t="s">
        <v>891</v>
      </c>
      <c r="E318" s="385">
        <v>49</v>
      </c>
      <c r="F318" s="385">
        <v>347</v>
      </c>
      <c r="G318" s="385">
        <v>370</v>
      </c>
      <c r="H318" s="386">
        <f t="shared" si="28"/>
        <v>0.13243243243243244</v>
      </c>
      <c r="I318" s="139">
        <f t="shared" si="29"/>
        <v>1.2074927953890491</v>
      </c>
      <c r="J318" s="139">
        <f t="shared" si="31"/>
        <v>-0.13580773765872448</v>
      </c>
      <c r="K318" s="139">
        <f t="shared" si="32"/>
        <v>-0.30532440824637908</v>
      </c>
      <c r="L318" s="139">
        <f t="shared" si="33"/>
        <v>-0.20415616546324644</v>
      </c>
      <c r="M318" s="139">
        <f t="shared" si="34"/>
        <v>-0.64528831136834996</v>
      </c>
      <c r="N318" s="388">
        <f t="shared" si="30"/>
        <v>-238.75667520628949</v>
      </c>
    </row>
    <row r="319" spans="2:14" x14ac:dyDescent="0.25">
      <c r="B319" s="387">
        <v>2</v>
      </c>
      <c r="C319" s="387">
        <v>589</v>
      </c>
      <c r="D319" s="384" t="s">
        <v>892</v>
      </c>
      <c r="E319" s="385">
        <v>160</v>
      </c>
      <c r="F319" s="385">
        <v>1704</v>
      </c>
      <c r="G319" s="385">
        <v>474</v>
      </c>
      <c r="H319" s="386">
        <f t="shared" si="28"/>
        <v>0.33755274261603374</v>
      </c>
      <c r="I319" s="139">
        <f t="shared" si="29"/>
        <v>0.3720657276995305</v>
      </c>
      <c r="J319" s="139">
        <f t="shared" si="31"/>
        <v>-0.13204840685274849</v>
      </c>
      <c r="K319" s="139">
        <f t="shared" si="32"/>
        <v>-8.6651814141600197E-2</v>
      </c>
      <c r="L319" s="139">
        <f t="shared" si="33"/>
        <v>-0.23305811338890201</v>
      </c>
      <c r="M319" s="139">
        <f t="shared" si="34"/>
        <v>-0.45175833438325069</v>
      </c>
      <c r="N319" s="388">
        <f t="shared" si="30"/>
        <v>-214.13345049766082</v>
      </c>
    </row>
    <row r="320" spans="2:14" x14ac:dyDescent="0.25">
      <c r="B320" s="387">
        <v>2</v>
      </c>
      <c r="C320" s="387">
        <v>590</v>
      </c>
      <c r="D320" s="384" t="s">
        <v>893</v>
      </c>
      <c r="E320" s="385">
        <v>732</v>
      </c>
      <c r="F320" s="385">
        <v>863</v>
      </c>
      <c r="G320" s="385">
        <v>2549</v>
      </c>
      <c r="H320" s="386">
        <f t="shared" si="28"/>
        <v>0.28717143978030601</v>
      </c>
      <c r="I320" s="139">
        <f t="shared" si="29"/>
        <v>3.8018539976825028</v>
      </c>
      <c r="J320" s="139">
        <f t="shared" si="31"/>
        <v>-5.7042527791208338E-2</v>
      </c>
      <c r="K320" s="139">
        <f t="shared" si="32"/>
        <v>-0.14036180597812684</v>
      </c>
      <c r="L320" s="139">
        <f t="shared" si="33"/>
        <v>-0.11440315736835752</v>
      </c>
      <c r="M320" s="139">
        <f t="shared" si="34"/>
        <v>-0.31180749113769268</v>
      </c>
      <c r="N320" s="388">
        <f t="shared" si="30"/>
        <v>-794.79729490997863</v>
      </c>
    </row>
    <row r="321" spans="2:14" x14ac:dyDescent="0.25">
      <c r="B321" s="387">
        <v>2</v>
      </c>
      <c r="C321" s="387">
        <v>591</v>
      </c>
      <c r="D321" s="384" t="s">
        <v>894</v>
      </c>
      <c r="E321" s="385">
        <v>36</v>
      </c>
      <c r="F321" s="385">
        <v>1435</v>
      </c>
      <c r="G321" s="385">
        <v>88</v>
      </c>
      <c r="H321" s="386">
        <f t="shared" si="28"/>
        <v>0.40909090909090912</v>
      </c>
      <c r="I321" s="139">
        <f t="shared" si="29"/>
        <v>8.6411149825783976E-2</v>
      </c>
      <c r="J321" s="139">
        <f t="shared" si="31"/>
        <v>-0.14600130772877473</v>
      </c>
      <c r="K321" s="139">
        <f t="shared" si="32"/>
        <v>-1.0387126229621972E-2</v>
      </c>
      <c r="L321" s="139">
        <f t="shared" si="33"/>
        <v>-0.24294045267827305</v>
      </c>
      <c r="M321" s="139">
        <f t="shared" si="34"/>
        <v>-0.39932888663666977</v>
      </c>
      <c r="N321" s="388">
        <f t="shared" si="30"/>
        <v>-35.140942024026941</v>
      </c>
    </row>
    <row r="322" spans="2:14" x14ac:dyDescent="0.25">
      <c r="B322" s="387">
        <v>2</v>
      </c>
      <c r="C322" s="387">
        <v>592</v>
      </c>
      <c r="D322" s="384" t="s">
        <v>895</v>
      </c>
      <c r="E322" s="385">
        <v>90</v>
      </c>
      <c r="F322" s="385">
        <v>470</v>
      </c>
      <c r="G322" s="385">
        <v>649</v>
      </c>
      <c r="H322" s="386">
        <f t="shared" si="28"/>
        <v>0.13867488443759629</v>
      </c>
      <c r="I322" s="139">
        <f t="shared" si="29"/>
        <v>1.5723404255319149</v>
      </c>
      <c r="J322" s="139">
        <f t="shared" si="31"/>
        <v>-0.12572260982346195</v>
      </c>
      <c r="K322" s="139">
        <f t="shared" si="32"/>
        <v>-0.29866951789289864</v>
      </c>
      <c r="L322" s="139">
        <f t="shared" si="33"/>
        <v>-0.19153410949329683</v>
      </c>
      <c r="M322" s="139">
        <f t="shared" si="34"/>
        <v>-0.61592623720965745</v>
      </c>
      <c r="N322" s="388">
        <f t="shared" si="30"/>
        <v>-399.73612794906768</v>
      </c>
    </row>
    <row r="323" spans="2:14" x14ac:dyDescent="0.25">
      <c r="B323" s="387">
        <v>2</v>
      </c>
      <c r="C323" s="387">
        <v>593</v>
      </c>
      <c r="D323" s="384" t="s">
        <v>896</v>
      </c>
      <c r="E323" s="385">
        <v>3365</v>
      </c>
      <c r="F323" s="385">
        <v>1307</v>
      </c>
      <c r="G323" s="385">
        <v>5745</v>
      </c>
      <c r="H323" s="386">
        <f t="shared" si="28"/>
        <v>0.58572671888598782</v>
      </c>
      <c r="I323" s="139">
        <f t="shared" si="29"/>
        <v>6.9701606732976282</v>
      </c>
      <c r="J323" s="139">
        <f t="shared" si="31"/>
        <v>5.8484599669361426E-2</v>
      </c>
      <c r="K323" s="139">
        <f t="shared" si="32"/>
        <v>0.17791899862517627</v>
      </c>
      <c r="L323" s="139">
        <f t="shared" si="33"/>
        <v>-4.7942661884431787E-3</v>
      </c>
      <c r="M323" s="139">
        <f t="shared" si="34"/>
        <v>0.23160933210609452</v>
      </c>
      <c r="N323" s="388">
        <f t="shared" si="30"/>
        <v>1330.595612949513</v>
      </c>
    </row>
    <row r="324" spans="2:14" x14ac:dyDescent="0.25">
      <c r="B324" s="387">
        <v>2</v>
      </c>
      <c r="C324" s="387">
        <v>594</v>
      </c>
      <c r="D324" s="384" t="s">
        <v>897</v>
      </c>
      <c r="E324" s="385">
        <v>1166</v>
      </c>
      <c r="F324" s="385">
        <v>1147</v>
      </c>
      <c r="G324" s="385">
        <v>2697</v>
      </c>
      <c r="H324" s="386">
        <f t="shared" si="28"/>
        <v>0.43233222098628105</v>
      </c>
      <c r="I324" s="139">
        <f t="shared" si="29"/>
        <v>3.3679163034001744</v>
      </c>
      <c r="J324" s="139">
        <f t="shared" si="31"/>
        <v>-5.169271087501174E-2</v>
      </c>
      <c r="K324" s="139">
        <f t="shared" si="32"/>
        <v>1.4389737446189413E-2</v>
      </c>
      <c r="L324" s="139">
        <f t="shared" si="33"/>
        <v>-0.12941541292983036</v>
      </c>
      <c r="M324" s="139">
        <f t="shared" si="34"/>
        <v>-0.16671838635865269</v>
      </c>
      <c r="N324" s="388">
        <f t="shared" si="30"/>
        <v>-449.63948800928631</v>
      </c>
    </row>
    <row r="325" spans="2:14" x14ac:dyDescent="0.25">
      <c r="B325" s="387">
        <v>2</v>
      </c>
      <c r="C325" s="387">
        <v>602</v>
      </c>
      <c r="D325" s="384" t="s">
        <v>898</v>
      </c>
      <c r="E325" s="385">
        <v>260</v>
      </c>
      <c r="F325" s="385">
        <v>1038</v>
      </c>
      <c r="G325" s="385">
        <v>951</v>
      </c>
      <c r="H325" s="386">
        <f t="shared" si="28"/>
        <v>0.2733964248159832</v>
      </c>
      <c r="I325" s="139">
        <f t="shared" si="29"/>
        <v>1.1666666666666667</v>
      </c>
      <c r="J325" s="139">
        <f t="shared" si="31"/>
        <v>-0.11480609152149322</v>
      </c>
      <c r="K325" s="139">
        <f t="shared" si="32"/>
        <v>-0.15504693517564222</v>
      </c>
      <c r="L325" s="139">
        <f t="shared" si="33"/>
        <v>-0.20556856241802038</v>
      </c>
      <c r="M325" s="139">
        <f t="shared" si="34"/>
        <v>-0.47542158911515586</v>
      </c>
      <c r="N325" s="388">
        <f t="shared" si="30"/>
        <v>-452.12593124851321</v>
      </c>
    </row>
    <row r="326" spans="2:14" x14ac:dyDescent="0.25">
      <c r="B326" s="387">
        <v>2</v>
      </c>
      <c r="C326" s="387">
        <v>603</v>
      </c>
      <c r="D326" s="384" t="s">
        <v>899</v>
      </c>
      <c r="E326" s="385">
        <v>740</v>
      </c>
      <c r="F326" s="385">
        <v>356</v>
      </c>
      <c r="G326" s="385">
        <v>1852</v>
      </c>
      <c r="H326" s="386">
        <f t="shared" si="28"/>
        <v>0.39956803455723544</v>
      </c>
      <c r="I326" s="139">
        <f t="shared" si="29"/>
        <v>7.2808988764044944</v>
      </c>
      <c r="J326" s="139">
        <f t="shared" si="31"/>
        <v>-8.2237273673566647E-2</v>
      </c>
      <c r="K326" s="139">
        <f t="shared" si="32"/>
        <v>-2.0539176388618074E-2</v>
      </c>
      <c r="L326" s="139">
        <f t="shared" si="33"/>
        <v>5.9558515801184601E-3</v>
      </c>
      <c r="M326" s="139">
        <f t="shared" si="34"/>
        <v>-9.6820598482066256E-2</v>
      </c>
      <c r="N326" s="388">
        <f t="shared" si="30"/>
        <v>-179.3117483887867</v>
      </c>
    </row>
    <row r="327" spans="2:14" x14ac:dyDescent="0.25">
      <c r="B327" s="387">
        <v>2</v>
      </c>
      <c r="C327" s="387">
        <v>605</v>
      </c>
      <c r="D327" s="384" t="s">
        <v>900</v>
      </c>
      <c r="E327" s="385">
        <v>397</v>
      </c>
      <c r="F327" s="385">
        <v>1464</v>
      </c>
      <c r="G327" s="385">
        <v>1338</v>
      </c>
      <c r="H327" s="386">
        <f t="shared" si="28"/>
        <v>0.29671150971599403</v>
      </c>
      <c r="I327" s="139">
        <f t="shared" si="29"/>
        <v>1.1851092896174864</v>
      </c>
      <c r="J327" s="139">
        <f t="shared" si="31"/>
        <v>-0.10081704323387104</v>
      </c>
      <c r="K327" s="139">
        <f t="shared" si="32"/>
        <v>-0.13019142431816047</v>
      </c>
      <c r="L327" s="139">
        <f t="shared" si="33"/>
        <v>-0.20493053218324331</v>
      </c>
      <c r="M327" s="139">
        <f t="shared" si="34"/>
        <v>-0.43593899973527483</v>
      </c>
      <c r="N327" s="388">
        <f t="shared" si="30"/>
        <v>-583.28638164579775</v>
      </c>
    </row>
    <row r="328" spans="2:14" x14ac:dyDescent="0.25">
      <c r="B328" s="387">
        <v>2</v>
      </c>
      <c r="C328" s="387">
        <v>606</v>
      </c>
      <c r="D328" s="384" t="s">
        <v>901</v>
      </c>
      <c r="E328" s="385">
        <v>116</v>
      </c>
      <c r="F328" s="385">
        <v>219</v>
      </c>
      <c r="G328" s="385">
        <v>488</v>
      </c>
      <c r="H328" s="386">
        <f t="shared" si="28"/>
        <v>0.23770491803278687</v>
      </c>
      <c r="I328" s="139">
        <f t="shared" si="29"/>
        <v>2.7579908675799087</v>
      </c>
      <c r="J328" s="139">
        <f t="shared" si="31"/>
        <v>-0.13154234309040555</v>
      </c>
      <c r="K328" s="139">
        <f t="shared" si="32"/>
        <v>-0.19309657720672091</v>
      </c>
      <c r="L328" s="139">
        <f t="shared" si="33"/>
        <v>-0.15051603782742043</v>
      </c>
      <c r="M328" s="139">
        <f t="shared" si="34"/>
        <v>-0.47515495812454689</v>
      </c>
      <c r="N328" s="388">
        <f t="shared" si="30"/>
        <v>-231.87561956477887</v>
      </c>
    </row>
    <row r="329" spans="2:14" x14ac:dyDescent="0.25">
      <c r="B329" s="387">
        <v>2</v>
      </c>
      <c r="C329" s="387">
        <v>607</v>
      </c>
      <c r="D329" s="384" t="s">
        <v>902</v>
      </c>
      <c r="E329" s="385">
        <v>72</v>
      </c>
      <c r="F329" s="385">
        <v>296</v>
      </c>
      <c r="G329" s="385">
        <v>464</v>
      </c>
      <c r="H329" s="386">
        <f t="shared" si="28"/>
        <v>0.15517241379310345</v>
      </c>
      <c r="I329" s="139">
        <f t="shared" si="29"/>
        <v>1.8108108108108107</v>
      </c>
      <c r="J329" s="139">
        <f t="shared" si="31"/>
        <v>-0.1324098809687077</v>
      </c>
      <c r="K329" s="139">
        <f t="shared" si="32"/>
        <v>-0.28108199797710193</v>
      </c>
      <c r="L329" s="139">
        <f t="shared" si="33"/>
        <v>-0.18328412703079044</v>
      </c>
      <c r="M329" s="139">
        <f t="shared" si="34"/>
        <v>-0.59677600597660008</v>
      </c>
      <c r="N329" s="388">
        <f t="shared" si="30"/>
        <v>-276.90406677314246</v>
      </c>
    </row>
    <row r="330" spans="2:14" x14ac:dyDescent="0.25">
      <c r="B330" s="387">
        <v>2</v>
      </c>
      <c r="C330" s="387">
        <v>608</v>
      </c>
      <c r="D330" s="384" t="s">
        <v>903</v>
      </c>
      <c r="E330" s="385">
        <v>1702</v>
      </c>
      <c r="F330" s="385">
        <v>695</v>
      </c>
      <c r="G330" s="385">
        <v>4130</v>
      </c>
      <c r="H330" s="386">
        <f t="shared" si="28"/>
        <v>0.41210653753026633</v>
      </c>
      <c r="I330" s="139">
        <f t="shared" si="29"/>
        <v>8.3913669064748202</v>
      </c>
      <c r="J330" s="139">
        <f t="shared" si="31"/>
        <v>1.0652994194585318E-4</v>
      </c>
      <c r="K330" s="139">
        <f t="shared" si="32"/>
        <v>-7.1722554394006988E-3</v>
      </c>
      <c r="L330" s="139">
        <f t="shared" si="33"/>
        <v>4.4372956339436255E-2</v>
      </c>
      <c r="M330" s="139">
        <f t="shared" si="34"/>
        <v>3.7307230841981412E-2</v>
      </c>
      <c r="N330" s="388">
        <f t="shared" si="30"/>
        <v>154.07886337738324</v>
      </c>
    </row>
    <row r="331" spans="2:14" x14ac:dyDescent="0.25">
      <c r="B331" s="387">
        <v>2</v>
      </c>
      <c r="C331" s="387">
        <v>609</v>
      </c>
      <c r="D331" s="384" t="s">
        <v>904</v>
      </c>
      <c r="E331" s="385">
        <v>56</v>
      </c>
      <c r="F331" s="385">
        <v>306</v>
      </c>
      <c r="G331" s="385">
        <v>263</v>
      </c>
      <c r="H331" s="386">
        <f t="shared" si="28"/>
        <v>0.21292775665399238</v>
      </c>
      <c r="I331" s="139">
        <f t="shared" si="29"/>
        <v>1.042483660130719</v>
      </c>
      <c r="J331" s="139">
        <f t="shared" si="31"/>
        <v>-0.13967551069948822</v>
      </c>
      <c r="K331" s="139">
        <f t="shared" si="32"/>
        <v>-0.219510763829216</v>
      </c>
      <c r="L331" s="139">
        <f t="shared" si="33"/>
        <v>-0.20986472533512518</v>
      </c>
      <c r="M331" s="139">
        <f t="shared" si="34"/>
        <v>-0.56905099986382934</v>
      </c>
      <c r="N331" s="388">
        <f t="shared" si="30"/>
        <v>-149.66041296418712</v>
      </c>
    </row>
    <row r="332" spans="2:14" x14ac:dyDescent="0.25">
      <c r="B332" s="387">
        <v>2</v>
      </c>
      <c r="C332" s="387">
        <v>610</v>
      </c>
      <c r="D332" s="384" t="s">
        <v>905</v>
      </c>
      <c r="E332" s="385">
        <v>184</v>
      </c>
      <c r="F332" s="385">
        <v>272</v>
      </c>
      <c r="G332" s="385">
        <v>609</v>
      </c>
      <c r="H332" s="386">
        <f t="shared" si="28"/>
        <v>0.30213464696223319</v>
      </c>
      <c r="I332" s="139">
        <f t="shared" si="29"/>
        <v>2.9154411764705883</v>
      </c>
      <c r="J332" s="139">
        <f t="shared" si="31"/>
        <v>-0.12716850628729887</v>
      </c>
      <c r="K332" s="139">
        <f t="shared" si="32"/>
        <v>-0.12440998078992144</v>
      </c>
      <c r="L332" s="139">
        <f t="shared" si="33"/>
        <v>-0.14506897870708077</v>
      </c>
      <c r="M332" s="139">
        <f t="shared" si="34"/>
        <v>-0.3966474657843011</v>
      </c>
      <c r="N332" s="388">
        <f t="shared" si="30"/>
        <v>-241.55830666263938</v>
      </c>
    </row>
    <row r="333" spans="2:14" x14ac:dyDescent="0.25">
      <c r="B333" s="387">
        <v>2</v>
      </c>
      <c r="C333" s="387">
        <v>611</v>
      </c>
      <c r="D333" s="384" t="s">
        <v>906</v>
      </c>
      <c r="E333" s="385">
        <v>433</v>
      </c>
      <c r="F333" s="385">
        <v>455</v>
      </c>
      <c r="G333" s="385">
        <v>1013</v>
      </c>
      <c r="H333" s="386">
        <f t="shared" ref="H333:H396" si="35">E333/G333</f>
        <v>0.42744323790720634</v>
      </c>
      <c r="I333" s="139">
        <f t="shared" ref="I333:I396" si="36">(G333+E333)/F333</f>
        <v>3.1780219780219778</v>
      </c>
      <c r="J333" s="139">
        <f t="shared" si="31"/>
        <v>-0.112564952002546</v>
      </c>
      <c r="K333" s="139">
        <f t="shared" si="32"/>
        <v>9.1777396119490824E-3</v>
      </c>
      <c r="L333" s="139">
        <f t="shared" si="33"/>
        <v>-0.13598488633537464</v>
      </c>
      <c r="M333" s="139">
        <f t="shared" si="34"/>
        <v>-0.23937209872597157</v>
      </c>
      <c r="N333" s="388">
        <f t="shared" ref="N333:N396" si="37">M333*G333</f>
        <v>-242.48393600940921</v>
      </c>
    </row>
    <row r="334" spans="2:14" x14ac:dyDescent="0.25">
      <c r="B334" s="387">
        <v>2</v>
      </c>
      <c r="C334" s="387">
        <v>612</v>
      </c>
      <c r="D334" s="384" t="s">
        <v>907</v>
      </c>
      <c r="E334" s="385">
        <v>3093</v>
      </c>
      <c r="F334" s="385">
        <v>1272</v>
      </c>
      <c r="G334" s="385">
        <v>5463</v>
      </c>
      <c r="H334" s="386">
        <f t="shared" si="35"/>
        <v>0.56617243272926965</v>
      </c>
      <c r="I334" s="139">
        <f t="shared" si="36"/>
        <v>6.7264150943396226</v>
      </c>
      <c r="J334" s="139">
        <f t="shared" ref="J334:J397" si="38">$J$6*(G334-G$10)/G$11</f>
        <v>4.8291029599311149E-2</v>
      </c>
      <c r="K334" s="139">
        <f t="shared" ref="K334:K397" si="39">$K$6*(H334-H$10)/H$11</f>
        <v>0.15707276220943894</v>
      </c>
      <c r="L334" s="139">
        <f t="shared" ref="L334:L397" si="40">$L$6*(I334-I$10)/I$11</f>
        <v>-1.3226746176955096E-2</v>
      </c>
      <c r="M334" s="139">
        <f t="shared" ref="M334:M397" si="41">SUM(J334:L334)</f>
        <v>0.19213704563179498</v>
      </c>
      <c r="N334" s="388">
        <f t="shared" si="37"/>
        <v>1049.6446802864959</v>
      </c>
    </row>
    <row r="335" spans="2:14" x14ac:dyDescent="0.25">
      <c r="B335" s="387">
        <v>2</v>
      </c>
      <c r="C335" s="387">
        <v>613</v>
      </c>
      <c r="D335" s="384" t="s">
        <v>908</v>
      </c>
      <c r="E335" s="385">
        <v>319</v>
      </c>
      <c r="F335" s="385">
        <v>1023</v>
      </c>
      <c r="G335" s="385">
        <v>613</v>
      </c>
      <c r="H335" s="386">
        <f t="shared" si="35"/>
        <v>0.52039151712887444</v>
      </c>
      <c r="I335" s="139">
        <f t="shared" si="36"/>
        <v>0.91104594330400779</v>
      </c>
      <c r="J335" s="139">
        <f t="shared" si="38"/>
        <v>-0.12702391664091517</v>
      </c>
      <c r="K335" s="139">
        <f t="shared" si="39"/>
        <v>0.10826710485708033</v>
      </c>
      <c r="L335" s="139">
        <f t="shared" si="40"/>
        <v>-0.21441186798121967</v>
      </c>
      <c r="M335" s="139">
        <f t="shared" si="41"/>
        <v>-0.23316867976505451</v>
      </c>
      <c r="N335" s="388">
        <f t="shared" si="37"/>
        <v>-142.9324006959784</v>
      </c>
    </row>
    <row r="336" spans="2:14" x14ac:dyDescent="0.25">
      <c r="B336" s="387">
        <v>2</v>
      </c>
      <c r="C336" s="387">
        <v>614</v>
      </c>
      <c r="D336" s="384" t="s">
        <v>909</v>
      </c>
      <c r="E336" s="385">
        <v>531</v>
      </c>
      <c r="F336" s="385">
        <v>1319</v>
      </c>
      <c r="G336" s="385">
        <v>1278</v>
      </c>
      <c r="H336" s="386">
        <f t="shared" si="35"/>
        <v>0.41549295774647887</v>
      </c>
      <c r="I336" s="139">
        <f t="shared" si="36"/>
        <v>1.3714935557240333</v>
      </c>
      <c r="J336" s="139">
        <f t="shared" si="38"/>
        <v>-0.10298588792962642</v>
      </c>
      <c r="K336" s="139">
        <f t="shared" si="39"/>
        <v>-3.5620946866930124E-3</v>
      </c>
      <c r="L336" s="139">
        <f t="shared" si="40"/>
        <v>-0.19848249074250923</v>
      </c>
      <c r="M336" s="139">
        <f t="shared" si="41"/>
        <v>-0.30503047335882866</v>
      </c>
      <c r="N336" s="388">
        <f t="shared" si="37"/>
        <v>-389.82894495258302</v>
      </c>
    </row>
    <row r="337" spans="2:14" x14ac:dyDescent="0.25">
      <c r="B337" s="387">
        <v>2</v>
      </c>
      <c r="C337" s="387">
        <v>615</v>
      </c>
      <c r="D337" s="384" t="s">
        <v>910</v>
      </c>
      <c r="E337" s="385">
        <v>134</v>
      </c>
      <c r="F337" s="385">
        <v>233</v>
      </c>
      <c r="G337" s="385">
        <v>593</v>
      </c>
      <c r="H337" s="386">
        <f t="shared" si="35"/>
        <v>0.22596964586846544</v>
      </c>
      <c r="I337" s="139">
        <f t="shared" si="36"/>
        <v>3.1201716738197427</v>
      </c>
      <c r="J337" s="139">
        <f t="shared" si="38"/>
        <v>-0.12774686487283363</v>
      </c>
      <c r="K337" s="139">
        <f t="shared" si="39"/>
        <v>-0.20560719794632881</v>
      </c>
      <c r="L337" s="139">
        <f t="shared" si="40"/>
        <v>-0.13798624174292737</v>
      </c>
      <c r="M337" s="139">
        <f t="shared" si="41"/>
        <v>-0.47134030456208986</v>
      </c>
      <c r="N337" s="388">
        <f t="shared" si="37"/>
        <v>-279.5048006053193</v>
      </c>
    </row>
    <row r="338" spans="2:14" x14ac:dyDescent="0.25">
      <c r="B338" s="387">
        <v>2</v>
      </c>
      <c r="C338" s="387">
        <v>616</v>
      </c>
      <c r="D338" s="384" t="s">
        <v>911</v>
      </c>
      <c r="E338" s="385">
        <v>6718</v>
      </c>
      <c r="F338" s="385">
        <v>1563</v>
      </c>
      <c r="G338" s="385">
        <v>13045</v>
      </c>
      <c r="H338" s="386">
        <f t="shared" si="35"/>
        <v>0.51498658489842852</v>
      </c>
      <c r="I338" s="139">
        <f t="shared" si="36"/>
        <v>12.64427383237364</v>
      </c>
      <c r="J338" s="139">
        <f t="shared" si="38"/>
        <v>0.32236070431959901</v>
      </c>
      <c r="K338" s="139">
        <f t="shared" si="39"/>
        <v>0.10250506914869911</v>
      </c>
      <c r="L338" s="139">
        <f t="shared" si="40"/>
        <v>0.19150404564556969</v>
      </c>
      <c r="M338" s="139">
        <f t="shared" si="41"/>
        <v>0.61636981911386779</v>
      </c>
      <c r="N338" s="388">
        <f t="shared" si="37"/>
        <v>8040.5442903404055</v>
      </c>
    </row>
    <row r="339" spans="2:14" x14ac:dyDescent="0.25">
      <c r="B339" s="387">
        <v>2</v>
      </c>
      <c r="C339" s="387">
        <v>617</v>
      </c>
      <c r="D339" s="384" t="s">
        <v>912</v>
      </c>
      <c r="E339" s="385">
        <v>131</v>
      </c>
      <c r="F339" s="385">
        <v>539</v>
      </c>
      <c r="G339" s="385">
        <v>710</v>
      </c>
      <c r="H339" s="386">
        <f t="shared" si="35"/>
        <v>0.18450704225352113</v>
      </c>
      <c r="I339" s="139">
        <f t="shared" si="36"/>
        <v>1.5602968460111317</v>
      </c>
      <c r="J339" s="139">
        <f t="shared" si="38"/>
        <v>-0.12351761771611067</v>
      </c>
      <c r="K339" s="139">
        <f t="shared" si="39"/>
        <v>-0.24980923275557079</v>
      </c>
      <c r="L339" s="139">
        <f t="shared" si="40"/>
        <v>-0.19195076215109361</v>
      </c>
      <c r="M339" s="139">
        <f t="shared" si="41"/>
        <v>-0.56527761262277509</v>
      </c>
      <c r="N339" s="388">
        <f t="shared" si="37"/>
        <v>-401.34710496217031</v>
      </c>
    </row>
    <row r="340" spans="2:14" x14ac:dyDescent="0.25">
      <c r="B340" s="387">
        <v>2</v>
      </c>
      <c r="C340" s="387">
        <v>619</v>
      </c>
      <c r="D340" s="384" t="s">
        <v>913</v>
      </c>
      <c r="E340" s="385">
        <v>1757</v>
      </c>
      <c r="F340" s="385">
        <v>1649</v>
      </c>
      <c r="G340" s="385">
        <v>3572</v>
      </c>
      <c r="H340" s="386">
        <f t="shared" si="35"/>
        <v>0.49188129899216126</v>
      </c>
      <c r="I340" s="139">
        <f t="shared" si="36"/>
        <v>3.2316555488174652</v>
      </c>
      <c r="J340" s="139">
        <f t="shared" si="38"/>
        <v>-2.0063725728579153E-2</v>
      </c>
      <c r="K340" s="139">
        <f t="shared" si="39"/>
        <v>7.7873218689163401E-2</v>
      </c>
      <c r="L340" s="139">
        <f t="shared" si="40"/>
        <v>-0.13412941057914235</v>
      </c>
      <c r="M340" s="139">
        <f t="shared" si="41"/>
        <v>-7.6319917618558109E-2</v>
      </c>
      <c r="N340" s="388">
        <f t="shared" si="37"/>
        <v>-272.61474573348954</v>
      </c>
    </row>
    <row r="341" spans="2:14" x14ac:dyDescent="0.25">
      <c r="B341" s="387">
        <v>2</v>
      </c>
      <c r="C341" s="387">
        <v>620</v>
      </c>
      <c r="D341" s="384" t="s">
        <v>914</v>
      </c>
      <c r="E341" s="385">
        <v>359</v>
      </c>
      <c r="F341" s="385">
        <v>1055</v>
      </c>
      <c r="G341" s="385">
        <v>727</v>
      </c>
      <c r="H341" s="386">
        <f t="shared" si="35"/>
        <v>0.49381017881705641</v>
      </c>
      <c r="I341" s="139">
        <f t="shared" si="36"/>
        <v>1.0293838862559241</v>
      </c>
      <c r="J341" s="139">
        <f t="shared" si="38"/>
        <v>-0.12290311171897995</v>
      </c>
      <c r="K341" s="139">
        <f t="shared" si="39"/>
        <v>7.9929539463291774E-2</v>
      </c>
      <c r="L341" s="139">
        <f t="shared" si="40"/>
        <v>-0.21031791747721637</v>
      </c>
      <c r="M341" s="139">
        <f t="shared" si="41"/>
        <v>-0.25329148973290455</v>
      </c>
      <c r="N341" s="388">
        <f t="shared" si="37"/>
        <v>-184.14291303582161</v>
      </c>
    </row>
    <row r="342" spans="2:14" x14ac:dyDescent="0.25">
      <c r="B342" s="387">
        <v>2</v>
      </c>
      <c r="C342" s="387">
        <v>622</v>
      </c>
      <c r="D342" s="384" t="s">
        <v>915</v>
      </c>
      <c r="E342" s="385">
        <v>217</v>
      </c>
      <c r="F342" s="385">
        <v>338</v>
      </c>
      <c r="G342" s="385">
        <v>640</v>
      </c>
      <c r="H342" s="386">
        <f t="shared" si="35"/>
        <v>0.33906249999999999</v>
      </c>
      <c r="I342" s="139">
        <f t="shared" si="36"/>
        <v>2.5355029585798818</v>
      </c>
      <c r="J342" s="139">
        <f t="shared" si="38"/>
        <v>-0.12604793652782526</v>
      </c>
      <c r="K342" s="139">
        <f t="shared" si="39"/>
        <v>-8.504230719747928E-2</v>
      </c>
      <c r="L342" s="139">
        <f t="shared" si="40"/>
        <v>-0.15821309985557649</v>
      </c>
      <c r="M342" s="139">
        <f t="shared" si="41"/>
        <v>-0.36930334358088102</v>
      </c>
      <c r="N342" s="388">
        <f t="shared" si="37"/>
        <v>-236.35413989176385</v>
      </c>
    </row>
    <row r="343" spans="2:14" x14ac:dyDescent="0.25">
      <c r="B343" s="387">
        <v>2</v>
      </c>
      <c r="C343" s="387">
        <v>623</v>
      </c>
      <c r="D343" s="384" t="s">
        <v>916</v>
      </c>
      <c r="E343" s="385">
        <v>1418</v>
      </c>
      <c r="F343" s="385">
        <v>647</v>
      </c>
      <c r="G343" s="385">
        <v>2910</v>
      </c>
      <c r="H343" s="386">
        <f t="shared" si="35"/>
        <v>0.48728522336769758</v>
      </c>
      <c r="I343" s="139">
        <f t="shared" si="36"/>
        <v>6.6893353941267391</v>
      </c>
      <c r="J343" s="139">
        <f t="shared" si="38"/>
        <v>-4.3993312205080147E-2</v>
      </c>
      <c r="K343" s="139">
        <f t="shared" si="39"/>
        <v>7.2973480683679606E-2</v>
      </c>
      <c r="L343" s="139">
        <f t="shared" si="40"/>
        <v>-1.4509533874528191E-2</v>
      </c>
      <c r="M343" s="139">
        <f t="shared" si="41"/>
        <v>1.4470634604071268E-2</v>
      </c>
      <c r="N343" s="388">
        <f t="shared" si="37"/>
        <v>42.109546697847392</v>
      </c>
    </row>
    <row r="344" spans="2:14" x14ac:dyDescent="0.25">
      <c r="B344" s="387">
        <v>2</v>
      </c>
      <c r="C344" s="387">
        <v>626</v>
      </c>
      <c r="D344" s="384" t="s">
        <v>917</v>
      </c>
      <c r="E344" s="385">
        <v>979</v>
      </c>
      <c r="F344" s="385">
        <v>1718</v>
      </c>
      <c r="G344" s="385">
        <v>1795</v>
      </c>
      <c r="H344" s="386">
        <f t="shared" si="35"/>
        <v>0.54540389972144843</v>
      </c>
      <c r="I344" s="139">
        <f t="shared" si="36"/>
        <v>1.6146682188591386</v>
      </c>
      <c r="J344" s="139">
        <f t="shared" si="38"/>
        <v>-8.4297676134534247E-2</v>
      </c>
      <c r="K344" s="139">
        <f t="shared" si="39"/>
        <v>0.1349320537417795</v>
      </c>
      <c r="L344" s="139">
        <f t="shared" si="40"/>
        <v>-0.19006976182506211</v>
      </c>
      <c r="M344" s="139">
        <f t="shared" si="41"/>
        <v>-0.13943538421781687</v>
      </c>
      <c r="N344" s="388">
        <f t="shared" si="37"/>
        <v>-250.28651467098129</v>
      </c>
    </row>
    <row r="345" spans="2:14" x14ac:dyDescent="0.25">
      <c r="B345" s="387">
        <v>2</v>
      </c>
      <c r="C345" s="387">
        <v>627</v>
      </c>
      <c r="D345" s="384" t="s">
        <v>918</v>
      </c>
      <c r="E345" s="385">
        <v>4026</v>
      </c>
      <c r="F345" s="385">
        <v>2086</v>
      </c>
      <c r="G345" s="385">
        <v>11460</v>
      </c>
      <c r="H345" s="386">
        <f t="shared" si="35"/>
        <v>0.35130890052356023</v>
      </c>
      <c r="I345" s="139">
        <f t="shared" si="36"/>
        <v>7.4237775647171622</v>
      </c>
      <c r="J345" s="139">
        <f t="shared" si="38"/>
        <v>0.26506705694006111</v>
      </c>
      <c r="K345" s="139">
        <f t="shared" si="39"/>
        <v>-7.1986787885247205E-2</v>
      </c>
      <c r="L345" s="139">
        <f t="shared" si="40"/>
        <v>1.0898799407652099E-2</v>
      </c>
      <c r="M345" s="139">
        <f t="shared" si="41"/>
        <v>0.203979068462466</v>
      </c>
      <c r="N345" s="388">
        <f t="shared" si="37"/>
        <v>2337.6001245798602</v>
      </c>
    </row>
    <row r="346" spans="2:14" x14ac:dyDescent="0.25">
      <c r="B346" s="387">
        <v>2</v>
      </c>
      <c r="C346" s="387">
        <v>628</v>
      </c>
      <c r="D346" s="384" t="s">
        <v>919</v>
      </c>
      <c r="E346" s="385">
        <v>473</v>
      </c>
      <c r="F346" s="385">
        <v>538</v>
      </c>
      <c r="G346" s="385">
        <v>1623</v>
      </c>
      <c r="H346" s="386">
        <f t="shared" si="35"/>
        <v>0.29143561306223043</v>
      </c>
      <c r="I346" s="139">
        <f t="shared" si="36"/>
        <v>3.8959107806691451</v>
      </c>
      <c r="J346" s="139">
        <f t="shared" si="38"/>
        <v>-9.0515030929032986E-2</v>
      </c>
      <c r="K346" s="139">
        <f t="shared" si="39"/>
        <v>-0.13581589907872682</v>
      </c>
      <c r="L346" s="139">
        <f t="shared" si="40"/>
        <v>-0.11114922372283562</v>
      </c>
      <c r="M346" s="139">
        <f t="shared" si="41"/>
        <v>-0.33748015373059542</v>
      </c>
      <c r="N346" s="388">
        <f t="shared" si="37"/>
        <v>-547.73028950475634</v>
      </c>
    </row>
    <row r="347" spans="2:14" x14ac:dyDescent="0.25">
      <c r="B347" s="387">
        <v>2</v>
      </c>
      <c r="C347" s="387">
        <v>629</v>
      </c>
      <c r="D347" s="384" t="s">
        <v>920</v>
      </c>
      <c r="E347" s="385">
        <v>77</v>
      </c>
      <c r="F347" s="385">
        <v>600</v>
      </c>
      <c r="G347" s="385">
        <v>320</v>
      </c>
      <c r="H347" s="386">
        <f t="shared" si="35"/>
        <v>0.24062500000000001</v>
      </c>
      <c r="I347" s="139">
        <f t="shared" si="36"/>
        <v>0.66166666666666663</v>
      </c>
      <c r="J347" s="139">
        <f t="shared" si="38"/>
        <v>-0.13761510823852061</v>
      </c>
      <c r="K347" s="139">
        <f t="shared" si="39"/>
        <v>-0.18998356563708388</v>
      </c>
      <c r="L347" s="139">
        <f t="shared" si="40"/>
        <v>-0.22303924809118369</v>
      </c>
      <c r="M347" s="139">
        <f t="shared" si="41"/>
        <v>-0.55063792196678818</v>
      </c>
      <c r="N347" s="388">
        <f t="shared" si="37"/>
        <v>-176.20413502937222</v>
      </c>
    </row>
    <row r="348" spans="2:14" x14ac:dyDescent="0.25">
      <c r="B348" s="387">
        <v>2</v>
      </c>
      <c r="C348" s="387">
        <v>630</v>
      </c>
      <c r="D348" s="384" t="s">
        <v>921</v>
      </c>
      <c r="E348" s="385">
        <v>226</v>
      </c>
      <c r="F348" s="385">
        <v>364</v>
      </c>
      <c r="G348" s="385">
        <v>566</v>
      </c>
      <c r="H348" s="386">
        <f t="shared" si="35"/>
        <v>0.39929328621908128</v>
      </c>
      <c r="I348" s="139">
        <f t="shared" si="36"/>
        <v>2.1758241758241756</v>
      </c>
      <c r="J348" s="139">
        <f t="shared" si="38"/>
        <v>-0.12872284498592354</v>
      </c>
      <c r="K348" s="139">
        <f t="shared" si="39"/>
        <v>-2.0832077329418965E-2</v>
      </c>
      <c r="L348" s="139">
        <f t="shared" si="40"/>
        <v>-0.17065633739385555</v>
      </c>
      <c r="M348" s="139">
        <f t="shared" si="41"/>
        <v>-0.32021125970919806</v>
      </c>
      <c r="N348" s="388">
        <f t="shared" si="37"/>
        <v>-181.23957299540609</v>
      </c>
    </row>
    <row r="349" spans="2:14" x14ac:dyDescent="0.25">
      <c r="B349" s="387">
        <v>2</v>
      </c>
      <c r="C349" s="387">
        <v>632</v>
      </c>
      <c r="D349" s="384" t="s">
        <v>922</v>
      </c>
      <c r="E349" s="385">
        <v>1137</v>
      </c>
      <c r="F349" s="385">
        <v>1145</v>
      </c>
      <c r="G349" s="385">
        <v>4350</v>
      </c>
      <c r="H349" s="386">
        <f t="shared" si="35"/>
        <v>0.26137931034482759</v>
      </c>
      <c r="I349" s="139">
        <f t="shared" si="36"/>
        <v>4.792139737991266</v>
      </c>
      <c r="J349" s="139">
        <f t="shared" si="38"/>
        <v>8.0589604930489042E-3</v>
      </c>
      <c r="K349" s="139">
        <f t="shared" si="39"/>
        <v>-0.16785801952272392</v>
      </c>
      <c r="L349" s="139">
        <f t="shared" si="40"/>
        <v>-8.0143809060337329E-2</v>
      </c>
      <c r="M349" s="139">
        <f t="shared" si="41"/>
        <v>-0.23994286809001233</v>
      </c>
      <c r="N349" s="388">
        <f t="shared" si="37"/>
        <v>-1043.7514761915536</v>
      </c>
    </row>
    <row r="350" spans="2:14" x14ac:dyDescent="0.25">
      <c r="B350" s="387">
        <v>2</v>
      </c>
      <c r="C350" s="387">
        <v>662</v>
      </c>
      <c r="D350" s="384" t="s">
        <v>923</v>
      </c>
      <c r="E350" s="385">
        <v>390</v>
      </c>
      <c r="F350" s="385">
        <v>897</v>
      </c>
      <c r="G350" s="385">
        <v>1223</v>
      </c>
      <c r="H350" s="386">
        <f t="shared" si="35"/>
        <v>0.31888798037612426</v>
      </c>
      <c r="I350" s="139">
        <f t="shared" si="36"/>
        <v>1.7982162764771461</v>
      </c>
      <c r="J350" s="139">
        <f t="shared" si="38"/>
        <v>-0.10497399556740218</v>
      </c>
      <c r="K350" s="139">
        <f t="shared" si="39"/>
        <v>-0.10654975586027565</v>
      </c>
      <c r="L350" s="139">
        <f t="shared" si="40"/>
        <v>-0.18371984020018314</v>
      </c>
      <c r="M350" s="139">
        <f t="shared" si="41"/>
        <v>-0.39524359162786094</v>
      </c>
      <c r="N350" s="388">
        <f t="shared" si="37"/>
        <v>-483.38291256087393</v>
      </c>
    </row>
    <row r="351" spans="2:14" x14ac:dyDescent="0.25">
      <c r="B351" s="387">
        <v>2</v>
      </c>
      <c r="C351" s="387">
        <v>663</v>
      </c>
      <c r="D351" s="384" t="s">
        <v>924</v>
      </c>
      <c r="E351" s="385">
        <v>447</v>
      </c>
      <c r="F351" s="385">
        <v>834</v>
      </c>
      <c r="G351" s="385">
        <v>1430</v>
      </c>
      <c r="H351" s="386">
        <f t="shared" si="35"/>
        <v>0.31258741258741257</v>
      </c>
      <c r="I351" s="139">
        <f t="shared" si="36"/>
        <v>2.2505995203836933</v>
      </c>
      <c r="J351" s="139">
        <f t="shared" si="38"/>
        <v>-9.7491481367046121E-2</v>
      </c>
      <c r="K351" s="139">
        <f t="shared" si="39"/>
        <v>-0.11326660170288076</v>
      </c>
      <c r="L351" s="139">
        <f t="shared" si="40"/>
        <v>-0.16806945315444602</v>
      </c>
      <c r="M351" s="139">
        <f t="shared" si="41"/>
        <v>-0.37882753622437293</v>
      </c>
      <c r="N351" s="388">
        <f t="shared" si="37"/>
        <v>-541.72337680085332</v>
      </c>
    </row>
    <row r="352" spans="2:14" x14ac:dyDescent="0.25">
      <c r="B352" s="387">
        <v>2</v>
      </c>
      <c r="C352" s="387">
        <v>665</v>
      </c>
      <c r="D352" s="384" t="s">
        <v>925</v>
      </c>
      <c r="E352" s="385">
        <v>68</v>
      </c>
      <c r="F352" s="385">
        <v>186</v>
      </c>
      <c r="G352" s="385">
        <v>247</v>
      </c>
      <c r="H352" s="386">
        <f t="shared" si="35"/>
        <v>0.27530364372469635</v>
      </c>
      <c r="I352" s="139">
        <f t="shared" si="36"/>
        <v>1.6935483870967742</v>
      </c>
      <c r="J352" s="139">
        <f t="shared" si="38"/>
        <v>-0.14025386928502298</v>
      </c>
      <c r="K352" s="139">
        <f t="shared" si="39"/>
        <v>-0.15301370645284687</v>
      </c>
      <c r="L352" s="139">
        <f t="shared" si="40"/>
        <v>-0.18734086949807999</v>
      </c>
      <c r="M352" s="139">
        <f t="shared" si="41"/>
        <v>-0.48060844523594987</v>
      </c>
      <c r="N352" s="388">
        <f t="shared" si="37"/>
        <v>-118.71028597327961</v>
      </c>
    </row>
    <row r="353" spans="2:14" x14ac:dyDescent="0.25">
      <c r="B353" s="387">
        <v>2</v>
      </c>
      <c r="C353" s="387">
        <v>666</v>
      </c>
      <c r="D353" s="384" t="s">
        <v>926</v>
      </c>
      <c r="E353" s="385">
        <v>105</v>
      </c>
      <c r="F353" s="385">
        <v>480</v>
      </c>
      <c r="G353" s="385">
        <v>424</v>
      </c>
      <c r="H353" s="386">
        <f t="shared" si="35"/>
        <v>0.24764150943396226</v>
      </c>
      <c r="I353" s="139">
        <f t="shared" si="36"/>
        <v>1.1020833333333333</v>
      </c>
      <c r="J353" s="139">
        <f t="shared" si="38"/>
        <v>-0.13385577743254462</v>
      </c>
      <c r="K353" s="139">
        <f t="shared" si="39"/>
        <v>-0.18250347593698629</v>
      </c>
      <c r="L353" s="139">
        <f t="shared" si="40"/>
        <v>-0.20780284977721206</v>
      </c>
      <c r="M353" s="139">
        <f t="shared" si="41"/>
        <v>-0.52416210314674294</v>
      </c>
      <c r="N353" s="388">
        <f t="shared" si="37"/>
        <v>-222.24473173421902</v>
      </c>
    </row>
    <row r="354" spans="2:14" x14ac:dyDescent="0.25">
      <c r="B354" s="387">
        <v>2</v>
      </c>
      <c r="C354" s="387">
        <v>667</v>
      </c>
      <c r="D354" s="384" t="s">
        <v>927</v>
      </c>
      <c r="E354" s="385">
        <v>1313</v>
      </c>
      <c r="F354" s="385">
        <v>389</v>
      </c>
      <c r="G354" s="385">
        <v>3282</v>
      </c>
      <c r="H354" s="386">
        <f t="shared" si="35"/>
        <v>0.40006093845216334</v>
      </c>
      <c r="I354" s="139">
        <f t="shared" si="36"/>
        <v>11.812339331619537</v>
      </c>
      <c r="J354" s="139">
        <f t="shared" si="38"/>
        <v>-3.054647509139681E-2</v>
      </c>
      <c r="K354" s="139">
        <f t="shared" si="39"/>
        <v>-2.0013706369331558E-2</v>
      </c>
      <c r="L354" s="139">
        <f t="shared" si="40"/>
        <v>0.16272292453005494</v>
      </c>
      <c r="M354" s="139">
        <f t="shared" si="41"/>
        <v>0.11216274306932657</v>
      </c>
      <c r="N354" s="388">
        <f t="shared" si="37"/>
        <v>368.1181227535298</v>
      </c>
    </row>
    <row r="355" spans="2:14" x14ac:dyDescent="0.25">
      <c r="B355" s="387">
        <v>2</v>
      </c>
      <c r="C355" s="387">
        <v>668</v>
      </c>
      <c r="D355" s="384" t="s">
        <v>928</v>
      </c>
      <c r="E355" s="385">
        <v>1306</v>
      </c>
      <c r="F355" s="385">
        <v>2512</v>
      </c>
      <c r="G355" s="385">
        <v>3074</v>
      </c>
      <c r="H355" s="386">
        <f t="shared" si="35"/>
        <v>0.42485361093038387</v>
      </c>
      <c r="I355" s="139">
        <f t="shared" si="36"/>
        <v>1.7436305732484076</v>
      </c>
      <c r="J355" s="139">
        <f t="shared" si="38"/>
        <v>-3.8065136703348788E-2</v>
      </c>
      <c r="K355" s="139">
        <f t="shared" si="39"/>
        <v>6.417016169796461E-3</v>
      </c>
      <c r="L355" s="139">
        <f t="shared" si="40"/>
        <v>-0.18560825537514922</v>
      </c>
      <c r="M355" s="139">
        <f t="shared" si="41"/>
        <v>-0.21725637590870156</v>
      </c>
      <c r="N355" s="388">
        <f t="shared" si="37"/>
        <v>-667.8460995433486</v>
      </c>
    </row>
    <row r="356" spans="2:14" x14ac:dyDescent="0.25">
      <c r="B356" s="387">
        <v>2</v>
      </c>
      <c r="C356" s="387">
        <v>669</v>
      </c>
      <c r="D356" s="384" t="s">
        <v>929</v>
      </c>
      <c r="E356" s="385">
        <v>218</v>
      </c>
      <c r="F356" s="385">
        <v>246</v>
      </c>
      <c r="G356" s="385">
        <v>559</v>
      </c>
      <c r="H356" s="386">
        <f t="shared" si="35"/>
        <v>0.38998211091234347</v>
      </c>
      <c r="I356" s="139">
        <f t="shared" si="36"/>
        <v>3.1585365853658538</v>
      </c>
      <c r="J356" s="139">
        <f t="shared" si="38"/>
        <v>-0.12897587686709502</v>
      </c>
      <c r="K356" s="139">
        <f t="shared" si="39"/>
        <v>-3.0758441309008424E-2</v>
      </c>
      <c r="L356" s="139">
        <f t="shared" si="40"/>
        <v>-0.13665899162312375</v>
      </c>
      <c r="M356" s="139">
        <f t="shared" si="41"/>
        <v>-0.29639330979922718</v>
      </c>
      <c r="N356" s="388">
        <f t="shared" si="37"/>
        <v>-165.683860177768</v>
      </c>
    </row>
    <row r="357" spans="2:14" x14ac:dyDescent="0.25">
      <c r="B357" s="387">
        <v>2</v>
      </c>
      <c r="C357" s="387">
        <v>670</v>
      </c>
      <c r="D357" s="384" t="s">
        <v>930</v>
      </c>
      <c r="E357" s="385">
        <v>2026</v>
      </c>
      <c r="F357" s="385">
        <v>2178</v>
      </c>
      <c r="G357" s="385">
        <v>5656</v>
      </c>
      <c r="H357" s="386">
        <f t="shared" si="35"/>
        <v>0.35820367751060822</v>
      </c>
      <c r="I357" s="139">
        <f t="shared" si="36"/>
        <v>3.5270890725436179</v>
      </c>
      <c r="J357" s="139">
        <f t="shared" si="38"/>
        <v>5.5267480037324283E-2</v>
      </c>
      <c r="K357" s="139">
        <f t="shared" si="39"/>
        <v>-6.46364734859457E-2</v>
      </c>
      <c r="L357" s="139">
        <f t="shared" si="40"/>
        <v>-0.1239087645784797</v>
      </c>
      <c r="M357" s="139">
        <f t="shared" si="41"/>
        <v>-0.13327775802710112</v>
      </c>
      <c r="N357" s="388">
        <f t="shared" si="37"/>
        <v>-753.81899940128392</v>
      </c>
    </row>
    <row r="358" spans="2:14" x14ac:dyDescent="0.25">
      <c r="B358" s="387">
        <v>2</v>
      </c>
      <c r="C358" s="387">
        <v>671</v>
      </c>
      <c r="D358" s="384" t="s">
        <v>931</v>
      </c>
      <c r="E358" s="385">
        <v>91</v>
      </c>
      <c r="F358" s="385">
        <v>400</v>
      </c>
      <c r="G358" s="385">
        <v>380</v>
      </c>
      <c r="H358" s="386">
        <f t="shared" si="35"/>
        <v>0.23947368421052631</v>
      </c>
      <c r="I358" s="139">
        <f t="shared" si="36"/>
        <v>1.1775</v>
      </c>
      <c r="J358" s="139">
        <f t="shared" si="38"/>
        <v>-0.13544626354276523</v>
      </c>
      <c r="K358" s="139">
        <f t="shared" si="39"/>
        <v>-0.19121094877672842</v>
      </c>
      <c r="L358" s="139">
        <f t="shared" si="40"/>
        <v>-0.2051937787319624</v>
      </c>
      <c r="M358" s="139">
        <f t="shared" si="41"/>
        <v>-0.53185099105145606</v>
      </c>
      <c r="N358" s="388">
        <f t="shared" si="37"/>
        <v>-202.10337659955331</v>
      </c>
    </row>
    <row r="359" spans="2:14" x14ac:dyDescent="0.25">
      <c r="B359" s="387">
        <v>2</v>
      </c>
      <c r="C359" s="387">
        <v>681</v>
      </c>
      <c r="D359" s="384" t="s">
        <v>932</v>
      </c>
      <c r="E359" s="385">
        <v>105</v>
      </c>
      <c r="F359" s="385">
        <v>381</v>
      </c>
      <c r="G359" s="385">
        <v>276</v>
      </c>
      <c r="H359" s="386">
        <f t="shared" si="35"/>
        <v>0.38043478260869568</v>
      </c>
      <c r="I359" s="139">
        <f t="shared" si="36"/>
        <v>1</v>
      </c>
      <c r="J359" s="139">
        <f t="shared" si="38"/>
        <v>-0.13920559434874122</v>
      </c>
      <c r="K359" s="139">
        <f t="shared" si="39"/>
        <v>-4.0936560896775838E-2</v>
      </c>
      <c r="L359" s="139">
        <f t="shared" si="40"/>
        <v>-0.21133446528045052</v>
      </c>
      <c r="M359" s="139">
        <f t="shared" si="41"/>
        <v>-0.39147662052596754</v>
      </c>
      <c r="N359" s="388">
        <f t="shared" si="37"/>
        <v>-108.04754726516704</v>
      </c>
    </row>
    <row r="360" spans="2:14" x14ac:dyDescent="0.25">
      <c r="B360" s="387">
        <v>2</v>
      </c>
      <c r="C360" s="387">
        <v>683</v>
      </c>
      <c r="D360" s="384" t="s">
        <v>933</v>
      </c>
      <c r="E360" s="385">
        <v>32</v>
      </c>
      <c r="F360" s="385">
        <v>714</v>
      </c>
      <c r="G360" s="385">
        <v>160</v>
      </c>
      <c r="H360" s="386">
        <f t="shared" si="35"/>
        <v>0.2</v>
      </c>
      <c r="I360" s="139">
        <f t="shared" si="36"/>
        <v>0.26890756302521007</v>
      </c>
      <c r="J360" s="139">
        <f t="shared" si="38"/>
        <v>-0.14339869409386827</v>
      </c>
      <c r="K360" s="139">
        <f t="shared" si="39"/>
        <v>-0.23329265642168265</v>
      </c>
      <c r="L360" s="139">
        <f t="shared" si="40"/>
        <v>-0.23662691313077427</v>
      </c>
      <c r="M360" s="139">
        <f t="shared" si="41"/>
        <v>-0.61331826364632525</v>
      </c>
      <c r="N360" s="388">
        <f t="shared" si="37"/>
        <v>-98.130922183412039</v>
      </c>
    </row>
    <row r="361" spans="2:14" x14ac:dyDescent="0.25">
      <c r="B361" s="387">
        <v>2</v>
      </c>
      <c r="C361" s="387">
        <v>687</v>
      </c>
      <c r="D361" s="384" t="s">
        <v>934</v>
      </c>
      <c r="E361" s="385">
        <v>57</v>
      </c>
      <c r="F361" s="385">
        <v>679</v>
      </c>
      <c r="G361" s="385">
        <v>201</v>
      </c>
      <c r="H361" s="386">
        <f t="shared" si="35"/>
        <v>0.28358208955223879</v>
      </c>
      <c r="I361" s="139">
        <f t="shared" si="36"/>
        <v>0.37997054491899851</v>
      </c>
      <c r="J361" s="139">
        <f t="shared" si="38"/>
        <v>-0.14191665021843544</v>
      </c>
      <c r="K361" s="139">
        <f t="shared" si="39"/>
        <v>-0.14418830431375965</v>
      </c>
      <c r="L361" s="139">
        <f t="shared" si="40"/>
        <v>-0.23278464293950574</v>
      </c>
      <c r="M361" s="139">
        <f t="shared" si="41"/>
        <v>-0.51888959747170083</v>
      </c>
      <c r="N361" s="388">
        <f t="shared" si="37"/>
        <v>-104.29680909181187</v>
      </c>
    </row>
    <row r="362" spans="2:14" x14ac:dyDescent="0.25">
      <c r="B362" s="387">
        <v>2</v>
      </c>
      <c r="C362" s="387">
        <v>690</v>
      </c>
      <c r="D362" s="384" t="s">
        <v>935</v>
      </c>
      <c r="E362" s="385">
        <v>643</v>
      </c>
      <c r="F362" s="385">
        <v>2450</v>
      </c>
      <c r="G362" s="385">
        <v>1394</v>
      </c>
      <c r="H362" s="386">
        <f t="shared" si="35"/>
        <v>0.46126255380200859</v>
      </c>
      <c r="I362" s="139">
        <f t="shared" si="36"/>
        <v>0.83142857142857141</v>
      </c>
      <c r="J362" s="139">
        <f t="shared" si="38"/>
        <v>-9.8792788184499353E-2</v>
      </c>
      <c r="K362" s="139">
        <f t="shared" si="39"/>
        <v>4.5231495239297113E-2</v>
      </c>
      <c r="L362" s="139">
        <f t="shared" si="40"/>
        <v>-0.21716626417559412</v>
      </c>
      <c r="M362" s="139">
        <f t="shared" si="41"/>
        <v>-0.27072755712079638</v>
      </c>
      <c r="N362" s="388">
        <f t="shared" si="37"/>
        <v>-377.39421462639018</v>
      </c>
    </row>
    <row r="363" spans="2:14" x14ac:dyDescent="0.25">
      <c r="B363" s="387">
        <v>2</v>
      </c>
      <c r="C363" s="387">
        <v>691</v>
      </c>
      <c r="D363" s="384" t="s">
        <v>936</v>
      </c>
      <c r="E363" s="385">
        <v>280</v>
      </c>
      <c r="F363" s="385">
        <v>944</v>
      </c>
      <c r="G363" s="385">
        <v>508</v>
      </c>
      <c r="H363" s="386">
        <f t="shared" si="35"/>
        <v>0.55118110236220474</v>
      </c>
      <c r="I363" s="139">
        <f t="shared" si="36"/>
        <v>0.8347457627118644</v>
      </c>
      <c r="J363" s="139">
        <f t="shared" si="38"/>
        <v>-0.13081939485848709</v>
      </c>
      <c r="K363" s="139">
        <f t="shared" si="39"/>
        <v>0.14109095573930661</v>
      </c>
      <c r="L363" s="139">
        <f t="shared" si="40"/>
        <v>-0.21705150455930072</v>
      </c>
      <c r="M363" s="139">
        <f t="shared" si="41"/>
        <v>-0.20677994367848121</v>
      </c>
      <c r="N363" s="388">
        <f t="shared" si="37"/>
        <v>-105.04421138866846</v>
      </c>
    </row>
    <row r="364" spans="2:14" x14ac:dyDescent="0.25">
      <c r="B364" s="387">
        <v>2</v>
      </c>
      <c r="C364" s="387">
        <v>692</v>
      </c>
      <c r="D364" s="384" t="s">
        <v>937</v>
      </c>
      <c r="E364" s="385">
        <v>152</v>
      </c>
      <c r="F364" s="385">
        <v>656</v>
      </c>
      <c r="G364" s="385">
        <v>384</v>
      </c>
      <c r="H364" s="386">
        <f t="shared" si="35"/>
        <v>0.39583333333333331</v>
      </c>
      <c r="I364" s="139">
        <f t="shared" si="36"/>
        <v>0.81707317073170727</v>
      </c>
      <c r="J364" s="139">
        <f t="shared" si="38"/>
        <v>-0.13530167389638154</v>
      </c>
      <c r="K364" s="139">
        <f t="shared" si="39"/>
        <v>-2.452062904977079E-2</v>
      </c>
      <c r="L364" s="139">
        <f t="shared" si="40"/>
        <v>-0.21766289525141039</v>
      </c>
      <c r="M364" s="139">
        <f t="shared" si="41"/>
        <v>-0.37748519819756271</v>
      </c>
      <c r="N364" s="388">
        <f t="shared" si="37"/>
        <v>-144.95431610786409</v>
      </c>
    </row>
    <row r="365" spans="2:14" x14ac:dyDescent="0.25">
      <c r="B365" s="387">
        <v>2</v>
      </c>
      <c r="C365" s="387">
        <v>694</v>
      </c>
      <c r="D365" s="384" t="s">
        <v>938</v>
      </c>
      <c r="E365" s="385">
        <v>82</v>
      </c>
      <c r="F365" s="385">
        <v>816</v>
      </c>
      <c r="G365" s="385">
        <v>399</v>
      </c>
      <c r="H365" s="386">
        <f t="shared" si="35"/>
        <v>0.20551378446115287</v>
      </c>
      <c r="I365" s="139">
        <f t="shared" si="36"/>
        <v>0.58946078431372551</v>
      </c>
      <c r="J365" s="139">
        <f t="shared" si="38"/>
        <v>-0.13475946272244269</v>
      </c>
      <c r="K365" s="139">
        <f t="shared" si="39"/>
        <v>-0.2274145766236573</v>
      </c>
      <c r="L365" s="139">
        <f t="shared" si="40"/>
        <v>-0.22553724071364234</v>
      </c>
      <c r="M365" s="139">
        <f t="shared" si="41"/>
        <v>-0.58771128005974238</v>
      </c>
      <c r="N365" s="388">
        <f t="shared" si="37"/>
        <v>-234.49680074383721</v>
      </c>
    </row>
    <row r="366" spans="2:14" x14ac:dyDescent="0.25">
      <c r="B366" s="387">
        <v>2</v>
      </c>
      <c r="C366" s="387">
        <v>696</v>
      </c>
      <c r="D366" s="384" t="s">
        <v>939</v>
      </c>
      <c r="E366" s="385">
        <v>285</v>
      </c>
      <c r="F366" s="385">
        <v>467</v>
      </c>
      <c r="G366" s="385">
        <v>362</v>
      </c>
      <c r="H366" s="386">
        <f t="shared" si="35"/>
        <v>0.78729281767955805</v>
      </c>
      <c r="I366" s="139">
        <f t="shared" si="36"/>
        <v>1.3854389721627409</v>
      </c>
      <c r="J366" s="139">
        <f t="shared" si="38"/>
        <v>-0.13609691695149184</v>
      </c>
      <c r="K366" s="139">
        <f t="shared" si="39"/>
        <v>0.39280255485282262</v>
      </c>
      <c r="L366" s="139">
        <f t="shared" si="40"/>
        <v>-0.19800004324313886</v>
      </c>
      <c r="M366" s="139">
        <f t="shared" si="41"/>
        <v>5.8705594658191917E-2</v>
      </c>
      <c r="N366" s="388">
        <f t="shared" si="37"/>
        <v>21.251425266265475</v>
      </c>
    </row>
    <row r="367" spans="2:14" x14ac:dyDescent="0.25">
      <c r="B367" s="387">
        <v>2</v>
      </c>
      <c r="C367" s="387">
        <v>700</v>
      </c>
      <c r="D367" s="384" t="s">
        <v>940</v>
      </c>
      <c r="E367" s="385">
        <v>3489</v>
      </c>
      <c r="F367" s="385">
        <v>1942</v>
      </c>
      <c r="G367" s="385">
        <v>7189</v>
      </c>
      <c r="H367" s="386">
        <f t="shared" si="35"/>
        <v>0.48532480178049797</v>
      </c>
      <c r="I367" s="139">
        <f t="shared" si="36"/>
        <v>5.4984552008238925</v>
      </c>
      <c r="J367" s="139">
        <f t="shared" si="38"/>
        <v>0.11068146201387417</v>
      </c>
      <c r="K367" s="139">
        <f t="shared" si="39"/>
        <v>7.0883534185313707E-2</v>
      </c>
      <c r="L367" s="139">
        <f t="shared" si="40"/>
        <v>-5.5708530966785533E-2</v>
      </c>
      <c r="M367" s="139">
        <f t="shared" si="41"/>
        <v>0.12585646523240235</v>
      </c>
      <c r="N367" s="388">
        <f t="shared" si="37"/>
        <v>904.78212855574043</v>
      </c>
    </row>
    <row r="368" spans="2:14" x14ac:dyDescent="0.25">
      <c r="B368" s="387">
        <v>2</v>
      </c>
      <c r="C368" s="387">
        <v>701</v>
      </c>
      <c r="D368" s="384" t="s">
        <v>941</v>
      </c>
      <c r="E368" s="385">
        <v>84</v>
      </c>
      <c r="F368" s="385">
        <v>859</v>
      </c>
      <c r="G368" s="385">
        <v>472</v>
      </c>
      <c r="H368" s="386">
        <f t="shared" si="35"/>
        <v>0.17796610169491525</v>
      </c>
      <c r="I368" s="139">
        <f t="shared" si="36"/>
        <v>0.64726426076833532</v>
      </c>
      <c r="J368" s="139">
        <f t="shared" si="38"/>
        <v>-0.13212070167594031</v>
      </c>
      <c r="K368" s="139">
        <f t="shared" si="39"/>
        <v>-0.25678233277943113</v>
      </c>
      <c r="L368" s="139">
        <f t="shared" si="40"/>
        <v>-0.22353750533155409</v>
      </c>
      <c r="M368" s="139">
        <f t="shared" si="41"/>
        <v>-0.61244053978692548</v>
      </c>
      <c r="N368" s="388">
        <f t="shared" si="37"/>
        <v>-289.07193477942883</v>
      </c>
    </row>
    <row r="369" spans="2:14" x14ac:dyDescent="0.25">
      <c r="B369" s="387">
        <v>2</v>
      </c>
      <c r="C369" s="387">
        <v>703</v>
      </c>
      <c r="D369" s="384" t="s">
        <v>942</v>
      </c>
      <c r="E369" s="385">
        <v>849</v>
      </c>
      <c r="F369" s="385">
        <v>821</v>
      </c>
      <c r="G369" s="385">
        <v>2425</v>
      </c>
      <c r="H369" s="386">
        <f t="shared" si="35"/>
        <v>0.35010309278350515</v>
      </c>
      <c r="I369" s="139">
        <f t="shared" si="36"/>
        <v>3.9878197320341049</v>
      </c>
      <c r="J369" s="139">
        <f t="shared" si="38"/>
        <v>-6.1524806829102781E-2</v>
      </c>
      <c r="K369" s="139">
        <f t="shared" si="39"/>
        <v>-7.32722632546704E-2</v>
      </c>
      <c r="L369" s="139">
        <f t="shared" si="40"/>
        <v>-0.1079695952082866</v>
      </c>
      <c r="M369" s="139">
        <f t="shared" si="41"/>
        <v>-0.24276666529205976</v>
      </c>
      <c r="N369" s="388">
        <f t="shared" si="37"/>
        <v>-588.70916333324487</v>
      </c>
    </row>
    <row r="370" spans="2:14" x14ac:dyDescent="0.25">
      <c r="B370" s="387">
        <v>2</v>
      </c>
      <c r="C370" s="387">
        <v>704</v>
      </c>
      <c r="D370" s="384" t="s">
        <v>943</v>
      </c>
      <c r="E370" s="385">
        <v>50</v>
      </c>
      <c r="F370" s="385">
        <v>893</v>
      </c>
      <c r="G370" s="385">
        <v>190</v>
      </c>
      <c r="H370" s="386">
        <f t="shared" si="35"/>
        <v>0.26315789473684209</v>
      </c>
      <c r="I370" s="139">
        <f t="shared" si="36"/>
        <v>0.26875699888017918</v>
      </c>
      <c r="J370" s="139">
        <f t="shared" si="38"/>
        <v>-0.14231427174599059</v>
      </c>
      <c r="K370" s="139">
        <f t="shared" si="39"/>
        <v>-0.16596192418975589</v>
      </c>
      <c r="L370" s="139">
        <f t="shared" si="40"/>
        <v>-0.2366321219601831</v>
      </c>
      <c r="M370" s="139">
        <f t="shared" si="41"/>
        <v>-0.54490831789592964</v>
      </c>
      <c r="N370" s="388">
        <f t="shared" si="37"/>
        <v>-103.53258040022664</v>
      </c>
    </row>
    <row r="371" spans="2:14" x14ac:dyDescent="0.25">
      <c r="B371" s="387">
        <v>2</v>
      </c>
      <c r="C371" s="387">
        <v>706</v>
      </c>
      <c r="D371" s="384" t="s">
        <v>944</v>
      </c>
      <c r="E371" s="385">
        <v>288</v>
      </c>
      <c r="F371" s="385">
        <v>1361</v>
      </c>
      <c r="G371" s="385">
        <v>623</v>
      </c>
      <c r="H371" s="386">
        <f t="shared" si="35"/>
        <v>0.4622792937399679</v>
      </c>
      <c r="I371" s="139">
        <f t="shared" si="36"/>
        <v>0.6693607641440118</v>
      </c>
      <c r="J371" s="139">
        <f t="shared" si="38"/>
        <v>-0.12666244252495595</v>
      </c>
      <c r="K371" s="139">
        <f t="shared" si="39"/>
        <v>4.631541111074098E-2</v>
      </c>
      <c r="L371" s="139">
        <f t="shared" si="40"/>
        <v>-0.22277306757917301</v>
      </c>
      <c r="M371" s="139">
        <f t="shared" si="41"/>
        <v>-0.30312009899338799</v>
      </c>
      <c r="N371" s="388">
        <f t="shared" si="37"/>
        <v>-188.84382167288072</v>
      </c>
    </row>
    <row r="372" spans="2:14" x14ac:dyDescent="0.25">
      <c r="B372" s="387">
        <v>2</v>
      </c>
      <c r="C372" s="387">
        <v>707</v>
      </c>
      <c r="D372" s="384" t="s">
        <v>945</v>
      </c>
      <c r="E372" s="385">
        <v>27</v>
      </c>
      <c r="F372" s="385">
        <v>426</v>
      </c>
      <c r="G372" s="385">
        <v>152</v>
      </c>
      <c r="H372" s="386">
        <f t="shared" si="35"/>
        <v>0.17763157894736842</v>
      </c>
      <c r="I372" s="139">
        <f t="shared" si="36"/>
        <v>0.42018779342723006</v>
      </c>
      <c r="J372" s="139">
        <f t="shared" si="38"/>
        <v>-0.14368787338663566</v>
      </c>
      <c r="K372" s="139">
        <f t="shared" si="39"/>
        <v>-0.25713895742049003</v>
      </c>
      <c r="L372" s="139">
        <f t="shared" si="40"/>
        <v>-0.23139331044974967</v>
      </c>
      <c r="M372" s="139">
        <f t="shared" si="41"/>
        <v>-0.63222014125687531</v>
      </c>
      <c r="N372" s="388">
        <f t="shared" si="37"/>
        <v>-96.097461471045051</v>
      </c>
    </row>
    <row r="373" spans="2:14" x14ac:dyDescent="0.25">
      <c r="B373" s="387">
        <v>2</v>
      </c>
      <c r="C373" s="387">
        <v>708</v>
      </c>
      <c r="D373" s="384" t="s">
        <v>946</v>
      </c>
      <c r="E373" s="385">
        <v>26</v>
      </c>
      <c r="F373" s="385">
        <v>551</v>
      </c>
      <c r="G373" s="385">
        <v>32</v>
      </c>
      <c r="H373" s="386">
        <f t="shared" si="35"/>
        <v>0.8125</v>
      </c>
      <c r="I373" s="139">
        <f t="shared" si="36"/>
        <v>0.10526315789473684</v>
      </c>
      <c r="J373" s="139">
        <f t="shared" si="38"/>
        <v>-0.14802556277814641</v>
      </c>
      <c r="K373" s="139">
        <f t="shared" si="39"/>
        <v>0.41967517386919062</v>
      </c>
      <c r="L373" s="139">
        <f t="shared" si="40"/>
        <v>-0.24228825959454908</v>
      </c>
      <c r="M373" s="139">
        <f t="shared" si="41"/>
        <v>2.9361351496495158E-2</v>
      </c>
      <c r="N373" s="388">
        <f t="shared" si="37"/>
        <v>0.93956324788784507</v>
      </c>
    </row>
    <row r="374" spans="2:14" x14ac:dyDescent="0.25">
      <c r="B374" s="387">
        <v>2</v>
      </c>
      <c r="C374" s="387">
        <v>709</v>
      </c>
      <c r="D374" s="384" t="s">
        <v>947</v>
      </c>
      <c r="E374" s="385">
        <v>36</v>
      </c>
      <c r="F374" s="385">
        <v>832</v>
      </c>
      <c r="G374" s="385">
        <v>71</v>
      </c>
      <c r="H374" s="386">
        <f t="shared" si="35"/>
        <v>0.50704225352112675</v>
      </c>
      <c r="I374" s="139">
        <f t="shared" si="36"/>
        <v>0.12860576923076922</v>
      </c>
      <c r="J374" s="139">
        <f t="shared" si="38"/>
        <v>-0.14661581372590543</v>
      </c>
      <c r="K374" s="139">
        <f t="shared" si="39"/>
        <v>9.403585637719146E-2</v>
      </c>
      <c r="L374" s="139">
        <f t="shared" si="40"/>
        <v>-0.24148071221743495</v>
      </c>
      <c r="M374" s="139">
        <f t="shared" si="41"/>
        <v>-0.2940606695661489</v>
      </c>
      <c r="N374" s="388">
        <f t="shared" si="37"/>
        <v>-20.878307539196573</v>
      </c>
    </row>
    <row r="375" spans="2:14" x14ac:dyDescent="0.25">
      <c r="B375" s="387">
        <v>2</v>
      </c>
      <c r="C375" s="387">
        <v>711</v>
      </c>
      <c r="D375" s="384" t="s">
        <v>948</v>
      </c>
      <c r="E375" s="385">
        <v>61</v>
      </c>
      <c r="F375" s="385">
        <v>683</v>
      </c>
      <c r="G375" s="385">
        <v>284</v>
      </c>
      <c r="H375" s="386">
        <f t="shared" si="35"/>
        <v>0.21478873239436619</v>
      </c>
      <c r="I375" s="139">
        <f t="shared" si="36"/>
        <v>0.50512445095168379</v>
      </c>
      <c r="J375" s="139">
        <f t="shared" si="38"/>
        <v>-0.13891641505597385</v>
      </c>
      <c r="K375" s="139">
        <f t="shared" si="39"/>
        <v>-0.21752683355751667</v>
      </c>
      <c r="L375" s="139">
        <f t="shared" si="40"/>
        <v>-0.22845489134927671</v>
      </c>
      <c r="M375" s="139">
        <f t="shared" si="41"/>
        <v>-0.58489813996276729</v>
      </c>
      <c r="N375" s="388">
        <f t="shared" si="37"/>
        <v>-166.11107174942592</v>
      </c>
    </row>
    <row r="376" spans="2:14" x14ac:dyDescent="0.25">
      <c r="B376" s="387">
        <v>2</v>
      </c>
      <c r="C376" s="387">
        <v>713</v>
      </c>
      <c r="D376" s="384" t="s">
        <v>949</v>
      </c>
      <c r="E376" s="385">
        <v>1551</v>
      </c>
      <c r="F376" s="385">
        <v>1477</v>
      </c>
      <c r="G376" s="385">
        <v>3430</v>
      </c>
      <c r="H376" s="386">
        <f t="shared" si="35"/>
        <v>0.45218658892128277</v>
      </c>
      <c r="I376" s="139">
        <f t="shared" si="36"/>
        <v>3.3723764387271498</v>
      </c>
      <c r="J376" s="139">
        <f t="shared" si="38"/>
        <v>-2.5196658175200216E-2</v>
      </c>
      <c r="K376" s="139">
        <f t="shared" si="39"/>
        <v>3.5555882021397187E-2</v>
      </c>
      <c r="L376" s="139">
        <f t="shared" si="40"/>
        <v>-0.12926111268753857</v>
      </c>
      <c r="M376" s="139">
        <f t="shared" si="41"/>
        <v>-0.11890188884134159</v>
      </c>
      <c r="N376" s="388">
        <f t="shared" si="37"/>
        <v>-407.83347872580168</v>
      </c>
    </row>
    <row r="377" spans="2:14" x14ac:dyDescent="0.25">
      <c r="B377" s="387">
        <v>2</v>
      </c>
      <c r="C377" s="387">
        <v>715</v>
      </c>
      <c r="D377" s="384" t="s">
        <v>950</v>
      </c>
      <c r="E377" s="385">
        <v>25</v>
      </c>
      <c r="F377" s="385">
        <v>355</v>
      </c>
      <c r="G377" s="385">
        <v>40</v>
      </c>
      <c r="H377" s="386">
        <f t="shared" si="35"/>
        <v>0.625</v>
      </c>
      <c r="I377" s="139">
        <f t="shared" si="36"/>
        <v>0.18309859154929578</v>
      </c>
      <c r="J377" s="139">
        <f t="shared" si="38"/>
        <v>-0.14773638348537904</v>
      </c>
      <c r="K377" s="139">
        <f t="shared" si="39"/>
        <v>0.21978706255565802</v>
      </c>
      <c r="L377" s="139">
        <f t="shared" si="40"/>
        <v>-0.23959551029630521</v>
      </c>
      <c r="M377" s="139">
        <f t="shared" si="41"/>
        <v>-0.16754483122602623</v>
      </c>
      <c r="N377" s="388">
        <f t="shared" si="37"/>
        <v>-6.7017932490410494</v>
      </c>
    </row>
    <row r="378" spans="2:14" x14ac:dyDescent="0.25">
      <c r="B378" s="387">
        <v>2</v>
      </c>
      <c r="C378" s="387">
        <v>716</v>
      </c>
      <c r="D378" s="384" t="s">
        <v>951</v>
      </c>
      <c r="E378" s="385">
        <v>167</v>
      </c>
      <c r="F378" s="385">
        <v>2374</v>
      </c>
      <c r="G378" s="385">
        <v>410</v>
      </c>
      <c r="H378" s="386">
        <f t="shared" si="35"/>
        <v>0.40731707317073168</v>
      </c>
      <c r="I378" s="139">
        <f t="shared" si="36"/>
        <v>0.24304970513900589</v>
      </c>
      <c r="J378" s="139">
        <f t="shared" si="38"/>
        <v>-0.13436184119488753</v>
      </c>
      <c r="K378" s="139">
        <f t="shared" si="39"/>
        <v>-1.2278159359565279E-2</v>
      </c>
      <c r="L378" s="139">
        <f t="shared" si="40"/>
        <v>-0.2375214765115885</v>
      </c>
      <c r="M378" s="139">
        <f t="shared" si="41"/>
        <v>-0.38416147706604131</v>
      </c>
      <c r="N378" s="388">
        <f t="shared" si="37"/>
        <v>-157.50620559707693</v>
      </c>
    </row>
    <row r="379" spans="2:14" x14ac:dyDescent="0.25">
      <c r="B379" s="387">
        <v>2</v>
      </c>
      <c r="C379" s="387">
        <v>717</v>
      </c>
      <c r="D379" s="384" t="s">
        <v>952</v>
      </c>
      <c r="E379" s="385">
        <v>1786</v>
      </c>
      <c r="F379" s="385">
        <v>1869</v>
      </c>
      <c r="G379" s="385">
        <v>3918</v>
      </c>
      <c r="H379" s="386">
        <f t="shared" si="35"/>
        <v>0.45584481878509442</v>
      </c>
      <c r="I379" s="139">
        <f t="shared" si="36"/>
        <v>3.0518994114499733</v>
      </c>
      <c r="J379" s="139">
        <f t="shared" si="38"/>
        <v>-7.5567213163898134E-3</v>
      </c>
      <c r="K379" s="139">
        <f t="shared" si="39"/>
        <v>3.9455810865280244E-2</v>
      </c>
      <c r="L379" s="139">
        <f t="shared" si="40"/>
        <v>-0.14034814914106197</v>
      </c>
      <c r="M379" s="139">
        <f t="shared" si="41"/>
        <v>-0.10844905959217155</v>
      </c>
      <c r="N379" s="388">
        <f t="shared" si="37"/>
        <v>-424.90341548212814</v>
      </c>
    </row>
    <row r="380" spans="2:14" x14ac:dyDescent="0.25">
      <c r="B380" s="387">
        <v>2</v>
      </c>
      <c r="C380" s="387">
        <v>723</v>
      </c>
      <c r="D380" s="384" t="s">
        <v>953</v>
      </c>
      <c r="E380" s="385">
        <v>1561</v>
      </c>
      <c r="F380" s="385">
        <v>677</v>
      </c>
      <c r="G380" s="385">
        <v>3798</v>
      </c>
      <c r="H380" s="386">
        <f t="shared" si="35"/>
        <v>0.41100579252238018</v>
      </c>
      <c r="I380" s="139">
        <f t="shared" si="36"/>
        <v>7.9158050221565732</v>
      </c>
      <c r="J380" s="139">
        <f t="shared" si="38"/>
        <v>-1.1894410707900567E-2</v>
      </c>
      <c r="K380" s="139">
        <f t="shared" si="39"/>
        <v>-8.3457265896095638E-3</v>
      </c>
      <c r="L380" s="139">
        <f t="shared" si="40"/>
        <v>2.7920694559116797E-2</v>
      </c>
      <c r="M380" s="139">
        <f t="shared" si="41"/>
        <v>7.6805572616066645E-3</v>
      </c>
      <c r="N380" s="388">
        <f t="shared" si="37"/>
        <v>29.17075647958211</v>
      </c>
    </row>
    <row r="381" spans="2:14" x14ac:dyDescent="0.25">
      <c r="B381" s="387">
        <v>2</v>
      </c>
      <c r="C381" s="387">
        <v>724</v>
      </c>
      <c r="D381" s="384" t="s">
        <v>954</v>
      </c>
      <c r="E381" s="385">
        <v>204</v>
      </c>
      <c r="F381" s="385">
        <v>2649</v>
      </c>
      <c r="G381" s="385">
        <v>804</v>
      </c>
      <c r="H381" s="386">
        <f t="shared" si="35"/>
        <v>0.2537313432835821</v>
      </c>
      <c r="I381" s="139">
        <f t="shared" si="36"/>
        <v>0.38052095130237823</v>
      </c>
      <c r="J381" s="139">
        <f t="shared" si="38"/>
        <v>-0.1201197610260939</v>
      </c>
      <c r="K381" s="139">
        <f t="shared" si="39"/>
        <v>-0.17601128720944639</v>
      </c>
      <c r="L381" s="139">
        <f t="shared" si="40"/>
        <v>-0.23276560140105715</v>
      </c>
      <c r="M381" s="139">
        <f t="shared" si="41"/>
        <v>-0.52889664963659744</v>
      </c>
      <c r="N381" s="388">
        <f t="shared" si="37"/>
        <v>-425.23290630782435</v>
      </c>
    </row>
    <row r="382" spans="2:14" x14ac:dyDescent="0.25">
      <c r="B382" s="387">
        <v>2</v>
      </c>
      <c r="C382" s="387">
        <v>726</v>
      </c>
      <c r="D382" s="384" t="s">
        <v>955</v>
      </c>
      <c r="E382" s="385">
        <v>402</v>
      </c>
      <c r="F382" s="385">
        <v>2559</v>
      </c>
      <c r="G382" s="385">
        <v>2118</v>
      </c>
      <c r="H382" s="386">
        <f t="shared" si="35"/>
        <v>0.18980169971671387</v>
      </c>
      <c r="I382" s="139">
        <f t="shared" si="36"/>
        <v>0.98475967174677603</v>
      </c>
      <c r="J382" s="139">
        <f t="shared" si="38"/>
        <v>-7.2622062189051137E-2</v>
      </c>
      <c r="K382" s="139">
        <f t="shared" si="39"/>
        <v>-0.24416475766026571</v>
      </c>
      <c r="L382" s="139">
        <f t="shared" si="40"/>
        <v>-0.21186171079424834</v>
      </c>
      <c r="M382" s="139">
        <f t="shared" si="41"/>
        <v>-0.52864853064356521</v>
      </c>
      <c r="N382" s="388">
        <f t="shared" si="37"/>
        <v>-1119.6775879030711</v>
      </c>
    </row>
    <row r="383" spans="2:14" x14ac:dyDescent="0.25">
      <c r="B383" s="387">
        <v>2</v>
      </c>
      <c r="C383" s="387">
        <v>731</v>
      </c>
      <c r="D383" s="384" t="s">
        <v>956</v>
      </c>
      <c r="E383" s="385">
        <v>436</v>
      </c>
      <c r="F383" s="385">
        <v>205</v>
      </c>
      <c r="G383" s="385">
        <v>2359</v>
      </c>
      <c r="H383" s="386">
        <f t="shared" si="35"/>
        <v>0.18482407799915218</v>
      </c>
      <c r="I383" s="139">
        <f t="shared" si="36"/>
        <v>13.634146341463415</v>
      </c>
      <c r="J383" s="139">
        <f t="shared" si="38"/>
        <v>-6.3910535994433693E-2</v>
      </c>
      <c r="K383" s="139">
        <f t="shared" si="39"/>
        <v>-0.24947125048136776</v>
      </c>
      <c r="L383" s="139">
        <f t="shared" si="40"/>
        <v>0.22574909804717944</v>
      </c>
      <c r="M383" s="139">
        <f t="shared" si="41"/>
        <v>-8.7632688428622013E-2</v>
      </c>
      <c r="N383" s="388">
        <f t="shared" si="37"/>
        <v>-206.72551200311932</v>
      </c>
    </row>
    <row r="384" spans="2:14" x14ac:dyDescent="0.25">
      <c r="B384" s="387">
        <v>2</v>
      </c>
      <c r="C384" s="387">
        <v>732</v>
      </c>
      <c r="D384" s="384" t="s">
        <v>957</v>
      </c>
      <c r="E384" s="385">
        <v>231</v>
      </c>
      <c r="F384" s="385">
        <v>381</v>
      </c>
      <c r="G384" s="385">
        <v>1777</v>
      </c>
      <c r="H384" s="386">
        <f t="shared" si="35"/>
        <v>0.12999437253798538</v>
      </c>
      <c r="I384" s="139">
        <f t="shared" si="36"/>
        <v>5.2703412073490812</v>
      </c>
      <c r="J384" s="139">
        <f t="shared" si="38"/>
        <v>-8.4948329543260856E-2</v>
      </c>
      <c r="K384" s="139">
        <f t="shared" si="39"/>
        <v>-0.30792355058008725</v>
      </c>
      <c r="L384" s="139">
        <f t="shared" si="40"/>
        <v>-6.3600229734406211E-2</v>
      </c>
      <c r="M384" s="139">
        <f t="shared" si="41"/>
        <v>-0.45647210985775433</v>
      </c>
      <c r="N384" s="388">
        <f t="shared" si="37"/>
        <v>-811.15093921722939</v>
      </c>
    </row>
    <row r="385" spans="2:14" x14ac:dyDescent="0.25">
      <c r="B385" s="387">
        <v>2</v>
      </c>
      <c r="C385" s="387">
        <v>733</v>
      </c>
      <c r="D385" s="384" t="s">
        <v>958</v>
      </c>
      <c r="E385" s="385">
        <v>3101</v>
      </c>
      <c r="F385" s="385">
        <v>481</v>
      </c>
      <c r="G385" s="385">
        <v>4456</v>
      </c>
      <c r="H385" s="386">
        <f t="shared" si="35"/>
        <v>0.69591561938958713</v>
      </c>
      <c r="I385" s="139">
        <f t="shared" si="36"/>
        <v>15.711018711018712</v>
      </c>
      <c r="J385" s="139">
        <f t="shared" si="38"/>
        <v>1.1890586122216737E-2</v>
      </c>
      <c r="K385" s="139">
        <f t="shared" si="39"/>
        <v>0.29538807174186549</v>
      </c>
      <c r="L385" s="139">
        <f t="shared" si="40"/>
        <v>0.29759936409030496</v>
      </c>
      <c r="M385" s="139">
        <f t="shared" si="41"/>
        <v>0.60487802195438722</v>
      </c>
      <c r="N385" s="388">
        <f t="shared" si="37"/>
        <v>2695.3364658287496</v>
      </c>
    </row>
    <row r="386" spans="2:14" x14ac:dyDescent="0.25">
      <c r="B386" s="387">
        <v>2</v>
      </c>
      <c r="C386" s="387">
        <v>734</v>
      </c>
      <c r="D386" s="384" t="s">
        <v>959</v>
      </c>
      <c r="E386" s="385">
        <v>82</v>
      </c>
      <c r="F386" s="385">
        <v>296</v>
      </c>
      <c r="G386" s="385">
        <v>483</v>
      </c>
      <c r="H386" s="386">
        <f t="shared" si="35"/>
        <v>0.16977225672877846</v>
      </c>
      <c r="I386" s="139">
        <f t="shared" si="36"/>
        <v>1.9087837837837838</v>
      </c>
      <c r="J386" s="139">
        <f t="shared" si="38"/>
        <v>-0.13172308014838516</v>
      </c>
      <c r="K386" s="139">
        <f t="shared" si="39"/>
        <v>-0.26551754448437503</v>
      </c>
      <c r="L386" s="139">
        <f t="shared" si="40"/>
        <v>-0.17989471115895653</v>
      </c>
      <c r="M386" s="139">
        <f t="shared" si="41"/>
        <v>-0.57713533579171672</v>
      </c>
      <c r="N386" s="388">
        <f t="shared" si="37"/>
        <v>-278.75636718739918</v>
      </c>
    </row>
    <row r="387" spans="2:14" x14ac:dyDescent="0.25">
      <c r="B387" s="387">
        <v>2</v>
      </c>
      <c r="C387" s="387">
        <v>735</v>
      </c>
      <c r="D387" s="384" t="s">
        <v>960</v>
      </c>
      <c r="E387" s="385">
        <v>84</v>
      </c>
      <c r="F387" s="385">
        <v>335</v>
      </c>
      <c r="G387" s="385">
        <v>330</v>
      </c>
      <c r="H387" s="386">
        <f t="shared" si="35"/>
        <v>0.25454545454545452</v>
      </c>
      <c r="I387" s="139">
        <f t="shared" si="36"/>
        <v>1.2358208955223882</v>
      </c>
      <c r="J387" s="139">
        <f t="shared" si="38"/>
        <v>-0.13725363412256136</v>
      </c>
      <c r="K387" s="139">
        <f t="shared" si="39"/>
        <v>-0.17514338767592771</v>
      </c>
      <c r="L387" s="139">
        <f t="shared" si="40"/>
        <v>-0.20317614302137027</v>
      </c>
      <c r="M387" s="139">
        <f t="shared" si="41"/>
        <v>-0.51557316481985938</v>
      </c>
      <c r="N387" s="388">
        <f t="shared" si="37"/>
        <v>-170.13914439055358</v>
      </c>
    </row>
    <row r="388" spans="2:14" x14ac:dyDescent="0.25">
      <c r="B388" s="387">
        <v>2</v>
      </c>
      <c r="C388" s="387">
        <v>736</v>
      </c>
      <c r="D388" s="384" t="s">
        <v>961</v>
      </c>
      <c r="E388" s="385">
        <v>97</v>
      </c>
      <c r="F388" s="385">
        <v>157</v>
      </c>
      <c r="G388" s="385">
        <v>420</v>
      </c>
      <c r="H388" s="386">
        <f t="shared" si="35"/>
        <v>0.23095238095238096</v>
      </c>
      <c r="I388" s="139">
        <f t="shared" si="36"/>
        <v>3.2929936305732483</v>
      </c>
      <c r="J388" s="139">
        <f t="shared" si="38"/>
        <v>-0.13400036707892832</v>
      </c>
      <c r="K388" s="139">
        <f t="shared" si="39"/>
        <v>-0.20029525391913119</v>
      </c>
      <c r="L388" s="139">
        <f t="shared" si="40"/>
        <v>-0.13200739405211248</v>
      </c>
      <c r="M388" s="139">
        <f t="shared" si="41"/>
        <v>-0.46630301505017202</v>
      </c>
      <c r="N388" s="388">
        <f t="shared" si="37"/>
        <v>-195.84726632107225</v>
      </c>
    </row>
    <row r="389" spans="2:14" x14ac:dyDescent="0.25">
      <c r="B389" s="387">
        <v>2</v>
      </c>
      <c r="C389" s="387">
        <v>737</v>
      </c>
      <c r="D389" s="384" t="s">
        <v>962</v>
      </c>
      <c r="E389" s="385">
        <v>82</v>
      </c>
      <c r="F389" s="385">
        <v>345</v>
      </c>
      <c r="G389" s="385">
        <v>318</v>
      </c>
      <c r="H389" s="386">
        <f t="shared" si="35"/>
        <v>0.25786163522012578</v>
      </c>
      <c r="I389" s="139">
        <f t="shared" si="36"/>
        <v>1.1594202898550725</v>
      </c>
      <c r="J389" s="139">
        <f t="shared" si="38"/>
        <v>-0.13768740306171245</v>
      </c>
      <c r="K389" s="139">
        <f t="shared" si="39"/>
        <v>-0.17160810718614383</v>
      </c>
      <c r="L389" s="139">
        <f t="shared" si="40"/>
        <v>-0.2058192538468217</v>
      </c>
      <c r="M389" s="139">
        <f t="shared" si="41"/>
        <v>-0.51511476409467805</v>
      </c>
      <c r="N389" s="388">
        <f t="shared" si="37"/>
        <v>-163.80649498210761</v>
      </c>
    </row>
    <row r="390" spans="2:14" x14ac:dyDescent="0.25">
      <c r="B390" s="387">
        <v>2</v>
      </c>
      <c r="C390" s="387">
        <v>738</v>
      </c>
      <c r="D390" s="384" t="s">
        <v>963</v>
      </c>
      <c r="E390" s="385">
        <v>126</v>
      </c>
      <c r="F390" s="385">
        <v>461</v>
      </c>
      <c r="G390" s="385">
        <v>668</v>
      </c>
      <c r="H390" s="386">
        <f t="shared" si="35"/>
        <v>0.18862275449101795</v>
      </c>
      <c r="I390" s="139">
        <f t="shared" si="36"/>
        <v>1.7223427331887202</v>
      </c>
      <c r="J390" s="139">
        <f t="shared" si="38"/>
        <v>-0.1250358090031394</v>
      </c>
      <c r="K390" s="139">
        <f t="shared" si="39"/>
        <v>-0.24542159571096689</v>
      </c>
      <c r="L390" s="139">
        <f t="shared" si="40"/>
        <v>-0.18634471708275985</v>
      </c>
      <c r="M390" s="139">
        <f t="shared" si="41"/>
        <v>-0.55680212179686617</v>
      </c>
      <c r="N390" s="388">
        <f t="shared" si="37"/>
        <v>-371.94381736030658</v>
      </c>
    </row>
    <row r="391" spans="2:14" x14ac:dyDescent="0.25">
      <c r="B391" s="387">
        <v>2</v>
      </c>
      <c r="C391" s="387">
        <v>739</v>
      </c>
      <c r="D391" s="384" t="s">
        <v>964</v>
      </c>
      <c r="E391" s="385">
        <v>733</v>
      </c>
      <c r="F391" s="385">
        <v>189</v>
      </c>
      <c r="G391" s="385">
        <v>3895</v>
      </c>
      <c r="H391" s="386">
        <f t="shared" si="35"/>
        <v>0.18818998716302954</v>
      </c>
      <c r="I391" s="139">
        <f t="shared" si="36"/>
        <v>24.486772486772487</v>
      </c>
      <c r="J391" s="139">
        <f t="shared" si="38"/>
        <v>-8.3881117830960413E-3</v>
      </c>
      <c r="K391" s="139">
        <f t="shared" si="39"/>
        <v>-0.24588295594472584</v>
      </c>
      <c r="L391" s="139">
        <f t="shared" si="40"/>
        <v>0.60120022698390896</v>
      </c>
      <c r="M391" s="139">
        <f t="shared" si="41"/>
        <v>0.34692915925608708</v>
      </c>
      <c r="N391" s="388">
        <f t="shared" si="37"/>
        <v>1351.2890753024592</v>
      </c>
    </row>
    <row r="392" spans="2:14" x14ac:dyDescent="0.25">
      <c r="B392" s="387">
        <v>2</v>
      </c>
      <c r="C392" s="387">
        <v>740</v>
      </c>
      <c r="D392" s="384" t="s">
        <v>965</v>
      </c>
      <c r="E392" s="385">
        <v>190</v>
      </c>
      <c r="F392" s="385">
        <v>171</v>
      </c>
      <c r="G392" s="385">
        <v>525</v>
      </c>
      <c r="H392" s="386">
        <f t="shared" si="35"/>
        <v>0.3619047619047619</v>
      </c>
      <c r="I392" s="139">
        <f t="shared" si="36"/>
        <v>4.1812865497076022</v>
      </c>
      <c r="J392" s="139">
        <f t="shared" si="38"/>
        <v>-0.13020488886135639</v>
      </c>
      <c r="K392" s="139">
        <f t="shared" si="39"/>
        <v>-6.069085871602907E-2</v>
      </c>
      <c r="L392" s="139">
        <f t="shared" si="40"/>
        <v>-0.10127652994143339</v>
      </c>
      <c r="M392" s="139">
        <f t="shared" si="41"/>
        <v>-0.29217227751881886</v>
      </c>
      <c r="N392" s="388">
        <f t="shared" si="37"/>
        <v>-153.3904456973799</v>
      </c>
    </row>
    <row r="393" spans="2:14" x14ac:dyDescent="0.25">
      <c r="B393" s="387">
        <v>2</v>
      </c>
      <c r="C393" s="387">
        <v>741</v>
      </c>
      <c r="D393" s="384" t="s">
        <v>966</v>
      </c>
      <c r="E393" s="385">
        <v>46</v>
      </c>
      <c r="F393" s="385">
        <v>225</v>
      </c>
      <c r="G393" s="385">
        <v>396</v>
      </c>
      <c r="H393" s="386">
        <f t="shared" si="35"/>
        <v>0.11616161616161616</v>
      </c>
      <c r="I393" s="139">
        <f t="shared" si="36"/>
        <v>1.9644444444444444</v>
      </c>
      <c r="J393" s="139">
        <f t="shared" si="38"/>
        <v>-0.13486790495723047</v>
      </c>
      <c r="K393" s="139">
        <f t="shared" si="39"/>
        <v>-0.32267023616052826</v>
      </c>
      <c r="L393" s="139">
        <f t="shared" si="40"/>
        <v>-0.17796910738318819</v>
      </c>
      <c r="M393" s="139">
        <f t="shared" si="41"/>
        <v>-0.63550724850094686</v>
      </c>
      <c r="N393" s="388">
        <f t="shared" si="37"/>
        <v>-251.66087040637495</v>
      </c>
    </row>
    <row r="394" spans="2:14" x14ac:dyDescent="0.25">
      <c r="B394" s="387">
        <v>2</v>
      </c>
      <c r="C394" s="387">
        <v>742</v>
      </c>
      <c r="D394" s="384" t="s">
        <v>967</v>
      </c>
      <c r="E394" s="385">
        <v>159</v>
      </c>
      <c r="F394" s="385">
        <v>215</v>
      </c>
      <c r="G394" s="385">
        <v>890</v>
      </c>
      <c r="H394" s="386">
        <f t="shared" si="35"/>
        <v>0.17865168539325843</v>
      </c>
      <c r="I394" s="139">
        <f t="shared" si="36"/>
        <v>4.8790697674418606</v>
      </c>
      <c r="J394" s="139">
        <f t="shared" si="38"/>
        <v>-0.11701108362884452</v>
      </c>
      <c r="K394" s="139">
        <f t="shared" si="39"/>
        <v>-0.25605145261618223</v>
      </c>
      <c r="L394" s="139">
        <f t="shared" si="40"/>
        <v>-7.7136428426495415E-2</v>
      </c>
      <c r="M394" s="139">
        <f t="shared" si="41"/>
        <v>-0.45019896467152215</v>
      </c>
      <c r="N394" s="388">
        <f t="shared" si="37"/>
        <v>-400.67707855765474</v>
      </c>
    </row>
    <row r="395" spans="2:14" x14ac:dyDescent="0.25">
      <c r="B395" s="387">
        <v>2</v>
      </c>
      <c r="C395" s="387">
        <v>743</v>
      </c>
      <c r="D395" s="384" t="s">
        <v>968</v>
      </c>
      <c r="E395" s="385">
        <v>2850</v>
      </c>
      <c r="F395" s="385">
        <v>135</v>
      </c>
      <c r="G395" s="385">
        <v>7118</v>
      </c>
      <c r="H395" s="386">
        <f t="shared" si="35"/>
        <v>0.40039336892385502</v>
      </c>
      <c r="I395" s="139">
        <f t="shared" si="36"/>
        <v>73.837037037037035</v>
      </c>
      <c r="J395" s="139">
        <f t="shared" si="38"/>
        <v>0.10811499579056365</v>
      </c>
      <c r="K395" s="139">
        <f t="shared" si="39"/>
        <v>-1.9659312240640801E-2</v>
      </c>
      <c r="L395" s="139">
        <f t="shared" si="40"/>
        <v>2.3084932167762342</v>
      </c>
      <c r="M395" s="139">
        <f t="shared" si="41"/>
        <v>2.3969489003261573</v>
      </c>
      <c r="N395" s="388">
        <f t="shared" si="37"/>
        <v>17061.482272521589</v>
      </c>
    </row>
    <row r="396" spans="2:14" x14ac:dyDescent="0.25">
      <c r="B396" s="387">
        <v>2</v>
      </c>
      <c r="C396" s="387">
        <v>744</v>
      </c>
      <c r="D396" s="384" t="s">
        <v>969</v>
      </c>
      <c r="E396" s="385">
        <v>808</v>
      </c>
      <c r="F396" s="385">
        <v>384</v>
      </c>
      <c r="G396" s="385">
        <v>3255</v>
      </c>
      <c r="H396" s="386">
        <f t="shared" si="35"/>
        <v>0.24823348694316436</v>
      </c>
      <c r="I396" s="139">
        <f t="shared" si="36"/>
        <v>10.580729166666666</v>
      </c>
      <c r="J396" s="139">
        <f t="shared" si="38"/>
        <v>-3.1522455204486731E-2</v>
      </c>
      <c r="K396" s="139">
        <f t="shared" si="39"/>
        <v>-0.18187238651696233</v>
      </c>
      <c r="L396" s="139">
        <f t="shared" si="40"/>
        <v>0.12011485707705617</v>
      </c>
      <c r="M396" s="139">
        <f t="shared" si="41"/>
        <v>-9.3279984644392896E-2</v>
      </c>
      <c r="N396" s="388">
        <f t="shared" si="37"/>
        <v>-303.62635001749885</v>
      </c>
    </row>
    <row r="397" spans="2:14" x14ac:dyDescent="0.25">
      <c r="B397" s="387">
        <v>2</v>
      </c>
      <c r="C397" s="387">
        <v>745</v>
      </c>
      <c r="D397" s="384" t="s">
        <v>970</v>
      </c>
      <c r="E397" s="385">
        <v>972</v>
      </c>
      <c r="F397" s="385">
        <v>234</v>
      </c>
      <c r="G397" s="385">
        <v>3882</v>
      </c>
      <c r="H397" s="386">
        <f t="shared" ref="H397:H460" si="42">E397/G397</f>
        <v>0.25038639876352398</v>
      </c>
      <c r="I397" s="139">
        <f t="shared" ref="I397:I460" si="43">(G397+E397)/F397</f>
        <v>20.743589743589745</v>
      </c>
      <c r="J397" s="139">
        <f t="shared" si="38"/>
        <v>-8.8580281338430395E-3</v>
      </c>
      <c r="K397" s="139">
        <f t="shared" si="39"/>
        <v>-0.17957723196978226</v>
      </c>
      <c r="L397" s="139">
        <f t="shared" si="40"/>
        <v>0.47170325842281036</v>
      </c>
      <c r="M397" s="139">
        <f t="shared" si="41"/>
        <v>0.28326799831918503</v>
      </c>
      <c r="N397" s="388">
        <f t="shared" ref="N397:N460" si="44">M397*G397</f>
        <v>1099.6463694750762</v>
      </c>
    </row>
    <row r="398" spans="2:14" x14ac:dyDescent="0.25">
      <c r="B398" s="387">
        <v>2</v>
      </c>
      <c r="C398" s="387">
        <v>746</v>
      </c>
      <c r="D398" s="384" t="s">
        <v>971</v>
      </c>
      <c r="E398" s="385">
        <v>498</v>
      </c>
      <c r="F398" s="385">
        <v>536</v>
      </c>
      <c r="G398" s="385">
        <v>2001</v>
      </c>
      <c r="H398" s="386">
        <f t="shared" si="42"/>
        <v>0.24887556221889057</v>
      </c>
      <c r="I398" s="139">
        <f t="shared" si="43"/>
        <v>4.6623134328358207</v>
      </c>
      <c r="J398" s="139">
        <f t="shared" ref="J398:J461" si="45">$J$6*(G398-G$10)/G$11</f>
        <v>-7.685130934577411E-2</v>
      </c>
      <c r="K398" s="139">
        <f t="shared" ref="K398:K461" si="46">$K$6*(H398-H$10)/H$11</f>
        <v>-0.18118788937463684</v>
      </c>
      <c r="L398" s="139">
        <f t="shared" ref="L398:L461" si="47">$L$6*(I398-I$10)/I$11</f>
        <v>-8.4635204247424392E-2</v>
      </c>
      <c r="M398" s="139">
        <f t="shared" ref="M398:M461" si="48">SUM(J398:L398)</f>
        <v>-0.3426744029678353</v>
      </c>
      <c r="N398" s="388">
        <f t="shared" si="44"/>
        <v>-685.69148033863848</v>
      </c>
    </row>
    <row r="399" spans="2:14" x14ac:dyDescent="0.25">
      <c r="B399" s="387">
        <v>2</v>
      </c>
      <c r="C399" s="387">
        <v>747</v>
      </c>
      <c r="D399" s="384" t="s">
        <v>972</v>
      </c>
      <c r="E399" s="385">
        <v>128</v>
      </c>
      <c r="F399" s="385">
        <v>197</v>
      </c>
      <c r="G399" s="385">
        <v>536</v>
      </c>
      <c r="H399" s="386">
        <f t="shared" si="42"/>
        <v>0.23880597014925373</v>
      </c>
      <c r="I399" s="139">
        <f t="shared" si="43"/>
        <v>3.3705583756345177</v>
      </c>
      <c r="J399" s="139">
        <f t="shared" si="45"/>
        <v>-0.12980726733380124</v>
      </c>
      <c r="K399" s="139">
        <f t="shared" si="46"/>
        <v>-0.19192277865728982</v>
      </c>
      <c r="L399" s="139">
        <f t="shared" si="47"/>
        <v>-0.12932400933867788</v>
      </c>
      <c r="M399" s="139">
        <f t="shared" si="48"/>
        <v>-0.45105405532976894</v>
      </c>
      <c r="N399" s="388">
        <f t="shared" si="44"/>
        <v>-241.76497365675615</v>
      </c>
    </row>
    <row r="400" spans="2:14" x14ac:dyDescent="0.25">
      <c r="B400" s="387">
        <v>2</v>
      </c>
      <c r="C400" s="387">
        <v>748</v>
      </c>
      <c r="D400" s="384" t="s">
        <v>973</v>
      </c>
      <c r="E400" s="385">
        <v>201</v>
      </c>
      <c r="F400" s="385">
        <v>407</v>
      </c>
      <c r="G400" s="385">
        <v>693</v>
      </c>
      <c r="H400" s="386">
        <f t="shared" si="42"/>
        <v>0.29004329004329005</v>
      </c>
      <c r="I400" s="139">
        <f t="shared" si="43"/>
        <v>2.1965601965601964</v>
      </c>
      <c r="J400" s="139">
        <f t="shared" si="45"/>
        <v>-0.12413212371324135</v>
      </c>
      <c r="K400" s="139">
        <f t="shared" si="46"/>
        <v>-0.13730021277789667</v>
      </c>
      <c r="L400" s="139">
        <f t="shared" si="47"/>
        <v>-0.16993896610595219</v>
      </c>
      <c r="M400" s="139">
        <f t="shared" si="48"/>
        <v>-0.43137130259709022</v>
      </c>
      <c r="N400" s="388">
        <f t="shared" si="44"/>
        <v>-298.94031269978353</v>
      </c>
    </row>
    <row r="401" spans="2:14" x14ac:dyDescent="0.25">
      <c r="B401" s="387">
        <v>2</v>
      </c>
      <c r="C401" s="387">
        <v>749</v>
      </c>
      <c r="D401" s="384" t="s">
        <v>974</v>
      </c>
      <c r="E401" s="385">
        <v>1748</v>
      </c>
      <c r="F401" s="385">
        <v>273</v>
      </c>
      <c r="G401" s="385">
        <v>3463</v>
      </c>
      <c r="H401" s="386">
        <f t="shared" si="42"/>
        <v>0.50476465492347677</v>
      </c>
      <c r="I401" s="139">
        <f t="shared" si="43"/>
        <v>19.087912087912088</v>
      </c>
      <c r="J401" s="139">
        <f t="shared" si="45"/>
        <v>-2.4003793592534756E-2</v>
      </c>
      <c r="K401" s="139">
        <f t="shared" si="46"/>
        <v>9.16077770064469E-2</v>
      </c>
      <c r="L401" s="139">
        <f t="shared" si="47"/>
        <v>0.41442439921801</v>
      </c>
      <c r="M401" s="139">
        <f t="shared" si="48"/>
        <v>0.48202838263192216</v>
      </c>
      <c r="N401" s="388">
        <f t="shared" si="44"/>
        <v>1669.2642890543464</v>
      </c>
    </row>
    <row r="402" spans="2:14" x14ac:dyDescent="0.25">
      <c r="B402" s="387">
        <v>2</v>
      </c>
      <c r="C402" s="387">
        <v>750</v>
      </c>
      <c r="D402" s="384" t="s">
        <v>975</v>
      </c>
      <c r="E402" s="385">
        <v>645</v>
      </c>
      <c r="F402" s="385">
        <v>353</v>
      </c>
      <c r="G402" s="385">
        <v>1420</v>
      </c>
      <c r="H402" s="386">
        <f t="shared" si="42"/>
        <v>0.45422535211267606</v>
      </c>
      <c r="I402" s="139">
        <f t="shared" si="43"/>
        <v>5.8498583569405103</v>
      </c>
      <c r="J402" s="139">
        <f t="shared" si="45"/>
        <v>-9.7852955483005349E-2</v>
      </c>
      <c r="K402" s="139">
        <f t="shared" si="46"/>
        <v>3.7729346148027351E-2</v>
      </c>
      <c r="L402" s="139">
        <f t="shared" si="47"/>
        <v>-4.355159218446681E-2</v>
      </c>
      <c r="M402" s="139">
        <f t="shared" si="48"/>
        <v>-0.10367520151944482</v>
      </c>
      <c r="N402" s="388">
        <f t="shared" si="44"/>
        <v>-147.21878615761165</v>
      </c>
    </row>
    <row r="403" spans="2:14" x14ac:dyDescent="0.25">
      <c r="B403" s="387">
        <v>2</v>
      </c>
      <c r="C403" s="387">
        <v>751</v>
      </c>
      <c r="D403" s="384" t="s">
        <v>976</v>
      </c>
      <c r="E403" s="385">
        <v>1105</v>
      </c>
      <c r="F403" s="385">
        <v>413</v>
      </c>
      <c r="G403" s="385">
        <v>3071</v>
      </c>
      <c r="H403" s="386">
        <f t="shared" si="42"/>
        <v>0.35981764897427548</v>
      </c>
      <c r="I403" s="139">
        <f t="shared" si="43"/>
        <v>10.111380145278451</v>
      </c>
      <c r="J403" s="139">
        <f t="shared" si="45"/>
        <v>-3.8173578938136554E-2</v>
      </c>
      <c r="K403" s="139">
        <f t="shared" si="46"/>
        <v>-6.2915867045484977E-2</v>
      </c>
      <c r="L403" s="139">
        <f t="shared" si="47"/>
        <v>0.10387753188164965</v>
      </c>
      <c r="M403" s="139">
        <f t="shared" si="48"/>
        <v>2.7880858980281198E-3</v>
      </c>
      <c r="N403" s="388">
        <f t="shared" si="44"/>
        <v>8.5622117928443551</v>
      </c>
    </row>
    <row r="404" spans="2:14" x14ac:dyDescent="0.25">
      <c r="B404" s="387">
        <v>2</v>
      </c>
      <c r="C404" s="387">
        <v>754</v>
      </c>
      <c r="D404" s="384" t="s">
        <v>977</v>
      </c>
      <c r="E404" s="385">
        <v>305</v>
      </c>
      <c r="F404" s="385">
        <v>637</v>
      </c>
      <c r="G404" s="385">
        <v>1020</v>
      </c>
      <c r="H404" s="386">
        <f t="shared" si="42"/>
        <v>0.29901960784313725</v>
      </c>
      <c r="I404" s="139">
        <f t="shared" si="43"/>
        <v>2.0800627943485086</v>
      </c>
      <c r="J404" s="139">
        <f t="shared" si="45"/>
        <v>-0.11231192012137453</v>
      </c>
      <c r="K404" s="139">
        <f t="shared" si="46"/>
        <v>-0.12773083031623533</v>
      </c>
      <c r="L404" s="139">
        <f t="shared" si="47"/>
        <v>-0.17396924233522043</v>
      </c>
      <c r="M404" s="139">
        <f t="shared" si="48"/>
        <v>-0.4140119927728303</v>
      </c>
      <c r="N404" s="388">
        <f t="shared" si="44"/>
        <v>-422.29223262828691</v>
      </c>
    </row>
    <row r="405" spans="2:14" x14ac:dyDescent="0.25">
      <c r="B405" s="387">
        <v>2</v>
      </c>
      <c r="C405" s="387">
        <v>755</v>
      </c>
      <c r="D405" s="384" t="s">
        <v>978</v>
      </c>
      <c r="E405" s="385">
        <v>876</v>
      </c>
      <c r="F405" s="385">
        <v>268</v>
      </c>
      <c r="G405" s="385">
        <v>2501</v>
      </c>
      <c r="H405" s="386">
        <f t="shared" si="42"/>
        <v>0.35025989604158336</v>
      </c>
      <c r="I405" s="139">
        <f t="shared" si="43"/>
        <v>12.600746268656716</v>
      </c>
      <c r="J405" s="139">
        <f t="shared" si="45"/>
        <v>-5.877760354781264E-2</v>
      </c>
      <c r="K405" s="139">
        <f t="shared" si="46"/>
        <v>-7.3105100016776739E-2</v>
      </c>
      <c r="L405" s="139">
        <f t="shared" si="47"/>
        <v>0.18999819142018956</v>
      </c>
      <c r="M405" s="139">
        <f t="shared" si="48"/>
        <v>5.8115487855600195E-2</v>
      </c>
      <c r="N405" s="388">
        <f t="shared" si="44"/>
        <v>145.34683512685609</v>
      </c>
    </row>
    <row r="406" spans="2:14" x14ac:dyDescent="0.25">
      <c r="B406" s="387">
        <v>2</v>
      </c>
      <c r="C406" s="387">
        <v>756</v>
      </c>
      <c r="D406" s="384" t="s">
        <v>979</v>
      </c>
      <c r="E406" s="385">
        <v>369</v>
      </c>
      <c r="F406" s="385">
        <v>1200</v>
      </c>
      <c r="G406" s="385">
        <v>1193</v>
      </c>
      <c r="H406" s="386">
        <f t="shared" si="42"/>
        <v>0.30930427493713325</v>
      </c>
      <c r="I406" s="139">
        <f t="shared" si="43"/>
        <v>1.3016666666666667</v>
      </c>
      <c r="J406" s="139">
        <f t="shared" si="45"/>
        <v>-0.10605841791527987</v>
      </c>
      <c r="K406" s="139">
        <f t="shared" si="46"/>
        <v>-0.11676665601806309</v>
      </c>
      <c r="L406" s="139">
        <f t="shared" si="47"/>
        <v>-0.20089818109945196</v>
      </c>
      <c r="M406" s="139">
        <f t="shared" si="48"/>
        <v>-0.4237232550327949</v>
      </c>
      <c r="N406" s="388">
        <f t="shared" si="44"/>
        <v>-505.50184325412431</v>
      </c>
    </row>
    <row r="407" spans="2:14" x14ac:dyDescent="0.25">
      <c r="B407" s="387">
        <v>2</v>
      </c>
      <c r="C407" s="387">
        <v>761</v>
      </c>
      <c r="D407" s="384" t="s">
        <v>980</v>
      </c>
      <c r="E407" s="385">
        <v>321</v>
      </c>
      <c r="F407" s="385">
        <v>2950</v>
      </c>
      <c r="G407" s="385">
        <v>858</v>
      </c>
      <c r="H407" s="386">
        <f t="shared" si="42"/>
        <v>0.37412587412587411</v>
      </c>
      <c r="I407" s="139">
        <f t="shared" si="43"/>
        <v>0.39966101694915257</v>
      </c>
      <c r="J407" s="139">
        <f t="shared" si="45"/>
        <v>-0.11816780079991404</v>
      </c>
      <c r="K407" s="139">
        <f t="shared" si="46"/>
        <v>-4.7662298502541854E-2</v>
      </c>
      <c r="L407" s="139">
        <f t="shared" si="47"/>
        <v>-0.23210344284525813</v>
      </c>
      <c r="M407" s="139">
        <f t="shared" si="48"/>
        <v>-0.39793354214771404</v>
      </c>
      <c r="N407" s="388">
        <f t="shared" si="44"/>
        <v>-341.42697916273863</v>
      </c>
    </row>
    <row r="408" spans="2:14" x14ac:dyDescent="0.25">
      <c r="B408" s="387">
        <v>2</v>
      </c>
      <c r="C408" s="387">
        <v>762</v>
      </c>
      <c r="D408" s="384" t="s">
        <v>981</v>
      </c>
      <c r="E408" s="385">
        <v>1427</v>
      </c>
      <c r="F408" s="385">
        <v>10526</v>
      </c>
      <c r="G408" s="385">
        <v>2271</v>
      </c>
      <c r="H408" s="386">
        <f t="shared" si="42"/>
        <v>0.62835755173932184</v>
      </c>
      <c r="I408" s="139">
        <f t="shared" si="43"/>
        <v>0.35132053961618848</v>
      </c>
      <c r="J408" s="139">
        <f t="shared" si="45"/>
        <v>-6.7091508214874918E-2</v>
      </c>
      <c r="K408" s="139">
        <f t="shared" si="46"/>
        <v>0.22336644749331408</v>
      </c>
      <c r="L408" s="139">
        <f t="shared" si="47"/>
        <v>-0.2337758018250104</v>
      </c>
      <c r="M408" s="139">
        <f t="shared" si="48"/>
        <v>-7.7500862546571236E-2</v>
      </c>
      <c r="N408" s="388">
        <f t="shared" si="44"/>
        <v>-176.00445884326328</v>
      </c>
    </row>
    <row r="409" spans="2:14" x14ac:dyDescent="0.25">
      <c r="B409" s="387">
        <v>2</v>
      </c>
      <c r="C409" s="387">
        <v>763</v>
      </c>
      <c r="D409" s="384" t="s">
        <v>982</v>
      </c>
      <c r="E409" s="385">
        <v>658</v>
      </c>
      <c r="F409" s="385">
        <v>3388</v>
      </c>
      <c r="G409" s="385">
        <v>1744</v>
      </c>
      <c r="H409" s="386">
        <f t="shared" si="42"/>
        <v>0.37729357798165136</v>
      </c>
      <c r="I409" s="139">
        <f t="shared" si="43"/>
        <v>0.70897284533648175</v>
      </c>
      <c r="J409" s="139">
        <f t="shared" si="45"/>
        <v>-8.6141194125926315E-2</v>
      </c>
      <c r="K409" s="139">
        <f t="shared" si="46"/>
        <v>-4.4285304684238337E-2</v>
      </c>
      <c r="L409" s="139">
        <f t="shared" si="47"/>
        <v>-0.22140267110516615</v>
      </c>
      <c r="M409" s="139">
        <f t="shared" si="48"/>
        <v>-0.35182916991533081</v>
      </c>
      <c r="N409" s="388">
        <f t="shared" si="44"/>
        <v>-613.59007233233694</v>
      </c>
    </row>
    <row r="410" spans="2:14" x14ac:dyDescent="0.25">
      <c r="B410" s="387">
        <v>2</v>
      </c>
      <c r="C410" s="387">
        <v>766</v>
      </c>
      <c r="D410" s="384" t="s">
        <v>983</v>
      </c>
      <c r="E410" s="385">
        <v>324</v>
      </c>
      <c r="F410" s="385">
        <v>4091</v>
      </c>
      <c r="G410" s="385">
        <v>818</v>
      </c>
      <c r="H410" s="386">
        <f t="shared" si="42"/>
        <v>0.39608801955990219</v>
      </c>
      <c r="I410" s="139">
        <f t="shared" si="43"/>
        <v>0.27914935223661697</v>
      </c>
      <c r="J410" s="139">
        <f t="shared" si="45"/>
        <v>-0.11961369726375097</v>
      </c>
      <c r="K410" s="139">
        <f t="shared" si="46"/>
        <v>-2.4249115722803197E-2</v>
      </c>
      <c r="L410" s="139">
        <f t="shared" si="47"/>
        <v>-0.23627259416039148</v>
      </c>
      <c r="M410" s="139">
        <f t="shared" si="48"/>
        <v>-0.38013540714694566</v>
      </c>
      <c r="N410" s="388">
        <f t="shared" si="44"/>
        <v>-310.95076304620153</v>
      </c>
    </row>
    <row r="411" spans="2:14" x14ac:dyDescent="0.25">
      <c r="B411" s="387">
        <v>2</v>
      </c>
      <c r="C411" s="387">
        <v>767</v>
      </c>
      <c r="D411" s="384" t="s">
        <v>984</v>
      </c>
      <c r="E411" s="385">
        <v>198</v>
      </c>
      <c r="F411" s="385">
        <v>1090</v>
      </c>
      <c r="G411" s="385">
        <v>1033</v>
      </c>
      <c r="H411" s="386">
        <f t="shared" si="42"/>
        <v>0.19167473378509198</v>
      </c>
      <c r="I411" s="139">
        <f t="shared" si="43"/>
        <v>1.1293577981651377</v>
      </c>
      <c r="J411" s="139">
        <f t="shared" si="45"/>
        <v>-0.11184200377062754</v>
      </c>
      <c r="K411" s="139">
        <f t="shared" si="46"/>
        <v>-0.24216797236771107</v>
      </c>
      <c r="L411" s="139">
        <f t="shared" si="47"/>
        <v>-0.20685927828814238</v>
      </c>
      <c r="M411" s="139">
        <f t="shared" si="48"/>
        <v>-0.56086925442648106</v>
      </c>
      <c r="N411" s="388">
        <f t="shared" si="44"/>
        <v>-579.37793982255494</v>
      </c>
    </row>
    <row r="412" spans="2:14" x14ac:dyDescent="0.25">
      <c r="B412" s="387">
        <v>2</v>
      </c>
      <c r="C412" s="387">
        <v>768</v>
      </c>
      <c r="D412" s="384" t="s">
        <v>985</v>
      </c>
      <c r="E412" s="385">
        <v>5884</v>
      </c>
      <c r="F412" s="385">
        <v>1613</v>
      </c>
      <c r="G412" s="385">
        <v>12906</v>
      </c>
      <c r="H412" s="386">
        <f t="shared" si="42"/>
        <v>0.45591197892453122</v>
      </c>
      <c r="I412" s="139">
        <f t="shared" si="43"/>
        <v>11.649101053936764</v>
      </c>
      <c r="J412" s="139">
        <f t="shared" si="45"/>
        <v>0.31733621410776569</v>
      </c>
      <c r="K412" s="139">
        <f t="shared" si="46"/>
        <v>3.9527408270227313E-2</v>
      </c>
      <c r="L412" s="139">
        <f t="shared" si="47"/>
        <v>0.15707562821475937</v>
      </c>
      <c r="M412" s="139">
        <f t="shared" si="48"/>
        <v>0.51393925059275236</v>
      </c>
      <c r="N412" s="388">
        <f t="shared" si="44"/>
        <v>6632.8999681500618</v>
      </c>
    </row>
    <row r="413" spans="2:14" x14ac:dyDescent="0.25">
      <c r="B413" s="387">
        <v>2</v>
      </c>
      <c r="C413" s="387">
        <v>769</v>
      </c>
      <c r="D413" s="384" t="s">
        <v>986</v>
      </c>
      <c r="E413" s="385">
        <v>1329</v>
      </c>
      <c r="F413" s="385">
        <v>1897</v>
      </c>
      <c r="G413" s="385">
        <v>2645</v>
      </c>
      <c r="H413" s="386">
        <f t="shared" si="42"/>
        <v>0.50245746691871451</v>
      </c>
      <c r="I413" s="139">
        <f t="shared" si="43"/>
        <v>2.0948866631523457</v>
      </c>
      <c r="J413" s="139">
        <f t="shared" si="45"/>
        <v>-5.3572376277999732E-2</v>
      </c>
      <c r="K413" s="139">
        <f t="shared" si="46"/>
        <v>8.9148153258622007E-2</v>
      </c>
      <c r="L413" s="139">
        <f t="shared" si="47"/>
        <v>-0.17345640440981047</v>
      </c>
      <c r="M413" s="139">
        <f t="shared" si="48"/>
        <v>-0.13788062742918819</v>
      </c>
      <c r="N413" s="388">
        <f t="shared" si="44"/>
        <v>-364.69425955020279</v>
      </c>
    </row>
    <row r="414" spans="2:14" x14ac:dyDescent="0.25">
      <c r="B414" s="387">
        <v>2</v>
      </c>
      <c r="C414" s="387">
        <v>770</v>
      </c>
      <c r="D414" s="384" t="s">
        <v>987</v>
      </c>
      <c r="E414" s="385">
        <v>185</v>
      </c>
      <c r="F414" s="385">
        <v>1268</v>
      </c>
      <c r="G414" s="385">
        <v>1021</v>
      </c>
      <c r="H414" s="386">
        <f t="shared" si="42"/>
        <v>0.1811949069539667</v>
      </c>
      <c r="I414" s="139">
        <f t="shared" si="43"/>
        <v>0.95110410094637221</v>
      </c>
      <c r="J414" s="139">
        <f t="shared" si="45"/>
        <v>-0.11227577270977861</v>
      </c>
      <c r="K414" s="139">
        <f t="shared" si="46"/>
        <v>-0.2533402005925991</v>
      </c>
      <c r="L414" s="139">
        <f t="shared" si="47"/>
        <v>-0.21302603930633696</v>
      </c>
      <c r="M414" s="139">
        <f t="shared" si="48"/>
        <v>-0.57864201260871462</v>
      </c>
      <c r="N414" s="388">
        <f t="shared" si="44"/>
        <v>-590.79349487349759</v>
      </c>
    </row>
    <row r="415" spans="2:14" x14ac:dyDescent="0.25">
      <c r="B415" s="387">
        <v>2</v>
      </c>
      <c r="C415" s="387">
        <v>782</v>
      </c>
      <c r="D415" s="384" t="s">
        <v>988</v>
      </c>
      <c r="E415" s="385">
        <v>148</v>
      </c>
      <c r="F415" s="385">
        <v>2728</v>
      </c>
      <c r="G415" s="385">
        <v>246</v>
      </c>
      <c r="H415" s="386">
        <f t="shared" si="42"/>
        <v>0.60162601626016265</v>
      </c>
      <c r="I415" s="139">
        <f t="shared" si="43"/>
        <v>0.14442815249266863</v>
      </c>
      <c r="J415" s="139">
        <f t="shared" si="45"/>
        <v>-0.14029001669661889</v>
      </c>
      <c r="K415" s="139">
        <f t="shared" si="46"/>
        <v>0.19486876141630172</v>
      </c>
      <c r="L415" s="139">
        <f t="shared" si="47"/>
        <v>-0.24093333026779343</v>
      </c>
      <c r="M415" s="139">
        <f t="shared" si="48"/>
        <v>-0.1863545855481106</v>
      </c>
      <c r="N415" s="388">
        <f t="shared" si="44"/>
        <v>-45.843228044835207</v>
      </c>
    </row>
    <row r="416" spans="2:14" x14ac:dyDescent="0.25">
      <c r="B416" s="387">
        <v>2</v>
      </c>
      <c r="C416" s="387">
        <v>783</v>
      </c>
      <c r="D416" s="384" t="s">
        <v>989</v>
      </c>
      <c r="E416" s="385">
        <v>903</v>
      </c>
      <c r="F416" s="385">
        <v>3674</v>
      </c>
      <c r="G416" s="385">
        <v>1101</v>
      </c>
      <c r="H416" s="386">
        <f t="shared" si="42"/>
        <v>0.82016348773841963</v>
      </c>
      <c r="I416" s="139">
        <f t="shared" si="43"/>
        <v>0.54545454545454541</v>
      </c>
      <c r="J416" s="139">
        <f t="shared" si="45"/>
        <v>-0.10938397978210478</v>
      </c>
      <c r="K416" s="139">
        <f t="shared" si="46"/>
        <v>0.42784498768309526</v>
      </c>
      <c r="L416" s="139">
        <f t="shared" si="47"/>
        <v>-0.22705965490525992</v>
      </c>
      <c r="M416" s="139">
        <f t="shared" si="48"/>
        <v>9.1401352995730545E-2</v>
      </c>
      <c r="N416" s="388">
        <f t="shared" si="44"/>
        <v>100.63288964829933</v>
      </c>
    </row>
    <row r="417" spans="2:14" x14ac:dyDescent="0.25">
      <c r="B417" s="387">
        <v>2</v>
      </c>
      <c r="C417" s="387">
        <v>784</v>
      </c>
      <c r="D417" s="384" t="s">
        <v>990</v>
      </c>
      <c r="E417" s="385">
        <v>600</v>
      </c>
      <c r="F417" s="385">
        <v>7429</v>
      </c>
      <c r="G417" s="385">
        <v>1069</v>
      </c>
      <c r="H417" s="386">
        <f t="shared" si="42"/>
        <v>0.5612722170252572</v>
      </c>
      <c r="I417" s="139">
        <f t="shared" si="43"/>
        <v>0.22466011576255215</v>
      </c>
      <c r="J417" s="139">
        <f t="shared" si="45"/>
        <v>-0.11054069695317431</v>
      </c>
      <c r="K417" s="139">
        <f t="shared" si="46"/>
        <v>0.15184878961155115</v>
      </c>
      <c r="L417" s="139">
        <f t="shared" si="47"/>
        <v>-0.23815767202773613</v>
      </c>
      <c r="M417" s="139">
        <f t="shared" si="48"/>
        <v>-0.19684957936935929</v>
      </c>
      <c r="N417" s="388">
        <f t="shared" si="44"/>
        <v>-210.43220034584508</v>
      </c>
    </row>
    <row r="418" spans="2:14" x14ac:dyDescent="0.25">
      <c r="B418" s="387">
        <v>2</v>
      </c>
      <c r="C418" s="387">
        <v>785</v>
      </c>
      <c r="D418" s="384" t="s">
        <v>991</v>
      </c>
      <c r="E418" s="385">
        <v>2734</v>
      </c>
      <c r="F418" s="385">
        <v>3413</v>
      </c>
      <c r="G418" s="385">
        <v>4656</v>
      </c>
      <c r="H418" s="386">
        <f t="shared" si="42"/>
        <v>0.58719931271477666</v>
      </c>
      <c r="I418" s="139">
        <f t="shared" si="43"/>
        <v>2.1652505127453852</v>
      </c>
      <c r="J418" s="139">
        <f t="shared" si="45"/>
        <v>1.9120068441401326E-2</v>
      </c>
      <c r="K418" s="139">
        <f t="shared" si="46"/>
        <v>0.17948888662074194</v>
      </c>
      <c r="L418" s="139">
        <f t="shared" si="47"/>
        <v>-0.17102213767912977</v>
      </c>
      <c r="M418" s="139">
        <f t="shared" si="48"/>
        <v>2.7586817383013496E-2</v>
      </c>
      <c r="N418" s="388">
        <f t="shared" si="44"/>
        <v>128.44422173531083</v>
      </c>
    </row>
    <row r="419" spans="2:14" x14ac:dyDescent="0.25">
      <c r="B419" s="387">
        <v>2</v>
      </c>
      <c r="C419" s="387">
        <v>786</v>
      </c>
      <c r="D419" s="384" t="s">
        <v>992</v>
      </c>
      <c r="E419" s="385">
        <v>631</v>
      </c>
      <c r="F419" s="385">
        <v>2161</v>
      </c>
      <c r="G419" s="385">
        <v>570</v>
      </c>
      <c r="H419" s="386">
        <f t="shared" si="42"/>
        <v>1.1070175438596492</v>
      </c>
      <c r="I419" s="139">
        <f t="shared" si="43"/>
        <v>0.55576122165664044</v>
      </c>
      <c r="J419" s="139">
        <f t="shared" si="45"/>
        <v>-0.12857825533953987</v>
      </c>
      <c r="K419" s="139">
        <f t="shared" si="46"/>
        <v>0.73365147035348821</v>
      </c>
      <c r="L419" s="139">
        <f t="shared" si="47"/>
        <v>-0.22670309114236517</v>
      </c>
      <c r="M419" s="139">
        <f t="shared" si="48"/>
        <v>0.3783701238715832</v>
      </c>
      <c r="N419" s="388">
        <f t="shared" si="44"/>
        <v>215.67097060680243</v>
      </c>
    </row>
    <row r="420" spans="2:14" x14ac:dyDescent="0.25">
      <c r="B420" s="387">
        <v>2</v>
      </c>
      <c r="C420" s="387">
        <v>791</v>
      </c>
      <c r="D420" s="384" t="s">
        <v>993</v>
      </c>
      <c r="E420" s="385">
        <v>481</v>
      </c>
      <c r="F420" s="385">
        <v>7101</v>
      </c>
      <c r="G420" s="385">
        <v>1275</v>
      </c>
      <c r="H420" s="386">
        <f t="shared" si="42"/>
        <v>0.37725490196078432</v>
      </c>
      <c r="I420" s="139">
        <f t="shared" si="43"/>
        <v>0.2472891142092663</v>
      </c>
      <c r="J420" s="139">
        <f t="shared" si="45"/>
        <v>-0.10309433016441419</v>
      </c>
      <c r="K420" s="139">
        <f t="shared" si="46"/>
        <v>-4.4326536026980931E-2</v>
      </c>
      <c r="L420" s="139">
        <f t="shared" si="47"/>
        <v>-0.23737481238622915</v>
      </c>
      <c r="M420" s="139">
        <f t="shared" si="48"/>
        <v>-0.38479567857762426</v>
      </c>
      <c r="N420" s="388">
        <f t="shared" si="44"/>
        <v>-490.6144901864709</v>
      </c>
    </row>
    <row r="421" spans="2:14" x14ac:dyDescent="0.25">
      <c r="B421" s="387">
        <v>2</v>
      </c>
      <c r="C421" s="387">
        <v>792</v>
      </c>
      <c r="D421" s="384" t="s">
        <v>994</v>
      </c>
      <c r="E421" s="385">
        <v>1769</v>
      </c>
      <c r="F421" s="385">
        <v>7600</v>
      </c>
      <c r="G421" s="385">
        <v>2276</v>
      </c>
      <c r="H421" s="386">
        <f t="shared" si="42"/>
        <v>0.77724077328646746</v>
      </c>
      <c r="I421" s="139">
        <f t="shared" si="43"/>
        <v>0.53223684210526312</v>
      </c>
      <c r="J421" s="139">
        <f t="shared" si="45"/>
        <v>-6.691077115689531E-2</v>
      </c>
      <c r="K421" s="139">
        <f t="shared" si="46"/>
        <v>0.38208637262042439</v>
      </c>
      <c r="L421" s="139">
        <f t="shared" si="47"/>
        <v>-0.22751692686671823</v>
      </c>
      <c r="M421" s="139">
        <f t="shared" si="48"/>
        <v>8.7658674596810843E-2</v>
      </c>
      <c r="N421" s="388">
        <f t="shared" si="44"/>
        <v>199.51114338234149</v>
      </c>
    </row>
    <row r="422" spans="2:14" x14ac:dyDescent="0.25">
      <c r="B422" s="387">
        <v>2</v>
      </c>
      <c r="C422" s="387">
        <v>793</v>
      </c>
      <c r="D422" s="384" t="s">
        <v>995</v>
      </c>
      <c r="E422" s="385">
        <v>699</v>
      </c>
      <c r="F422" s="385">
        <v>5170</v>
      </c>
      <c r="G422" s="385">
        <v>1319</v>
      </c>
      <c r="H422" s="386">
        <f t="shared" si="42"/>
        <v>0.52994692949203948</v>
      </c>
      <c r="I422" s="139">
        <f t="shared" si="43"/>
        <v>0.39032882011605413</v>
      </c>
      <c r="J422" s="139">
        <f t="shared" si="45"/>
        <v>-0.10150384405419358</v>
      </c>
      <c r="K422" s="139">
        <f t="shared" si="46"/>
        <v>0.11845384261758718</v>
      </c>
      <c r="L422" s="139">
        <f t="shared" si="47"/>
        <v>-0.23242629408785448</v>
      </c>
      <c r="M422" s="139">
        <f t="shared" si="48"/>
        <v>-0.21547629552446088</v>
      </c>
      <c r="N422" s="388">
        <f t="shared" si="44"/>
        <v>-284.21323379676392</v>
      </c>
    </row>
    <row r="423" spans="2:14" x14ac:dyDescent="0.25">
      <c r="B423" s="387">
        <v>2</v>
      </c>
      <c r="C423" s="387">
        <v>794</v>
      </c>
      <c r="D423" s="384" t="s">
        <v>996</v>
      </c>
      <c r="E423" s="385">
        <v>1747</v>
      </c>
      <c r="F423" s="385">
        <v>6720</v>
      </c>
      <c r="G423" s="385">
        <v>3083</v>
      </c>
      <c r="H423" s="386">
        <f t="shared" si="42"/>
        <v>0.5666558546869932</v>
      </c>
      <c r="I423" s="139">
        <f t="shared" si="43"/>
        <v>0.71875</v>
      </c>
      <c r="J423" s="139">
        <f t="shared" si="45"/>
        <v>-3.7739809998985477E-2</v>
      </c>
      <c r="K423" s="139">
        <f t="shared" si="46"/>
        <v>0.15758812382062215</v>
      </c>
      <c r="L423" s="139">
        <f t="shared" si="47"/>
        <v>-0.22106442636080134</v>
      </c>
      <c r="M423" s="139">
        <f t="shared" si="48"/>
        <v>-0.10121611253916467</v>
      </c>
      <c r="N423" s="388">
        <f t="shared" si="44"/>
        <v>-312.04927495824467</v>
      </c>
    </row>
    <row r="424" spans="2:14" x14ac:dyDescent="0.25">
      <c r="B424" s="387">
        <v>2</v>
      </c>
      <c r="C424" s="387">
        <v>841</v>
      </c>
      <c r="D424" s="384" t="s">
        <v>997</v>
      </c>
      <c r="E424" s="385">
        <v>392</v>
      </c>
      <c r="F424" s="385">
        <v>4703</v>
      </c>
      <c r="G424" s="385">
        <v>1003</v>
      </c>
      <c r="H424" s="386">
        <f t="shared" si="42"/>
        <v>0.39082751744765704</v>
      </c>
      <c r="I424" s="139">
        <f t="shared" si="43"/>
        <v>0.29661917924728898</v>
      </c>
      <c r="J424" s="139">
        <f t="shared" si="45"/>
        <v>-0.11292642611850523</v>
      </c>
      <c r="K424" s="139">
        <f t="shared" si="46"/>
        <v>-2.9857178825616712E-2</v>
      </c>
      <c r="L424" s="139">
        <f t="shared" si="47"/>
        <v>-0.23566821820698955</v>
      </c>
      <c r="M424" s="139">
        <f t="shared" si="48"/>
        <v>-0.37845182315111148</v>
      </c>
      <c r="N424" s="388">
        <f t="shared" si="44"/>
        <v>-379.58717862056483</v>
      </c>
    </row>
    <row r="425" spans="2:14" x14ac:dyDescent="0.25">
      <c r="B425" s="387">
        <v>2</v>
      </c>
      <c r="C425" s="387">
        <v>842</v>
      </c>
      <c r="D425" s="384" t="s">
        <v>998</v>
      </c>
      <c r="E425" s="385">
        <v>484</v>
      </c>
      <c r="F425" s="385">
        <v>3766</v>
      </c>
      <c r="G425" s="385">
        <v>851</v>
      </c>
      <c r="H425" s="386">
        <f t="shared" si="42"/>
        <v>0.56874265569917748</v>
      </c>
      <c r="I425" s="139">
        <f t="shared" si="43"/>
        <v>0.35448751991502919</v>
      </c>
      <c r="J425" s="139">
        <f t="shared" si="45"/>
        <v>-0.11842083268108551</v>
      </c>
      <c r="K425" s="139">
        <f t="shared" si="46"/>
        <v>0.15981279962335646</v>
      </c>
      <c r="L425" s="139">
        <f t="shared" si="47"/>
        <v>-0.23366623882038834</v>
      </c>
      <c r="M425" s="139">
        <f t="shared" si="48"/>
        <v>-0.19227427187811741</v>
      </c>
      <c r="N425" s="388">
        <f t="shared" si="44"/>
        <v>-163.62540536827791</v>
      </c>
    </row>
    <row r="426" spans="2:14" x14ac:dyDescent="0.25">
      <c r="B426" s="387">
        <v>2</v>
      </c>
      <c r="C426" s="387">
        <v>843</v>
      </c>
      <c r="D426" s="384" t="s">
        <v>999</v>
      </c>
      <c r="E426" s="385">
        <v>6643</v>
      </c>
      <c r="F426" s="385">
        <v>10956</v>
      </c>
      <c r="G426" s="385">
        <v>6929</v>
      </c>
      <c r="H426" s="386">
        <f t="shared" si="42"/>
        <v>0.9587242026266416</v>
      </c>
      <c r="I426" s="139">
        <f t="shared" si="43"/>
        <v>1.2387732749178533</v>
      </c>
      <c r="J426" s="139">
        <f t="shared" si="45"/>
        <v>0.1012831349989342</v>
      </c>
      <c r="K426" s="139">
        <f t="shared" si="46"/>
        <v>0.57556039888981292</v>
      </c>
      <c r="L426" s="139">
        <f t="shared" si="47"/>
        <v>-0.20307400422452654</v>
      </c>
      <c r="M426" s="139">
        <f t="shared" si="48"/>
        <v>0.47376952966422053</v>
      </c>
      <c r="N426" s="388">
        <f t="shared" si="44"/>
        <v>3282.749071043384</v>
      </c>
    </row>
    <row r="427" spans="2:14" x14ac:dyDescent="0.25">
      <c r="B427" s="387">
        <v>2</v>
      </c>
      <c r="C427" s="387">
        <v>852</v>
      </c>
      <c r="D427" s="384" t="s">
        <v>1000</v>
      </c>
      <c r="E427" s="385">
        <v>563</v>
      </c>
      <c r="F427" s="385">
        <v>5227</v>
      </c>
      <c r="G427" s="385">
        <v>1478</v>
      </c>
      <c r="H427" s="386">
        <f t="shared" si="42"/>
        <v>0.38092016238159676</v>
      </c>
      <c r="I427" s="139">
        <f t="shared" si="43"/>
        <v>0.39047254639372492</v>
      </c>
      <c r="J427" s="139">
        <f t="shared" si="45"/>
        <v>-9.5756405610441825E-2</v>
      </c>
      <c r="K427" s="139">
        <f t="shared" si="46"/>
        <v>-4.0419112117709231E-2</v>
      </c>
      <c r="L427" s="139">
        <f t="shared" si="47"/>
        <v>-0.2324213218173195</v>
      </c>
      <c r="M427" s="139">
        <f t="shared" si="48"/>
        <v>-0.36859683954547057</v>
      </c>
      <c r="N427" s="388">
        <f t="shared" si="44"/>
        <v>-544.78612884820552</v>
      </c>
    </row>
    <row r="428" spans="2:14" x14ac:dyDescent="0.25">
      <c r="B428" s="387">
        <v>2</v>
      </c>
      <c r="C428" s="387">
        <v>853</v>
      </c>
      <c r="D428" s="384" t="s">
        <v>1001</v>
      </c>
      <c r="E428" s="385">
        <v>461</v>
      </c>
      <c r="F428" s="385">
        <v>5431</v>
      </c>
      <c r="G428" s="385">
        <v>1706</v>
      </c>
      <c r="H428" s="386">
        <f t="shared" si="42"/>
        <v>0.27022274325908557</v>
      </c>
      <c r="I428" s="139">
        <f t="shared" si="43"/>
        <v>0.39900570797274904</v>
      </c>
      <c r="J428" s="139">
        <f t="shared" si="45"/>
        <v>-8.7514795766571396E-2</v>
      </c>
      <c r="K428" s="139">
        <f t="shared" si="46"/>
        <v>-0.15843030164134281</v>
      </c>
      <c r="L428" s="139">
        <f t="shared" si="47"/>
        <v>-0.23212611353267509</v>
      </c>
      <c r="M428" s="139">
        <f t="shared" si="48"/>
        <v>-0.4780712109405893</v>
      </c>
      <c r="N428" s="388">
        <f t="shared" si="44"/>
        <v>-815.58948586464533</v>
      </c>
    </row>
    <row r="429" spans="2:14" x14ac:dyDescent="0.25">
      <c r="B429" s="387">
        <v>2</v>
      </c>
      <c r="C429" s="387">
        <v>855</v>
      </c>
      <c r="D429" s="384" t="s">
        <v>1002</v>
      </c>
      <c r="E429" s="385">
        <v>3245</v>
      </c>
      <c r="F429" s="385">
        <v>4398</v>
      </c>
      <c r="G429" s="385">
        <v>6767</v>
      </c>
      <c r="H429" s="386">
        <f t="shared" si="42"/>
        <v>0.47953302792965863</v>
      </c>
      <c r="I429" s="139">
        <f t="shared" si="43"/>
        <v>2.2764893133242383</v>
      </c>
      <c r="J429" s="139">
        <f t="shared" si="45"/>
        <v>9.5427254320394686E-2</v>
      </c>
      <c r="K429" s="139">
        <f t="shared" si="46"/>
        <v>6.4709098258916992E-2</v>
      </c>
      <c r="L429" s="139">
        <f t="shared" si="47"/>
        <v>-0.16717378496710436</v>
      </c>
      <c r="M429" s="139">
        <f t="shared" si="48"/>
        <v>-7.0374323877926692E-3</v>
      </c>
      <c r="N429" s="388">
        <f t="shared" si="44"/>
        <v>-47.622304968192992</v>
      </c>
    </row>
    <row r="430" spans="2:14" x14ac:dyDescent="0.25">
      <c r="B430" s="387">
        <v>2</v>
      </c>
      <c r="C430" s="387">
        <v>861</v>
      </c>
      <c r="D430" s="384" t="s">
        <v>1003</v>
      </c>
      <c r="E430" s="385">
        <v>5227</v>
      </c>
      <c r="F430" s="385">
        <v>2272</v>
      </c>
      <c r="G430" s="385">
        <v>11578</v>
      </c>
      <c r="H430" s="386">
        <f t="shared" si="42"/>
        <v>0.45145966488167216</v>
      </c>
      <c r="I430" s="139">
        <f t="shared" si="43"/>
        <v>7.396566901408451</v>
      </c>
      <c r="J430" s="139">
        <f t="shared" si="45"/>
        <v>0.26933245150838003</v>
      </c>
      <c r="K430" s="139">
        <f t="shared" si="46"/>
        <v>3.4780930163550959E-2</v>
      </c>
      <c r="L430" s="139">
        <f t="shared" si="47"/>
        <v>9.9574351588901742E-3</v>
      </c>
      <c r="M430" s="139">
        <f t="shared" si="48"/>
        <v>0.31407081683082116</v>
      </c>
      <c r="N430" s="388">
        <f t="shared" si="44"/>
        <v>3636.3119172672473</v>
      </c>
    </row>
    <row r="431" spans="2:14" x14ac:dyDescent="0.25">
      <c r="B431" s="387">
        <v>2</v>
      </c>
      <c r="C431" s="387">
        <v>863</v>
      </c>
      <c r="D431" s="384" t="s">
        <v>1004</v>
      </c>
      <c r="E431" s="385">
        <v>300</v>
      </c>
      <c r="F431" s="385">
        <v>747</v>
      </c>
      <c r="G431" s="385">
        <v>1098</v>
      </c>
      <c r="H431" s="386">
        <f t="shared" si="42"/>
        <v>0.27322404371584702</v>
      </c>
      <c r="I431" s="139">
        <f t="shared" si="43"/>
        <v>1.8714859437751004</v>
      </c>
      <c r="J431" s="139">
        <f t="shared" si="45"/>
        <v>-0.10949242201689255</v>
      </c>
      <c r="K431" s="139">
        <f t="shared" si="46"/>
        <v>-0.15523070548248152</v>
      </c>
      <c r="L431" s="139">
        <f t="shared" si="47"/>
        <v>-0.18118504549376765</v>
      </c>
      <c r="M431" s="139">
        <f t="shared" si="48"/>
        <v>-0.44590817299314178</v>
      </c>
      <c r="N431" s="388">
        <f t="shared" si="44"/>
        <v>-489.60717394646969</v>
      </c>
    </row>
    <row r="432" spans="2:14" x14ac:dyDescent="0.25">
      <c r="B432" s="387">
        <v>2</v>
      </c>
      <c r="C432" s="387">
        <v>866</v>
      </c>
      <c r="D432" s="384" t="s">
        <v>1005</v>
      </c>
      <c r="E432" s="385">
        <v>306</v>
      </c>
      <c r="F432" s="385">
        <v>754</v>
      </c>
      <c r="G432" s="385">
        <v>1266</v>
      </c>
      <c r="H432" s="386">
        <f t="shared" si="42"/>
        <v>0.24170616113744076</v>
      </c>
      <c r="I432" s="139">
        <f t="shared" si="43"/>
        <v>2.0848806366047747</v>
      </c>
      <c r="J432" s="139">
        <f t="shared" si="45"/>
        <v>-0.10341965686877749</v>
      </c>
      <c r="K432" s="139">
        <f t="shared" si="46"/>
        <v>-0.18883097226221124</v>
      </c>
      <c r="L432" s="139">
        <f t="shared" si="47"/>
        <v>-0.17380256707248357</v>
      </c>
      <c r="M432" s="139">
        <f t="shared" si="48"/>
        <v>-0.4660531962034723</v>
      </c>
      <c r="N432" s="388">
        <f t="shared" si="44"/>
        <v>-590.02334639359594</v>
      </c>
    </row>
    <row r="433" spans="2:14" x14ac:dyDescent="0.25">
      <c r="B433" s="387">
        <v>2</v>
      </c>
      <c r="C433" s="387">
        <v>867</v>
      </c>
      <c r="D433" s="384" t="s">
        <v>1006</v>
      </c>
      <c r="E433" s="385">
        <v>147</v>
      </c>
      <c r="F433" s="385">
        <v>449</v>
      </c>
      <c r="G433" s="385">
        <v>889</v>
      </c>
      <c r="H433" s="386">
        <f t="shared" si="42"/>
        <v>0.16535433070866143</v>
      </c>
      <c r="I433" s="139">
        <f t="shared" si="43"/>
        <v>2.307349665924276</v>
      </c>
      <c r="J433" s="139">
        <f t="shared" si="45"/>
        <v>-0.11704723104044044</v>
      </c>
      <c r="K433" s="139">
        <f t="shared" si="46"/>
        <v>-0.27022736255415686</v>
      </c>
      <c r="L433" s="139">
        <f t="shared" si="47"/>
        <v>-0.16610615819475141</v>
      </c>
      <c r="M433" s="139">
        <f t="shared" si="48"/>
        <v>-0.55338075178934876</v>
      </c>
      <c r="N433" s="388">
        <f t="shared" si="44"/>
        <v>-491.95548834073105</v>
      </c>
    </row>
    <row r="434" spans="2:14" x14ac:dyDescent="0.25">
      <c r="B434" s="387">
        <v>2</v>
      </c>
      <c r="C434" s="387">
        <v>868</v>
      </c>
      <c r="D434" s="384" t="s">
        <v>1007</v>
      </c>
      <c r="E434" s="385">
        <v>87</v>
      </c>
      <c r="F434" s="385">
        <v>122</v>
      </c>
      <c r="G434" s="385">
        <v>315</v>
      </c>
      <c r="H434" s="386">
        <f t="shared" si="42"/>
        <v>0.27619047619047621</v>
      </c>
      <c r="I434" s="139">
        <f t="shared" si="43"/>
        <v>3.2950819672131146</v>
      </c>
      <c r="J434" s="139">
        <f t="shared" si="45"/>
        <v>-0.13779584529650021</v>
      </c>
      <c r="K434" s="139">
        <f t="shared" si="46"/>
        <v>-0.15206828103078682</v>
      </c>
      <c r="L434" s="139">
        <f t="shared" si="47"/>
        <v>-0.13193514717485536</v>
      </c>
      <c r="M434" s="139">
        <f t="shared" si="48"/>
        <v>-0.42179927350214241</v>
      </c>
      <c r="N434" s="388">
        <f t="shared" si="44"/>
        <v>-132.86677115317485</v>
      </c>
    </row>
    <row r="435" spans="2:14" x14ac:dyDescent="0.25">
      <c r="B435" s="387">
        <v>2</v>
      </c>
      <c r="C435" s="387">
        <v>869</v>
      </c>
      <c r="D435" s="384" t="s">
        <v>1008</v>
      </c>
      <c r="E435" s="385">
        <v>163</v>
      </c>
      <c r="F435" s="385">
        <v>203</v>
      </c>
      <c r="G435" s="385">
        <v>1124</v>
      </c>
      <c r="H435" s="386">
        <f t="shared" si="42"/>
        <v>0.14501779359430605</v>
      </c>
      <c r="I435" s="139">
        <f t="shared" si="43"/>
        <v>6.3399014778325125</v>
      </c>
      <c r="J435" s="139">
        <f t="shared" si="45"/>
        <v>-0.10855258931539855</v>
      </c>
      <c r="K435" s="139">
        <f t="shared" si="46"/>
        <v>-0.2919075331912025</v>
      </c>
      <c r="L435" s="139">
        <f t="shared" si="47"/>
        <v>-2.6598345983674488E-2</v>
      </c>
      <c r="M435" s="139">
        <f t="shared" si="48"/>
        <v>-0.42705846849027551</v>
      </c>
      <c r="N435" s="388">
        <f t="shared" si="44"/>
        <v>-480.01371858306965</v>
      </c>
    </row>
    <row r="436" spans="2:14" x14ac:dyDescent="0.25">
      <c r="B436" s="387">
        <v>2</v>
      </c>
      <c r="C436" s="387">
        <v>870</v>
      </c>
      <c r="D436" s="384" t="s">
        <v>1009</v>
      </c>
      <c r="E436" s="385">
        <v>1052</v>
      </c>
      <c r="F436" s="385">
        <v>435</v>
      </c>
      <c r="G436" s="385">
        <v>4474</v>
      </c>
      <c r="H436" s="386">
        <f t="shared" si="42"/>
        <v>0.23513634331694233</v>
      </c>
      <c r="I436" s="139">
        <f t="shared" si="43"/>
        <v>12.703448275862069</v>
      </c>
      <c r="J436" s="139">
        <f t="shared" si="45"/>
        <v>1.2541239530943349E-2</v>
      </c>
      <c r="K436" s="139">
        <f t="shared" si="46"/>
        <v>-0.19583485746654947</v>
      </c>
      <c r="L436" s="139">
        <f t="shared" si="47"/>
        <v>0.19355121020412555</v>
      </c>
      <c r="M436" s="139">
        <f t="shared" si="48"/>
        <v>1.0257592268519439E-2</v>
      </c>
      <c r="N436" s="388">
        <f t="shared" si="44"/>
        <v>45.892467809355971</v>
      </c>
    </row>
    <row r="437" spans="2:14" x14ac:dyDescent="0.25">
      <c r="B437" s="387">
        <v>2</v>
      </c>
      <c r="C437" s="387">
        <v>872</v>
      </c>
      <c r="D437" s="384" t="s">
        <v>1010</v>
      </c>
      <c r="E437" s="385">
        <v>574</v>
      </c>
      <c r="F437" s="385">
        <v>1445</v>
      </c>
      <c r="G437" s="385">
        <v>1820</v>
      </c>
      <c r="H437" s="386">
        <f t="shared" si="42"/>
        <v>0.31538461538461537</v>
      </c>
      <c r="I437" s="139">
        <f t="shared" si="43"/>
        <v>1.6567474048442907</v>
      </c>
      <c r="J437" s="139">
        <f t="shared" si="45"/>
        <v>-8.3393990844636168E-2</v>
      </c>
      <c r="K437" s="139">
        <f t="shared" si="46"/>
        <v>-0.11028458792104719</v>
      </c>
      <c r="L437" s="139">
        <f t="shared" si="47"/>
        <v>-0.188614014831539</v>
      </c>
      <c r="M437" s="139">
        <f t="shared" si="48"/>
        <v>-0.38229259359722234</v>
      </c>
      <c r="N437" s="388">
        <f t="shared" si="44"/>
        <v>-695.7725203469447</v>
      </c>
    </row>
    <row r="438" spans="2:14" x14ac:dyDescent="0.25">
      <c r="B438" s="387">
        <v>2</v>
      </c>
      <c r="C438" s="387">
        <v>877</v>
      </c>
      <c r="D438" s="384" t="s">
        <v>1011</v>
      </c>
      <c r="E438" s="385">
        <v>162</v>
      </c>
      <c r="F438" s="385">
        <v>719</v>
      </c>
      <c r="G438" s="385">
        <v>509</v>
      </c>
      <c r="H438" s="386">
        <f t="shared" si="42"/>
        <v>0.31827111984282908</v>
      </c>
      <c r="I438" s="139">
        <f t="shared" si="43"/>
        <v>0.93324061196105701</v>
      </c>
      <c r="J438" s="139">
        <f t="shared" si="45"/>
        <v>-0.13078324744689115</v>
      </c>
      <c r="K438" s="139">
        <f t="shared" si="46"/>
        <v>-0.10720737232397824</v>
      </c>
      <c r="L438" s="139">
        <f t="shared" si="47"/>
        <v>-0.21364403415997749</v>
      </c>
      <c r="M438" s="139">
        <f t="shared" si="48"/>
        <v>-0.4516346539308469</v>
      </c>
      <c r="N438" s="388">
        <f t="shared" si="44"/>
        <v>-229.88203885080108</v>
      </c>
    </row>
    <row r="439" spans="2:14" x14ac:dyDescent="0.25">
      <c r="B439" s="387">
        <v>2</v>
      </c>
      <c r="C439" s="387">
        <v>879</v>
      </c>
      <c r="D439" s="384" t="s">
        <v>1012</v>
      </c>
      <c r="E439" s="385">
        <v>1929</v>
      </c>
      <c r="F439" s="385">
        <v>3436</v>
      </c>
      <c r="G439" s="385">
        <v>3086</v>
      </c>
      <c r="H439" s="386">
        <f t="shared" si="42"/>
        <v>0.62508101101749836</v>
      </c>
      <c r="I439" s="139">
        <f t="shared" si="43"/>
        <v>1.4595459837019791</v>
      </c>
      <c r="J439" s="139">
        <f t="shared" si="45"/>
        <v>-3.7631367764197711E-2</v>
      </c>
      <c r="K439" s="139">
        <f t="shared" si="46"/>
        <v>0.21987342596516912</v>
      </c>
      <c r="L439" s="139">
        <f t="shared" si="47"/>
        <v>-0.19543628026337745</v>
      </c>
      <c r="M439" s="139">
        <f t="shared" si="48"/>
        <v>-1.319422206240603E-2</v>
      </c>
      <c r="N439" s="388">
        <f t="shared" si="44"/>
        <v>-40.717369284585011</v>
      </c>
    </row>
    <row r="440" spans="2:14" x14ac:dyDescent="0.25">
      <c r="B440" s="387">
        <v>2</v>
      </c>
      <c r="C440" s="387">
        <v>880</v>
      </c>
      <c r="D440" s="384" t="s">
        <v>1013</v>
      </c>
      <c r="E440" s="385">
        <v>579</v>
      </c>
      <c r="F440" s="385">
        <v>3515</v>
      </c>
      <c r="G440" s="385">
        <v>1787</v>
      </c>
      <c r="H440" s="386">
        <f t="shared" si="42"/>
        <v>0.32400671516508112</v>
      </c>
      <c r="I440" s="139">
        <f t="shared" si="43"/>
        <v>0.67311522048364159</v>
      </c>
      <c r="J440" s="139">
        <f t="shared" si="45"/>
        <v>-8.4586855427301627E-2</v>
      </c>
      <c r="K440" s="139">
        <f t="shared" si="46"/>
        <v>-0.10109282663745187</v>
      </c>
      <c r="L440" s="139">
        <f t="shared" si="47"/>
        <v>-0.22264318059583976</v>
      </c>
      <c r="M440" s="139">
        <f t="shared" si="48"/>
        <v>-0.40832286266059326</v>
      </c>
      <c r="N440" s="388">
        <f t="shared" si="44"/>
        <v>-729.67295557448017</v>
      </c>
    </row>
    <row r="441" spans="2:14" x14ac:dyDescent="0.25">
      <c r="B441" s="387">
        <v>2</v>
      </c>
      <c r="C441" s="387">
        <v>883</v>
      </c>
      <c r="D441" s="384" t="s">
        <v>1014</v>
      </c>
      <c r="E441" s="385">
        <v>702</v>
      </c>
      <c r="F441" s="385">
        <v>390</v>
      </c>
      <c r="G441" s="385">
        <v>2161</v>
      </c>
      <c r="H441" s="386">
        <f t="shared" si="42"/>
        <v>0.3248496066635817</v>
      </c>
      <c r="I441" s="139">
        <f t="shared" si="43"/>
        <v>7.3410256410256407</v>
      </c>
      <c r="J441" s="139">
        <f t="shared" si="45"/>
        <v>-7.1067723490426449E-2</v>
      </c>
      <c r="K441" s="139">
        <f t="shared" si="46"/>
        <v>-0.10019424535917178</v>
      </c>
      <c r="L441" s="139">
        <f t="shared" si="47"/>
        <v>8.0359620855448392E-3</v>
      </c>
      <c r="M441" s="139">
        <f t="shared" si="48"/>
        <v>-0.16322600676405338</v>
      </c>
      <c r="N441" s="388">
        <f t="shared" si="44"/>
        <v>-352.73140061711933</v>
      </c>
    </row>
    <row r="442" spans="2:14" x14ac:dyDescent="0.25">
      <c r="B442" s="387">
        <v>2</v>
      </c>
      <c r="C442" s="387">
        <v>884</v>
      </c>
      <c r="D442" s="384" t="s">
        <v>1015</v>
      </c>
      <c r="E442" s="385">
        <v>477</v>
      </c>
      <c r="F442" s="385">
        <v>482</v>
      </c>
      <c r="G442" s="385">
        <v>2611</v>
      </c>
      <c r="H442" s="386">
        <f t="shared" si="42"/>
        <v>0.18268862504787436</v>
      </c>
      <c r="I442" s="139">
        <f t="shared" si="43"/>
        <v>6.4066390041493779</v>
      </c>
      <c r="J442" s="139">
        <f t="shared" si="45"/>
        <v>-5.4801388272261116E-2</v>
      </c>
      <c r="K442" s="139">
        <f t="shared" si="46"/>
        <v>-0.25174779265326019</v>
      </c>
      <c r="L442" s="139">
        <f t="shared" si="47"/>
        <v>-2.4289533419542968E-2</v>
      </c>
      <c r="M442" s="139">
        <f t="shared" si="48"/>
        <v>-0.33083871434506429</v>
      </c>
      <c r="N442" s="388">
        <f t="shared" si="44"/>
        <v>-863.81988315496289</v>
      </c>
    </row>
    <row r="443" spans="2:14" x14ac:dyDescent="0.25">
      <c r="B443" s="387">
        <v>2</v>
      </c>
      <c r="C443" s="387">
        <v>885</v>
      </c>
      <c r="D443" s="384" t="s">
        <v>1016</v>
      </c>
      <c r="E443" s="385">
        <v>326</v>
      </c>
      <c r="F443" s="385">
        <v>370</v>
      </c>
      <c r="G443" s="385">
        <v>2173</v>
      </c>
      <c r="H443" s="386">
        <f t="shared" si="42"/>
        <v>0.1500230096640589</v>
      </c>
      <c r="I443" s="139">
        <f t="shared" si="43"/>
        <v>6.7540540540540537</v>
      </c>
      <c r="J443" s="139">
        <f t="shared" si="45"/>
        <v>-7.0633954551275371E-2</v>
      </c>
      <c r="K443" s="139">
        <f t="shared" si="46"/>
        <v>-0.28657162286107429</v>
      </c>
      <c r="L443" s="139">
        <f t="shared" si="47"/>
        <v>-1.2270564835362921E-2</v>
      </c>
      <c r="M443" s="139">
        <f t="shared" si="48"/>
        <v>-0.36947614224771258</v>
      </c>
      <c r="N443" s="388">
        <f t="shared" si="44"/>
        <v>-802.87165710427939</v>
      </c>
    </row>
    <row r="444" spans="2:14" x14ac:dyDescent="0.25">
      <c r="B444" s="387">
        <v>2</v>
      </c>
      <c r="C444" s="387">
        <v>886</v>
      </c>
      <c r="D444" s="384" t="s">
        <v>1017</v>
      </c>
      <c r="E444" s="385">
        <v>1061</v>
      </c>
      <c r="F444" s="385">
        <v>1424</v>
      </c>
      <c r="G444" s="385">
        <v>3165</v>
      </c>
      <c r="H444" s="386">
        <f t="shared" si="42"/>
        <v>0.33522906793048973</v>
      </c>
      <c r="I444" s="139">
        <f t="shared" si="43"/>
        <v>2.9676966292134832</v>
      </c>
      <c r="J444" s="139">
        <f t="shared" si="45"/>
        <v>-3.4775722248119798E-2</v>
      </c>
      <c r="K444" s="139">
        <f t="shared" si="46"/>
        <v>-8.9129013844002652E-2</v>
      </c>
      <c r="L444" s="139">
        <f t="shared" si="47"/>
        <v>-0.14326117951979372</v>
      </c>
      <c r="M444" s="139">
        <f t="shared" si="48"/>
        <v>-0.26716591561191616</v>
      </c>
      <c r="N444" s="388">
        <f t="shared" si="44"/>
        <v>-845.58012291171462</v>
      </c>
    </row>
    <row r="445" spans="2:14" x14ac:dyDescent="0.25">
      <c r="B445" s="387">
        <v>2</v>
      </c>
      <c r="C445" s="387">
        <v>888</v>
      </c>
      <c r="D445" s="384" t="s">
        <v>1018</v>
      </c>
      <c r="E445" s="385">
        <v>630</v>
      </c>
      <c r="F445" s="385">
        <v>1329</v>
      </c>
      <c r="G445" s="385">
        <v>1176</v>
      </c>
      <c r="H445" s="386">
        <f t="shared" si="42"/>
        <v>0.5357142857142857</v>
      </c>
      <c r="I445" s="139">
        <f t="shared" si="43"/>
        <v>1.3589164785553047</v>
      </c>
      <c r="J445" s="139">
        <f t="shared" si="45"/>
        <v>-0.10667292391241057</v>
      </c>
      <c r="K445" s="139">
        <f t="shared" si="46"/>
        <v>0.12460224764445196</v>
      </c>
      <c r="L445" s="139">
        <f t="shared" si="47"/>
        <v>-0.19891759997399827</v>
      </c>
      <c r="M445" s="139">
        <f t="shared" si="48"/>
        <v>-0.18098827624195687</v>
      </c>
      <c r="N445" s="388">
        <f t="shared" si="44"/>
        <v>-212.84221286054128</v>
      </c>
    </row>
    <row r="446" spans="2:14" x14ac:dyDescent="0.25">
      <c r="B446" s="387">
        <v>2</v>
      </c>
      <c r="C446" s="387">
        <v>889</v>
      </c>
      <c r="D446" s="384" t="s">
        <v>1019</v>
      </c>
      <c r="E446" s="385">
        <v>372</v>
      </c>
      <c r="F446" s="385">
        <v>590</v>
      </c>
      <c r="G446" s="385">
        <v>2013</v>
      </c>
      <c r="H446" s="386">
        <f t="shared" si="42"/>
        <v>0.18479880774962743</v>
      </c>
      <c r="I446" s="139">
        <f t="shared" si="43"/>
        <v>4.0423728813559325</v>
      </c>
      <c r="J446" s="139">
        <f t="shared" si="45"/>
        <v>-7.6417540406623047E-2</v>
      </c>
      <c r="K446" s="139">
        <f t="shared" si="46"/>
        <v>-0.24949819033443399</v>
      </c>
      <c r="L446" s="139">
        <f t="shared" si="47"/>
        <v>-0.10608230624931075</v>
      </c>
      <c r="M446" s="139">
        <f t="shared" si="48"/>
        <v>-0.43199803699036782</v>
      </c>
      <c r="N446" s="388">
        <f t="shared" si="44"/>
        <v>-869.61204846161047</v>
      </c>
    </row>
    <row r="447" spans="2:14" x14ac:dyDescent="0.25">
      <c r="B447" s="387">
        <v>2</v>
      </c>
      <c r="C447" s="387">
        <v>901</v>
      </c>
      <c r="D447" s="384" t="s">
        <v>1020</v>
      </c>
      <c r="E447" s="385">
        <v>1329</v>
      </c>
      <c r="F447" s="385">
        <v>5927</v>
      </c>
      <c r="G447" s="385">
        <v>2443</v>
      </c>
      <c r="H447" s="386">
        <f t="shared" si="42"/>
        <v>0.54400327466230047</v>
      </c>
      <c r="I447" s="139">
        <f t="shared" si="43"/>
        <v>0.63640965075080147</v>
      </c>
      <c r="J447" s="139">
        <f t="shared" si="45"/>
        <v>-6.0874153420376172E-2</v>
      </c>
      <c r="K447" s="139">
        <f t="shared" si="46"/>
        <v>0.13343888948721153</v>
      </c>
      <c r="L447" s="139">
        <f t="shared" si="47"/>
        <v>-0.22391302509337807</v>
      </c>
      <c r="M447" s="139">
        <f t="shared" si="48"/>
        <v>-0.15134828902654271</v>
      </c>
      <c r="N447" s="388">
        <f t="shared" si="44"/>
        <v>-369.74387009184386</v>
      </c>
    </row>
    <row r="448" spans="2:14" x14ac:dyDescent="0.25">
      <c r="B448" s="387">
        <v>2</v>
      </c>
      <c r="C448" s="387">
        <v>902</v>
      </c>
      <c r="D448" s="384" t="s">
        <v>1021</v>
      </c>
      <c r="E448" s="385">
        <v>6184</v>
      </c>
      <c r="F448" s="385">
        <v>4815</v>
      </c>
      <c r="G448" s="385">
        <v>9337</v>
      </c>
      <c r="H448" s="386">
        <f t="shared" si="42"/>
        <v>0.6623112348720146</v>
      </c>
      <c r="I448" s="139">
        <f t="shared" si="43"/>
        <v>3.2234683281412253</v>
      </c>
      <c r="J448" s="139">
        <f t="shared" si="45"/>
        <v>0.18832610212191669</v>
      </c>
      <c r="K448" s="139">
        <f t="shared" si="46"/>
        <v>0.25956344799215197</v>
      </c>
      <c r="L448" s="139">
        <f t="shared" si="47"/>
        <v>-0.13441265089393722</v>
      </c>
      <c r="M448" s="139">
        <f t="shared" si="48"/>
        <v>0.31347689922013144</v>
      </c>
      <c r="N448" s="388">
        <f t="shared" si="44"/>
        <v>2926.9338080183675</v>
      </c>
    </row>
    <row r="449" spans="2:14" x14ac:dyDescent="0.25">
      <c r="B449" s="387">
        <v>2</v>
      </c>
      <c r="C449" s="387">
        <v>903</v>
      </c>
      <c r="D449" s="384" t="s">
        <v>1022</v>
      </c>
      <c r="E449" s="385">
        <v>1298</v>
      </c>
      <c r="F449" s="385">
        <v>2101</v>
      </c>
      <c r="G449" s="385">
        <v>2704</v>
      </c>
      <c r="H449" s="386">
        <f t="shared" si="42"/>
        <v>0.48002958579881655</v>
      </c>
      <c r="I449" s="139">
        <f t="shared" si="43"/>
        <v>1.9048072346501665</v>
      </c>
      <c r="J449" s="139">
        <f t="shared" si="45"/>
        <v>-5.1439678993840277E-2</v>
      </c>
      <c r="K449" s="139">
        <f t="shared" si="46"/>
        <v>6.523846367024419E-2</v>
      </c>
      <c r="L449" s="139">
        <f t="shared" si="47"/>
        <v>-0.18003228153514922</v>
      </c>
      <c r="M449" s="139">
        <f t="shared" si="48"/>
        <v>-0.16623349685874531</v>
      </c>
      <c r="N449" s="388">
        <f t="shared" si="44"/>
        <v>-449.49537550604731</v>
      </c>
    </row>
    <row r="450" spans="2:14" x14ac:dyDescent="0.25">
      <c r="B450" s="387">
        <v>2</v>
      </c>
      <c r="C450" s="387">
        <v>904</v>
      </c>
      <c r="D450" s="384" t="s">
        <v>1023</v>
      </c>
      <c r="E450" s="385">
        <v>597</v>
      </c>
      <c r="F450" s="385">
        <v>3647</v>
      </c>
      <c r="G450" s="385">
        <v>1164</v>
      </c>
      <c r="H450" s="386">
        <f t="shared" si="42"/>
        <v>0.51288659793814428</v>
      </c>
      <c r="I450" s="139">
        <f t="shared" si="43"/>
        <v>0.48286262681656156</v>
      </c>
      <c r="J450" s="139">
        <f t="shared" si="45"/>
        <v>-0.10710669285156164</v>
      </c>
      <c r="K450" s="139">
        <f t="shared" si="46"/>
        <v>0.10026633620323638</v>
      </c>
      <c r="L450" s="139">
        <f t="shared" si="47"/>
        <v>-0.22922504844229841</v>
      </c>
      <c r="M450" s="139">
        <f t="shared" si="48"/>
        <v>-0.23606540509062368</v>
      </c>
      <c r="N450" s="388">
        <f t="shared" si="44"/>
        <v>-274.78013152548596</v>
      </c>
    </row>
    <row r="451" spans="2:14" x14ac:dyDescent="0.25">
      <c r="B451" s="387">
        <v>2</v>
      </c>
      <c r="C451" s="387">
        <v>905</v>
      </c>
      <c r="D451" s="384" t="s">
        <v>1024</v>
      </c>
      <c r="E451" s="385">
        <v>763</v>
      </c>
      <c r="F451" s="385">
        <v>1706</v>
      </c>
      <c r="G451" s="385">
        <v>2425</v>
      </c>
      <c r="H451" s="386">
        <f t="shared" si="42"/>
        <v>0.31463917525773194</v>
      </c>
      <c r="I451" s="139">
        <f t="shared" si="43"/>
        <v>1.8686987104337631</v>
      </c>
      <c r="J451" s="139">
        <f t="shared" si="45"/>
        <v>-6.1524806829102781E-2</v>
      </c>
      <c r="K451" s="139">
        <f t="shared" si="46"/>
        <v>-0.11107927922270078</v>
      </c>
      <c r="L451" s="139">
        <f t="shared" si="47"/>
        <v>-0.18128147099397418</v>
      </c>
      <c r="M451" s="139">
        <f t="shared" si="48"/>
        <v>-0.35388555704577773</v>
      </c>
      <c r="N451" s="388">
        <f t="shared" si="44"/>
        <v>-858.17247583601102</v>
      </c>
    </row>
    <row r="452" spans="2:14" x14ac:dyDescent="0.25">
      <c r="B452" s="387">
        <v>2</v>
      </c>
      <c r="C452" s="387">
        <v>906</v>
      </c>
      <c r="D452" s="384" t="s">
        <v>1025</v>
      </c>
      <c r="E452" s="385">
        <v>578</v>
      </c>
      <c r="F452" s="385">
        <v>3323</v>
      </c>
      <c r="G452" s="385">
        <v>915</v>
      </c>
      <c r="H452" s="386">
        <f t="shared" si="42"/>
        <v>0.63169398907103824</v>
      </c>
      <c r="I452" s="139">
        <f t="shared" si="43"/>
        <v>0.44929280770388202</v>
      </c>
      <c r="J452" s="139">
        <f t="shared" si="45"/>
        <v>-0.11610739833894645</v>
      </c>
      <c r="K452" s="139">
        <f t="shared" si="46"/>
        <v>0.22692332299599541</v>
      </c>
      <c r="L452" s="139">
        <f t="shared" si="47"/>
        <v>-0.23038641033897675</v>
      </c>
      <c r="M452" s="139">
        <f t="shared" si="48"/>
        <v>-0.1195704856819278</v>
      </c>
      <c r="N452" s="388">
        <f t="shared" si="44"/>
        <v>-109.40699439896393</v>
      </c>
    </row>
    <row r="453" spans="2:14" x14ac:dyDescent="0.25">
      <c r="B453" s="387">
        <v>2</v>
      </c>
      <c r="C453" s="387">
        <v>907</v>
      </c>
      <c r="D453" s="384" t="s">
        <v>1026</v>
      </c>
      <c r="E453" s="385">
        <v>1019</v>
      </c>
      <c r="F453" s="385">
        <v>2193</v>
      </c>
      <c r="G453" s="385">
        <v>2652</v>
      </c>
      <c r="H453" s="386">
        <f t="shared" si="42"/>
        <v>0.38423831070889897</v>
      </c>
      <c r="I453" s="139">
        <f t="shared" si="43"/>
        <v>1.6739626082991337</v>
      </c>
      <c r="J453" s="139">
        <f t="shared" si="45"/>
        <v>-5.3319344396828269E-2</v>
      </c>
      <c r="K453" s="139">
        <f t="shared" si="46"/>
        <v>-3.6881733972628727E-2</v>
      </c>
      <c r="L453" s="139">
        <f t="shared" si="47"/>
        <v>-0.1880184476862734</v>
      </c>
      <c r="M453" s="139">
        <f t="shared" si="48"/>
        <v>-0.27821952605573042</v>
      </c>
      <c r="N453" s="388">
        <f t="shared" si="44"/>
        <v>-737.83818309979711</v>
      </c>
    </row>
    <row r="454" spans="2:14" x14ac:dyDescent="0.25">
      <c r="B454" s="387">
        <v>2</v>
      </c>
      <c r="C454" s="387">
        <v>908</v>
      </c>
      <c r="D454" s="384" t="s">
        <v>1027</v>
      </c>
      <c r="E454" s="385">
        <v>637</v>
      </c>
      <c r="F454" s="385">
        <v>6145</v>
      </c>
      <c r="G454" s="385">
        <v>1322</v>
      </c>
      <c r="H454" s="386">
        <f t="shared" si="42"/>
        <v>0.48184568835098335</v>
      </c>
      <c r="I454" s="139">
        <f t="shared" si="43"/>
        <v>0.31879576891781936</v>
      </c>
      <c r="J454" s="139">
        <f t="shared" si="45"/>
        <v>-0.1013954018194058</v>
      </c>
      <c r="K454" s="139">
        <f t="shared" si="46"/>
        <v>6.7174555985467163E-2</v>
      </c>
      <c r="L454" s="139">
        <f t="shared" si="47"/>
        <v>-0.23490100983582807</v>
      </c>
      <c r="M454" s="139">
        <f t="shared" si="48"/>
        <v>-0.26912185566976671</v>
      </c>
      <c r="N454" s="388">
        <f t="shared" si="44"/>
        <v>-355.77909319543159</v>
      </c>
    </row>
    <row r="455" spans="2:14" x14ac:dyDescent="0.25">
      <c r="B455" s="387">
        <v>2</v>
      </c>
      <c r="C455" s="387">
        <v>909</v>
      </c>
      <c r="D455" s="384" t="s">
        <v>1028</v>
      </c>
      <c r="E455" s="385">
        <v>1001</v>
      </c>
      <c r="F455" s="385">
        <v>1550</v>
      </c>
      <c r="G455" s="385">
        <v>1497</v>
      </c>
      <c r="H455" s="386">
        <f t="shared" si="42"/>
        <v>0.6686706746826987</v>
      </c>
      <c r="I455" s="139">
        <f t="shared" si="43"/>
        <v>1.6116129032258064</v>
      </c>
      <c r="J455" s="139">
        <f t="shared" si="45"/>
        <v>-9.5069604790119291E-2</v>
      </c>
      <c r="K455" s="139">
        <f t="shared" si="46"/>
        <v>0.26634305552692389</v>
      </c>
      <c r="L455" s="139">
        <f t="shared" si="47"/>
        <v>-0.19017546174399724</v>
      </c>
      <c r="M455" s="139">
        <f t="shared" si="48"/>
        <v>-1.8902011007192632E-2</v>
      </c>
      <c r="N455" s="388">
        <f t="shared" si="44"/>
        <v>-28.296310477767371</v>
      </c>
    </row>
    <row r="456" spans="2:14" x14ac:dyDescent="0.25">
      <c r="B456" s="387">
        <v>2</v>
      </c>
      <c r="C456" s="387">
        <v>921</v>
      </c>
      <c r="D456" s="384" t="s">
        <v>1029</v>
      </c>
      <c r="E456" s="385">
        <v>120</v>
      </c>
      <c r="F456" s="385">
        <v>422</v>
      </c>
      <c r="G456" s="385">
        <v>788</v>
      </c>
      <c r="H456" s="386">
        <f t="shared" si="42"/>
        <v>0.15228426395939088</v>
      </c>
      <c r="I456" s="139">
        <f t="shared" si="43"/>
        <v>2.1516587677725116</v>
      </c>
      <c r="J456" s="139">
        <f t="shared" si="45"/>
        <v>-0.12069811961162866</v>
      </c>
      <c r="K456" s="139">
        <f t="shared" si="46"/>
        <v>-0.28416096765950888</v>
      </c>
      <c r="L456" s="139">
        <f t="shared" si="47"/>
        <v>-0.17149234976659686</v>
      </c>
      <c r="M456" s="139">
        <f t="shared" si="48"/>
        <v>-0.57635143703773439</v>
      </c>
      <c r="N456" s="388">
        <f t="shared" si="44"/>
        <v>-454.16493238573469</v>
      </c>
    </row>
    <row r="457" spans="2:14" x14ac:dyDescent="0.25">
      <c r="B457" s="387">
        <v>2</v>
      </c>
      <c r="C457" s="387">
        <v>922</v>
      </c>
      <c r="D457" s="384" t="s">
        <v>1030</v>
      </c>
      <c r="E457" s="385">
        <v>329</v>
      </c>
      <c r="F457" s="385">
        <v>1434</v>
      </c>
      <c r="G457" s="385">
        <v>1267</v>
      </c>
      <c r="H457" s="386">
        <f t="shared" si="42"/>
        <v>0.25966850828729282</v>
      </c>
      <c r="I457" s="139">
        <f t="shared" si="43"/>
        <v>1.112970711297071</v>
      </c>
      <c r="J457" s="139">
        <f t="shared" si="45"/>
        <v>-0.10338350945718157</v>
      </c>
      <c r="K457" s="139">
        <f t="shared" si="46"/>
        <v>-0.16968185414732087</v>
      </c>
      <c r="L457" s="139">
        <f t="shared" si="47"/>
        <v>-0.20742619639461923</v>
      </c>
      <c r="M457" s="139">
        <f t="shared" si="48"/>
        <v>-0.48049155999912169</v>
      </c>
      <c r="N457" s="388">
        <f t="shared" si="44"/>
        <v>-608.78280651888713</v>
      </c>
    </row>
    <row r="458" spans="2:14" x14ac:dyDescent="0.25">
      <c r="B458" s="387">
        <v>2</v>
      </c>
      <c r="C458" s="387">
        <v>923</v>
      </c>
      <c r="D458" s="384" t="s">
        <v>1031</v>
      </c>
      <c r="E458" s="385">
        <v>484</v>
      </c>
      <c r="F458" s="385">
        <v>1512</v>
      </c>
      <c r="G458" s="385">
        <v>1536</v>
      </c>
      <c r="H458" s="386">
        <f t="shared" si="42"/>
        <v>0.31510416666666669</v>
      </c>
      <c r="I458" s="139">
        <f t="shared" si="43"/>
        <v>1.335978835978836</v>
      </c>
      <c r="J458" s="139">
        <f t="shared" si="45"/>
        <v>-9.3659855737878286E-2</v>
      </c>
      <c r="K458" s="139">
        <f t="shared" si="46"/>
        <v>-0.11058356586531953</v>
      </c>
      <c r="L458" s="139">
        <f t="shared" si="47"/>
        <v>-0.19971113728793263</v>
      </c>
      <c r="M458" s="139">
        <f t="shared" si="48"/>
        <v>-0.40395455889113041</v>
      </c>
      <c r="N458" s="388">
        <f t="shared" si="44"/>
        <v>-620.47420245677631</v>
      </c>
    </row>
    <row r="459" spans="2:14" x14ac:dyDescent="0.25">
      <c r="B459" s="387">
        <v>2</v>
      </c>
      <c r="C459" s="387">
        <v>924</v>
      </c>
      <c r="D459" s="384" t="s">
        <v>1032</v>
      </c>
      <c r="E459" s="385">
        <v>194</v>
      </c>
      <c r="F459" s="385">
        <v>2028</v>
      </c>
      <c r="G459" s="385">
        <v>478</v>
      </c>
      <c r="H459" s="386">
        <f t="shared" si="42"/>
        <v>0.40585774058577406</v>
      </c>
      <c r="I459" s="139">
        <f t="shared" si="43"/>
        <v>0.33136094674556216</v>
      </c>
      <c r="J459" s="139">
        <f t="shared" si="45"/>
        <v>-0.13190381720636477</v>
      </c>
      <c r="K459" s="139">
        <f t="shared" si="46"/>
        <v>-1.3833909941887806E-2</v>
      </c>
      <c r="L459" s="139">
        <f t="shared" si="47"/>
        <v>-0.23446631226700451</v>
      </c>
      <c r="M459" s="139">
        <f t="shared" si="48"/>
        <v>-0.38020403941525704</v>
      </c>
      <c r="N459" s="388">
        <f t="shared" si="44"/>
        <v>-181.73753084049287</v>
      </c>
    </row>
    <row r="460" spans="2:14" x14ac:dyDescent="0.25">
      <c r="B460" s="387">
        <v>2</v>
      </c>
      <c r="C460" s="387">
        <v>925</v>
      </c>
      <c r="D460" s="384" t="s">
        <v>1033</v>
      </c>
      <c r="E460" s="385">
        <v>208</v>
      </c>
      <c r="F460" s="385">
        <v>658</v>
      </c>
      <c r="G460" s="385">
        <v>813</v>
      </c>
      <c r="H460" s="386">
        <f t="shared" si="42"/>
        <v>0.25584255842558423</v>
      </c>
      <c r="I460" s="139">
        <f t="shared" si="43"/>
        <v>1.5516717325227964</v>
      </c>
      <c r="J460" s="139">
        <f t="shared" si="45"/>
        <v>-0.11979443432173058</v>
      </c>
      <c r="K460" s="139">
        <f t="shared" si="46"/>
        <v>-0.17376058423711926</v>
      </c>
      <c r="L460" s="139">
        <f t="shared" si="47"/>
        <v>-0.19224915155040065</v>
      </c>
      <c r="M460" s="139">
        <f t="shared" si="48"/>
        <v>-0.48580417010925048</v>
      </c>
      <c r="N460" s="388">
        <f t="shared" si="44"/>
        <v>-394.95879029882065</v>
      </c>
    </row>
    <row r="461" spans="2:14" x14ac:dyDescent="0.25">
      <c r="B461" s="387">
        <v>2</v>
      </c>
      <c r="C461" s="387">
        <v>927</v>
      </c>
      <c r="D461" s="384" t="s">
        <v>1034</v>
      </c>
      <c r="E461" s="385">
        <v>628</v>
      </c>
      <c r="F461" s="385">
        <v>549</v>
      </c>
      <c r="G461" s="385">
        <v>756</v>
      </c>
      <c r="H461" s="386">
        <f t="shared" ref="H461:H524" si="49">E461/G461</f>
        <v>0.8306878306878307</v>
      </c>
      <c r="I461" s="139">
        <f t="shared" ref="I461:I524" si="50">(G461+E461)/F461</f>
        <v>2.5209471766848814</v>
      </c>
      <c r="J461" s="139">
        <f t="shared" si="45"/>
        <v>-0.12185483678269819</v>
      </c>
      <c r="K461" s="139">
        <f t="shared" si="46"/>
        <v>0.43906467320295484</v>
      </c>
      <c r="L461" s="139">
        <f t="shared" si="47"/>
        <v>-0.15871666320253625</v>
      </c>
      <c r="M461" s="139">
        <f t="shared" si="48"/>
        <v>0.15849317321772038</v>
      </c>
      <c r="N461" s="388">
        <f t="shared" ref="N461:N524" si="51">M461*G461</f>
        <v>119.82083895259662</v>
      </c>
    </row>
    <row r="462" spans="2:14" x14ac:dyDescent="0.25">
      <c r="B462" s="387">
        <v>2</v>
      </c>
      <c r="C462" s="387">
        <v>928</v>
      </c>
      <c r="D462" s="384" t="s">
        <v>1035</v>
      </c>
      <c r="E462" s="385">
        <v>2410</v>
      </c>
      <c r="F462" s="385">
        <v>530</v>
      </c>
      <c r="G462" s="385">
        <v>7020</v>
      </c>
      <c r="H462" s="386">
        <f t="shared" si="49"/>
        <v>0.34330484330484329</v>
      </c>
      <c r="I462" s="139">
        <f t="shared" si="50"/>
        <v>17.79245283018868</v>
      </c>
      <c r="J462" s="139">
        <f t="shared" ref="J462:J525" si="52">$J$6*(G462-G$10)/G$11</f>
        <v>0.10457254945416319</v>
      </c>
      <c r="K462" s="139">
        <f t="shared" ref="K462:K525" si="53">$K$6*(H462-H$10)/H$11</f>
        <v>-8.0519672580152676E-2</v>
      </c>
      <c r="L462" s="139">
        <f t="shared" ref="L462:L525" si="54">$L$6*(I462-I$10)/I$11</f>
        <v>0.36960744576439603</v>
      </c>
      <c r="M462" s="139">
        <f t="shared" ref="M462:M525" si="55">SUM(J462:L462)</f>
        <v>0.39366032263840656</v>
      </c>
      <c r="N462" s="388">
        <f t="shared" si="51"/>
        <v>2763.4954649216138</v>
      </c>
    </row>
    <row r="463" spans="2:14" x14ac:dyDescent="0.25">
      <c r="B463" s="387">
        <v>2</v>
      </c>
      <c r="C463" s="387">
        <v>929</v>
      </c>
      <c r="D463" s="384" t="s">
        <v>1036</v>
      </c>
      <c r="E463" s="385">
        <v>977</v>
      </c>
      <c r="F463" s="385">
        <v>277</v>
      </c>
      <c r="G463" s="385">
        <v>4056</v>
      </c>
      <c r="H463" s="386">
        <f t="shared" si="49"/>
        <v>0.24087771203155819</v>
      </c>
      <c r="I463" s="139">
        <f t="shared" si="50"/>
        <v>18.169675090252706</v>
      </c>
      <c r="J463" s="139">
        <f t="shared" si="52"/>
        <v>-2.5683785161524455E-3</v>
      </c>
      <c r="K463" s="139">
        <f t="shared" si="53"/>
        <v>-0.18971415694004726</v>
      </c>
      <c r="L463" s="139">
        <f t="shared" si="54"/>
        <v>0.38265760721884923</v>
      </c>
      <c r="M463" s="139">
        <f t="shared" si="55"/>
        <v>0.19037507176264953</v>
      </c>
      <c r="N463" s="388">
        <f t="shared" si="51"/>
        <v>772.16129106930646</v>
      </c>
    </row>
    <row r="464" spans="2:14" x14ac:dyDescent="0.25">
      <c r="B464" s="387">
        <v>2</v>
      </c>
      <c r="C464" s="387">
        <v>931</v>
      </c>
      <c r="D464" s="384" t="s">
        <v>1037</v>
      </c>
      <c r="E464" s="385">
        <v>175</v>
      </c>
      <c r="F464" s="385">
        <v>647</v>
      </c>
      <c r="G464" s="385">
        <v>501</v>
      </c>
      <c r="H464" s="386">
        <f t="shared" si="49"/>
        <v>0.34930139720558884</v>
      </c>
      <c r="I464" s="139">
        <f t="shared" si="50"/>
        <v>1.044822256568779</v>
      </c>
      <c r="J464" s="139">
        <f t="shared" si="52"/>
        <v>-0.13107242673965855</v>
      </c>
      <c r="K464" s="139">
        <f t="shared" si="53"/>
        <v>-7.4126926800900272E-2</v>
      </c>
      <c r="L464" s="139">
        <f t="shared" si="54"/>
        <v>-0.20978382061574749</v>
      </c>
      <c r="M464" s="139">
        <f t="shared" si="55"/>
        <v>-0.41498317415630631</v>
      </c>
      <c r="N464" s="388">
        <f t="shared" si="51"/>
        <v>-207.90657025230945</v>
      </c>
    </row>
    <row r="465" spans="2:14" x14ac:dyDescent="0.25">
      <c r="B465" s="387">
        <v>2</v>
      </c>
      <c r="C465" s="387">
        <v>932</v>
      </c>
      <c r="D465" s="384" t="s">
        <v>1038</v>
      </c>
      <c r="E465" s="385">
        <v>97</v>
      </c>
      <c r="F465" s="385">
        <v>1866</v>
      </c>
      <c r="G465" s="385">
        <v>231</v>
      </c>
      <c r="H465" s="386">
        <f t="shared" si="49"/>
        <v>0.41991341991341991</v>
      </c>
      <c r="I465" s="139">
        <f t="shared" si="50"/>
        <v>0.17577706323687031</v>
      </c>
      <c r="J465" s="139">
        <f t="shared" si="52"/>
        <v>-0.14083222787055774</v>
      </c>
      <c r="K465" s="139">
        <f t="shared" si="53"/>
        <v>1.1504270929484188E-3</v>
      </c>
      <c r="L465" s="139">
        <f t="shared" si="54"/>
        <v>-0.23984880162262906</v>
      </c>
      <c r="M465" s="139">
        <f t="shared" si="55"/>
        <v>-0.37953060240023839</v>
      </c>
      <c r="N465" s="388">
        <f t="shared" si="51"/>
        <v>-87.671569154455071</v>
      </c>
    </row>
    <row r="466" spans="2:14" x14ac:dyDescent="0.25">
      <c r="B466" s="387">
        <v>2</v>
      </c>
      <c r="C466" s="387">
        <v>934</v>
      </c>
      <c r="D466" s="384" t="s">
        <v>1039</v>
      </c>
      <c r="E466" s="385">
        <v>855</v>
      </c>
      <c r="F466" s="385">
        <v>274</v>
      </c>
      <c r="G466" s="385">
        <v>2465</v>
      </c>
      <c r="H466" s="386">
        <f t="shared" si="49"/>
        <v>0.34685598377281945</v>
      </c>
      <c r="I466" s="139">
        <f t="shared" si="50"/>
        <v>12.116788321167883</v>
      </c>
      <c r="J466" s="139">
        <f t="shared" si="52"/>
        <v>-6.0078910365265865E-2</v>
      </c>
      <c r="K466" s="139">
        <f t="shared" si="53"/>
        <v>-7.6733908520671024E-2</v>
      </c>
      <c r="L466" s="139">
        <f t="shared" si="54"/>
        <v>0.17325546433185954</v>
      </c>
      <c r="M466" s="139">
        <f t="shared" si="55"/>
        <v>3.6442645445922656E-2</v>
      </c>
      <c r="N466" s="388">
        <f t="shared" si="51"/>
        <v>89.831121024199348</v>
      </c>
    </row>
    <row r="467" spans="2:14" x14ac:dyDescent="0.25">
      <c r="B467" s="387">
        <v>2</v>
      </c>
      <c r="C467" s="387">
        <v>935</v>
      </c>
      <c r="D467" s="384" t="s">
        <v>1040</v>
      </c>
      <c r="E467" s="385">
        <v>280</v>
      </c>
      <c r="F467" s="385">
        <v>908</v>
      </c>
      <c r="G467" s="385">
        <v>465</v>
      </c>
      <c r="H467" s="386">
        <f t="shared" si="49"/>
        <v>0.60215053763440862</v>
      </c>
      <c r="I467" s="139">
        <f t="shared" si="50"/>
        <v>0.82048458149779735</v>
      </c>
      <c r="J467" s="139">
        <f t="shared" si="52"/>
        <v>-0.13237373355711177</v>
      </c>
      <c r="K467" s="139">
        <f t="shared" si="53"/>
        <v>0.19542793787945692</v>
      </c>
      <c r="L467" s="139">
        <f t="shared" si="54"/>
        <v>-0.21754487607280368</v>
      </c>
      <c r="M467" s="139">
        <f t="shared" si="55"/>
        <v>-0.15449067175045852</v>
      </c>
      <c r="N467" s="388">
        <f t="shared" si="51"/>
        <v>-71.838162363963221</v>
      </c>
    </row>
    <row r="468" spans="2:14" x14ac:dyDescent="0.25">
      <c r="B468" s="387">
        <v>2</v>
      </c>
      <c r="C468" s="387">
        <v>936</v>
      </c>
      <c r="D468" s="384" t="s">
        <v>1041</v>
      </c>
      <c r="E468" s="385">
        <v>61</v>
      </c>
      <c r="F468" s="385">
        <v>840</v>
      </c>
      <c r="G468" s="385">
        <v>230</v>
      </c>
      <c r="H468" s="386">
        <f t="shared" si="49"/>
        <v>0.26521739130434785</v>
      </c>
      <c r="I468" s="139">
        <f t="shared" si="50"/>
        <v>0.34642857142857142</v>
      </c>
      <c r="J468" s="139">
        <f t="shared" si="52"/>
        <v>-0.14086837528215368</v>
      </c>
      <c r="K468" s="139">
        <f t="shared" si="53"/>
        <v>-0.16376635683436691</v>
      </c>
      <c r="L468" s="139">
        <f t="shared" si="54"/>
        <v>-0.23394504150526579</v>
      </c>
      <c r="M468" s="139">
        <f t="shared" si="55"/>
        <v>-0.53857977362178633</v>
      </c>
      <c r="N468" s="388">
        <f t="shared" si="51"/>
        <v>-123.87334793301086</v>
      </c>
    </row>
    <row r="469" spans="2:14" x14ac:dyDescent="0.25">
      <c r="B469" s="387">
        <v>2</v>
      </c>
      <c r="C469" s="387">
        <v>938</v>
      </c>
      <c r="D469" s="384" t="s">
        <v>1042</v>
      </c>
      <c r="E469" s="385">
        <v>1822</v>
      </c>
      <c r="F469" s="385">
        <v>5041</v>
      </c>
      <c r="G469" s="385">
        <v>4878</v>
      </c>
      <c r="H469" s="386">
        <f t="shared" si="49"/>
        <v>0.37351373513735137</v>
      </c>
      <c r="I469" s="139">
        <f t="shared" si="50"/>
        <v>1.3291013687760365</v>
      </c>
      <c r="J469" s="139">
        <f t="shared" si="52"/>
        <v>2.7144793815696226E-2</v>
      </c>
      <c r="K469" s="139">
        <f t="shared" si="53"/>
        <v>-4.8314881469353518E-2</v>
      </c>
      <c r="L469" s="139">
        <f t="shared" si="54"/>
        <v>-0.199949066134918</v>
      </c>
      <c r="M469" s="139">
        <f t="shared" si="55"/>
        <v>-0.2211191537885753</v>
      </c>
      <c r="N469" s="388">
        <f t="shared" si="51"/>
        <v>-1078.6192321806702</v>
      </c>
    </row>
    <row r="470" spans="2:14" x14ac:dyDescent="0.25">
      <c r="B470" s="387">
        <v>2</v>
      </c>
      <c r="C470" s="387">
        <v>939</v>
      </c>
      <c r="D470" s="384" t="s">
        <v>1043</v>
      </c>
      <c r="E470" s="385">
        <v>6328</v>
      </c>
      <c r="F470" s="385">
        <v>1474</v>
      </c>
      <c r="G470" s="385">
        <v>16071</v>
      </c>
      <c r="H470" s="386">
        <f t="shared" si="49"/>
        <v>0.39375272229481673</v>
      </c>
      <c r="I470" s="139">
        <f t="shared" si="50"/>
        <v>15.196065128900949</v>
      </c>
      <c r="J470" s="139">
        <f t="shared" si="52"/>
        <v>0.43174277180886184</v>
      </c>
      <c r="K470" s="139">
        <f t="shared" si="53"/>
        <v>-2.6738705907729025E-2</v>
      </c>
      <c r="L470" s="139">
        <f t="shared" si="54"/>
        <v>0.27978433009139625</v>
      </c>
      <c r="M470" s="139">
        <f t="shared" si="55"/>
        <v>0.68478839599252905</v>
      </c>
      <c r="N470" s="388">
        <f t="shared" si="51"/>
        <v>11005.234311995935</v>
      </c>
    </row>
    <row r="471" spans="2:14" x14ac:dyDescent="0.25">
      <c r="B471" s="387">
        <v>2</v>
      </c>
      <c r="C471" s="387">
        <v>940</v>
      </c>
      <c r="D471" s="384" t="s">
        <v>1044</v>
      </c>
      <c r="E471" s="385">
        <v>69</v>
      </c>
      <c r="F471" s="385">
        <v>453</v>
      </c>
      <c r="G471" s="385">
        <v>158</v>
      </c>
      <c r="H471" s="386">
        <f t="shared" si="49"/>
        <v>0.43670886075949367</v>
      </c>
      <c r="I471" s="139">
        <f t="shared" si="50"/>
        <v>0.5011037527593819</v>
      </c>
      <c r="J471" s="139">
        <f t="shared" si="52"/>
        <v>-0.14347098891706012</v>
      </c>
      <c r="K471" s="139">
        <f t="shared" si="53"/>
        <v>1.9055541489747592E-2</v>
      </c>
      <c r="L471" s="139">
        <f t="shared" si="54"/>
        <v>-0.22859398908057249</v>
      </c>
      <c r="M471" s="139">
        <f t="shared" si="55"/>
        <v>-0.35300943650788502</v>
      </c>
      <c r="N471" s="388">
        <f t="shared" si="51"/>
        <v>-55.775490968245833</v>
      </c>
    </row>
    <row r="472" spans="2:14" x14ac:dyDescent="0.25">
      <c r="B472" s="387">
        <v>2</v>
      </c>
      <c r="C472" s="387">
        <v>941</v>
      </c>
      <c r="D472" s="384" t="s">
        <v>1045</v>
      </c>
      <c r="E472" s="385">
        <v>472</v>
      </c>
      <c r="F472" s="385">
        <v>726</v>
      </c>
      <c r="G472" s="385">
        <v>2539</v>
      </c>
      <c r="H472" s="386">
        <f t="shared" si="49"/>
        <v>0.18589996061441513</v>
      </c>
      <c r="I472" s="139">
        <f t="shared" si="50"/>
        <v>4.1473829201101928</v>
      </c>
      <c r="J472" s="139">
        <f t="shared" si="52"/>
        <v>-5.7404001907167566E-2</v>
      </c>
      <c r="K472" s="139">
        <f t="shared" si="53"/>
        <v>-0.24832428438024789</v>
      </c>
      <c r="L472" s="139">
        <f t="shared" si="54"/>
        <v>-0.10244944015108824</v>
      </c>
      <c r="M472" s="139">
        <f t="shared" si="55"/>
        <v>-0.4081777264385037</v>
      </c>
      <c r="N472" s="388">
        <f t="shared" si="51"/>
        <v>-1036.3632474273609</v>
      </c>
    </row>
    <row r="473" spans="2:14" x14ac:dyDescent="0.25">
      <c r="B473" s="387">
        <v>2</v>
      </c>
      <c r="C473" s="387">
        <v>942</v>
      </c>
      <c r="D473" s="384" t="s">
        <v>1046</v>
      </c>
      <c r="E473" s="385">
        <v>28449</v>
      </c>
      <c r="F473" s="385">
        <v>2114</v>
      </c>
      <c r="G473" s="385">
        <v>43670</v>
      </c>
      <c r="H473" s="386">
        <f t="shared" si="49"/>
        <v>0.65145408747423861</v>
      </c>
      <c r="I473" s="139">
        <f t="shared" si="50"/>
        <v>34.11494796594134</v>
      </c>
      <c r="J473" s="139">
        <f t="shared" si="52"/>
        <v>1.4293751844447395</v>
      </c>
      <c r="K473" s="139">
        <f t="shared" si="53"/>
        <v>0.24798896965831685</v>
      </c>
      <c r="L473" s="139">
        <f t="shared" si="54"/>
        <v>0.93429097431582431</v>
      </c>
      <c r="M473" s="139">
        <f t="shared" si="55"/>
        <v>2.6116551284188807</v>
      </c>
      <c r="N473" s="388">
        <f t="shared" si="51"/>
        <v>114050.97945805252</v>
      </c>
    </row>
    <row r="474" spans="2:14" x14ac:dyDescent="0.25">
      <c r="B474" s="387">
        <v>2</v>
      </c>
      <c r="C474" s="387">
        <v>943</v>
      </c>
      <c r="D474" s="384" t="s">
        <v>1047</v>
      </c>
      <c r="E474" s="385">
        <v>222</v>
      </c>
      <c r="F474" s="385">
        <v>439</v>
      </c>
      <c r="G474" s="385">
        <v>720</v>
      </c>
      <c r="H474" s="386">
        <f t="shared" si="49"/>
        <v>0.30833333333333335</v>
      </c>
      <c r="I474" s="139">
        <f t="shared" si="50"/>
        <v>2.1457858769931661</v>
      </c>
      <c r="J474" s="139">
        <f t="shared" si="52"/>
        <v>-0.12315614360015142</v>
      </c>
      <c r="K474" s="139">
        <f t="shared" si="53"/>
        <v>-0.11780174766275267</v>
      </c>
      <c r="L474" s="139">
        <f t="shared" si="54"/>
        <v>-0.17169552487312906</v>
      </c>
      <c r="M474" s="139">
        <f t="shared" si="55"/>
        <v>-0.41265341613603312</v>
      </c>
      <c r="N474" s="388">
        <f t="shared" si="51"/>
        <v>-297.11045961794383</v>
      </c>
    </row>
    <row r="475" spans="2:14" x14ac:dyDescent="0.25">
      <c r="B475" s="387">
        <v>2</v>
      </c>
      <c r="C475" s="387">
        <v>944</v>
      </c>
      <c r="D475" s="384" t="s">
        <v>1048</v>
      </c>
      <c r="E475" s="385">
        <v>3543</v>
      </c>
      <c r="F475" s="385">
        <v>1014</v>
      </c>
      <c r="G475" s="385">
        <v>5858</v>
      </c>
      <c r="H475" s="386">
        <f t="shared" si="49"/>
        <v>0.60481392966882896</v>
      </c>
      <c r="I475" s="139">
        <f t="shared" si="50"/>
        <v>9.2712031558185402</v>
      </c>
      <c r="J475" s="139">
        <f t="shared" si="52"/>
        <v>6.2569257179700716E-2</v>
      </c>
      <c r="K475" s="139">
        <f t="shared" si="53"/>
        <v>0.19826730003117848</v>
      </c>
      <c r="L475" s="139">
        <f t="shared" si="54"/>
        <v>7.4811258430800692E-2</v>
      </c>
      <c r="M475" s="139">
        <f t="shared" si="55"/>
        <v>0.33564781564167989</v>
      </c>
      <c r="N475" s="388">
        <f t="shared" si="51"/>
        <v>1966.2249040289607</v>
      </c>
    </row>
    <row r="476" spans="2:14" x14ac:dyDescent="0.25">
      <c r="B476" s="387">
        <v>2</v>
      </c>
      <c r="C476" s="387">
        <v>945</v>
      </c>
      <c r="D476" s="384" t="s">
        <v>1049</v>
      </c>
      <c r="E476" s="385">
        <v>330</v>
      </c>
      <c r="F476" s="385">
        <v>679</v>
      </c>
      <c r="G476" s="385">
        <v>1092</v>
      </c>
      <c r="H476" s="386">
        <f t="shared" si="49"/>
        <v>0.30219780219780218</v>
      </c>
      <c r="I476" s="139">
        <f t="shared" si="50"/>
        <v>2.0942562592047129</v>
      </c>
      <c r="J476" s="139">
        <f t="shared" si="52"/>
        <v>-0.10970930648646808</v>
      </c>
      <c r="K476" s="139">
        <f t="shared" si="53"/>
        <v>-0.12434265289254838</v>
      </c>
      <c r="L476" s="139">
        <f t="shared" si="54"/>
        <v>-0.17347821349736728</v>
      </c>
      <c r="M476" s="139">
        <f t="shared" si="55"/>
        <v>-0.40753017287638371</v>
      </c>
      <c r="N476" s="388">
        <f t="shared" si="51"/>
        <v>-445.022948781011</v>
      </c>
    </row>
    <row r="477" spans="2:14" x14ac:dyDescent="0.25">
      <c r="B477" s="387">
        <v>2</v>
      </c>
      <c r="C477" s="387">
        <v>946</v>
      </c>
      <c r="D477" s="384" t="s">
        <v>1050</v>
      </c>
      <c r="E477" s="385">
        <v>66</v>
      </c>
      <c r="F477" s="385">
        <v>353</v>
      </c>
      <c r="G477" s="385">
        <v>224</v>
      </c>
      <c r="H477" s="386">
        <f t="shared" si="49"/>
        <v>0.29464285714285715</v>
      </c>
      <c r="I477" s="139">
        <f t="shared" si="50"/>
        <v>0.82152974504249288</v>
      </c>
      <c r="J477" s="139">
        <f t="shared" si="52"/>
        <v>-0.14108525975172923</v>
      </c>
      <c r="K477" s="139">
        <f t="shared" si="53"/>
        <v>-0.13239675261580425</v>
      </c>
      <c r="L477" s="139">
        <f t="shared" si="54"/>
        <v>-0.21750871820395926</v>
      </c>
      <c r="M477" s="139">
        <f t="shared" si="55"/>
        <v>-0.49099073057149267</v>
      </c>
      <c r="N477" s="388">
        <f t="shared" si="51"/>
        <v>-109.98192364801436</v>
      </c>
    </row>
    <row r="478" spans="2:14" x14ac:dyDescent="0.25">
      <c r="B478" s="387">
        <v>2</v>
      </c>
      <c r="C478" s="387">
        <v>947</v>
      </c>
      <c r="D478" s="384" t="s">
        <v>1051</v>
      </c>
      <c r="E478" s="385">
        <v>115</v>
      </c>
      <c r="F478" s="385">
        <v>242</v>
      </c>
      <c r="G478" s="385">
        <v>318</v>
      </c>
      <c r="H478" s="386">
        <f t="shared" si="49"/>
        <v>0.36163522012578614</v>
      </c>
      <c r="I478" s="139">
        <f t="shared" si="50"/>
        <v>1.7892561983471074</v>
      </c>
      <c r="J478" s="139">
        <f t="shared" si="52"/>
        <v>-0.13768740306171245</v>
      </c>
      <c r="K478" s="139">
        <f t="shared" si="53"/>
        <v>-6.0978209100666696E-2</v>
      </c>
      <c r="L478" s="139">
        <f t="shared" si="54"/>
        <v>-0.18402981784100866</v>
      </c>
      <c r="M478" s="139">
        <f t="shared" si="55"/>
        <v>-0.38269543000338779</v>
      </c>
      <c r="N478" s="388">
        <f t="shared" si="51"/>
        <v>-121.69714674107732</v>
      </c>
    </row>
    <row r="479" spans="2:14" x14ac:dyDescent="0.25">
      <c r="B479" s="387">
        <v>2</v>
      </c>
      <c r="C479" s="387">
        <v>948</v>
      </c>
      <c r="D479" s="384" t="s">
        <v>1052</v>
      </c>
      <c r="E479" s="385">
        <v>189</v>
      </c>
      <c r="F479" s="385">
        <v>439</v>
      </c>
      <c r="G479" s="385">
        <v>766</v>
      </c>
      <c r="H479" s="386">
        <f t="shared" si="49"/>
        <v>0.24673629242819844</v>
      </c>
      <c r="I479" s="139">
        <f t="shared" si="50"/>
        <v>2.1753986332574033</v>
      </c>
      <c r="J479" s="139">
        <f t="shared" si="52"/>
        <v>-0.12149336266673898</v>
      </c>
      <c r="K479" s="139">
        <f t="shared" si="53"/>
        <v>-0.18346850056424507</v>
      </c>
      <c r="L479" s="139">
        <f t="shared" si="54"/>
        <v>-0.1706710592164786</v>
      </c>
      <c r="M479" s="139">
        <f t="shared" si="55"/>
        <v>-0.47563292244746269</v>
      </c>
      <c r="N479" s="388">
        <f t="shared" si="51"/>
        <v>-364.33481859475643</v>
      </c>
    </row>
    <row r="480" spans="2:14" x14ac:dyDescent="0.25">
      <c r="B480" s="387">
        <v>2</v>
      </c>
      <c r="C480" s="387">
        <v>951</v>
      </c>
      <c r="D480" s="384" t="s">
        <v>1053</v>
      </c>
      <c r="E480" s="385">
        <v>504</v>
      </c>
      <c r="F480" s="385">
        <v>1142</v>
      </c>
      <c r="G480" s="385">
        <v>1181</v>
      </c>
      <c r="H480" s="386">
        <f t="shared" si="49"/>
        <v>0.42675698560541914</v>
      </c>
      <c r="I480" s="139">
        <f t="shared" si="50"/>
        <v>1.4754816112084064</v>
      </c>
      <c r="J480" s="139">
        <f t="shared" si="52"/>
        <v>-0.10649218685443093</v>
      </c>
      <c r="K480" s="139">
        <f t="shared" si="53"/>
        <v>8.4461466706754352E-3</v>
      </c>
      <c r="L480" s="139">
        <f t="shared" si="54"/>
        <v>-0.19488498058185388</v>
      </c>
      <c r="M480" s="139">
        <f t="shared" si="55"/>
        <v>-0.2929310207656094</v>
      </c>
      <c r="N480" s="388">
        <f t="shared" si="51"/>
        <v>-345.95153552418469</v>
      </c>
    </row>
    <row r="481" spans="2:14" x14ac:dyDescent="0.25">
      <c r="B481" s="387">
        <v>2</v>
      </c>
      <c r="C481" s="387">
        <v>952</v>
      </c>
      <c r="D481" s="384" t="s">
        <v>1054</v>
      </c>
      <c r="E481" s="385">
        <v>410</v>
      </c>
      <c r="F481" s="385">
        <v>1403</v>
      </c>
      <c r="G481" s="385">
        <v>1076</v>
      </c>
      <c r="H481" s="386">
        <f t="shared" si="49"/>
        <v>0.38104089219330856</v>
      </c>
      <c r="I481" s="139">
        <f t="shared" si="50"/>
        <v>1.0591589451176051</v>
      </c>
      <c r="J481" s="139">
        <f t="shared" si="52"/>
        <v>-0.11028766507200286</v>
      </c>
      <c r="K481" s="139">
        <f t="shared" si="53"/>
        <v>-4.029040569615025E-2</v>
      </c>
      <c r="L481" s="139">
        <f t="shared" si="54"/>
        <v>-0.20928783689449884</v>
      </c>
      <c r="M481" s="139">
        <f t="shared" si="55"/>
        <v>-0.35986590766265192</v>
      </c>
      <c r="N481" s="388">
        <f t="shared" si="51"/>
        <v>-387.21571664501346</v>
      </c>
    </row>
    <row r="482" spans="2:14" x14ac:dyDescent="0.25">
      <c r="B482" s="387">
        <v>2</v>
      </c>
      <c r="C482" s="387">
        <v>953</v>
      </c>
      <c r="D482" s="384" t="s">
        <v>1055</v>
      </c>
      <c r="E482" s="385">
        <v>378</v>
      </c>
      <c r="F482" s="385">
        <v>1127</v>
      </c>
      <c r="G482" s="385">
        <v>1356</v>
      </c>
      <c r="H482" s="386">
        <f t="shared" si="49"/>
        <v>0.27876106194690264</v>
      </c>
      <c r="I482" s="139">
        <f t="shared" si="50"/>
        <v>1.538598047914818</v>
      </c>
      <c r="J482" s="139">
        <f t="shared" si="52"/>
        <v>-0.10016638982514443</v>
      </c>
      <c r="K482" s="139">
        <f t="shared" si="53"/>
        <v>-0.14932785686107189</v>
      </c>
      <c r="L482" s="139">
        <f t="shared" si="54"/>
        <v>-0.19270144112342255</v>
      </c>
      <c r="M482" s="139">
        <f t="shared" si="55"/>
        <v>-0.44219568780963892</v>
      </c>
      <c r="N482" s="388">
        <f t="shared" si="51"/>
        <v>-599.61735266987034</v>
      </c>
    </row>
    <row r="483" spans="2:14" x14ac:dyDescent="0.25">
      <c r="B483" s="387">
        <v>2</v>
      </c>
      <c r="C483" s="387">
        <v>954</v>
      </c>
      <c r="D483" s="384" t="s">
        <v>1056</v>
      </c>
      <c r="E483" s="385">
        <v>3159</v>
      </c>
      <c r="F483" s="385">
        <v>1726</v>
      </c>
      <c r="G483" s="385">
        <v>5069</v>
      </c>
      <c r="H483" s="386">
        <f t="shared" si="49"/>
        <v>0.62319984217794433</v>
      </c>
      <c r="I483" s="139">
        <f t="shared" si="50"/>
        <v>4.7670915411355734</v>
      </c>
      <c r="J483" s="139">
        <f t="shared" si="52"/>
        <v>3.4048949430517512E-2</v>
      </c>
      <c r="K483" s="139">
        <f t="shared" si="53"/>
        <v>0.21786796843770073</v>
      </c>
      <c r="L483" s="139">
        <f t="shared" si="54"/>
        <v>-8.1010361880031023E-2</v>
      </c>
      <c r="M483" s="139">
        <f t="shared" si="55"/>
        <v>0.17090655598818721</v>
      </c>
      <c r="N483" s="388">
        <f t="shared" si="51"/>
        <v>866.32533230412093</v>
      </c>
    </row>
    <row r="484" spans="2:14" x14ac:dyDescent="0.25">
      <c r="B484" s="387">
        <v>2</v>
      </c>
      <c r="C484" s="387">
        <v>955</v>
      </c>
      <c r="D484" s="384" t="s">
        <v>1057</v>
      </c>
      <c r="E484" s="385">
        <v>1609</v>
      </c>
      <c r="F484" s="385">
        <v>2662</v>
      </c>
      <c r="G484" s="385">
        <v>4366</v>
      </c>
      <c r="H484" s="386">
        <f t="shared" si="49"/>
        <v>0.36852954649564817</v>
      </c>
      <c r="I484" s="139">
        <f t="shared" si="50"/>
        <v>2.2445529676934637</v>
      </c>
      <c r="J484" s="139">
        <f t="shared" si="52"/>
        <v>8.63731907858367E-3</v>
      </c>
      <c r="K484" s="139">
        <f t="shared" si="53"/>
        <v>-5.3628375090795717E-2</v>
      </c>
      <c r="L484" s="139">
        <f t="shared" si="54"/>
        <v>-0.16827863616723263</v>
      </c>
      <c r="M484" s="139">
        <f t="shared" si="55"/>
        <v>-0.21326969217944466</v>
      </c>
      <c r="N484" s="388">
        <f t="shared" si="51"/>
        <v>-931.13547605545546</v>
      </c>
    </row>
    <row r="485" spans="2:14" x14ac:dyDescent="0.25">
      <c r="B485" s="387">
        <v>2</v>
      </c>
      <c r="C485" s="387">
        <v>956</v>
      </c>
      <c r="D485" s="384" t="s">
        <v>1058</v>
      </c>
      <c r="E485" s="385">
        <v>1277</v>
      </c>
      <c r="F485" s="385">
        <v>1490</v>
      </c>
      <c r="G485" s="385">
        <v>3255</v>
      </c>
      <c r="H485" s="386">
        <f t="shared" si="49"/>
        <v>0.39231950844854069</v>
      </c>
      <c r="I485" s="139">
        <f t="shared" si="50"/>
        <v>3.0416107382550335</v>
      </c>
      <c r="J485" s="139">
        <f t="shared" si="52"/>
        <v>-3.1522455204486731E-2</v>
      </c>
      <c r="K485" s="139">
        <f t="shared" si="53"/>
        <v>-2.8266612088211802E-2</v>
      </c>
      <c r="L485" s="139">
        <f t="shared" si="54"/>
        <v>-0.14070409008241383</v>
      </c>
      <c r="M485" s="139">
        <f t="shared" si="55"/>
        <v>-0.20049315737511236</v>
      </c>
      <c r="N485" s="388">
        <f t="shared" si="51"/>
        <v>-652.60522725599071</v>
      </c>
    </row>
    <row r="486" spans="2:14" x14ac:dyDescent="0.25">
      <c r="B486" s="387">
        <v>2</v>
      </c>
      <c r="C486" s="387">
        <v>957</v>
      </c>
      <c r="D486" s="384" t="s">
        <v>1059</v>
      </c>
      <c r="E486" s="385">
        <v>2979</v>
      </c>
      <c r="F486" s="385">
        <v>5892</v>
      </c>
      <c r="G486" s="385">
        <v>5038</v>
      </c>
      <c r="H486" s="386">
        <f t="shared" si="49"/>
        <v>0.59130607383882494</v>
      </c>
      <c r="I486" s="139">
        <f t="shared" si="50"/>
        <v>1.3606585200271555</v>
      </c>
      <c r="J486" s="139">
        <f t="shared" si="52"/>
        <v>3.2928379671043895E-2</v>
      </c>
      <c r="K486" s="139">
        <f t="shared" si="53"/>
        <v>0.18386698115248518</v>
      </c>
      <c r="L486" s="139">
        <f t="shared" si="54"/>
        <v>-0.19885733332254418</v>
      </c>
      <c r="M486" s="139">
        <f t="shared" si="55"/>
        <v>1.7938027500984888E-2</v>
      </c>
      <c r="N486" s="388">
        <f t="shared" si="51"/>
        <v>90.371782549961864</v>
      </c>
    </row>
    <row r="487" spans="2:14" x14ac:dyDescent="0.25">
      <c r="B487" s="387">
        <v>2</v>
      </c>
      <c r="C487" s="387">
        <v>958</v>
      </c>
      <c r="D487" s="384" t="s">
        <v>1060</v>
      </c>
      <c r="E487" s="385">
        <v>375</v>
      </c>
      <c r="F487" s="385">
        <v>1593</v>
      </c>
      <c r="G487" s="385">
        <v>921</v>
      </c>
      <c r="H487" s="386">
        <f t="shared" si="49"/>
        <v>0.40716612377850164</v>
      </c>
      <c r="I487" s="139">
        <f t="shared" si="50"/>
        <v>0.81355932203389836</v>
      </c>
      <c r="J487" s="139">
        <f t="shared" si="52"/>
        <v>-0.11589051386937091</v>
      </c>
      <c r="K487" s="139">
        <f t="shared" si="53"/>
        <v>-1.243908196712148E-2</v>
      </c>
      <c r="L487" s="139">
        <f t="shared" si="54"/>
        <v>-0.21778445831299945</v>
      </c>
      <c r="M487" s="139">
        <f t="shared" si="55"/>
        <v>-0.34611405414949181</v>
      </c>
      <c r="N487" s="388">
        <f t="shared" si="51"/>
        <v>-318.77104387168197</v>
      </c>
    </row>
    <row r="488" spans="2:14" x14ac:dyDescent="0.25">
      <c r="B488" s="387">
        <v>2</v>
      </c>
      <c r="C488" s="387">
        <v>959</v>
      </c>
      <c r="D488" s="384" t="s">
        <v>1061</v>
      </c>
      <c r="E488" s="385">
        <v>208</v>
      </c>
      <c r="F488" s="385">
        <v>793</v>
      </c>
      <c r="G488" s="385">
        <v>526</v>
      </c>
      <c r="H488" s="386">
        <f t="shared" si="49"/>
        <v>0.39543726235741444</v>
      </c>
      <c r="I488" s="139">
        <f t="shared" si="50"/>
        <v>0.92559899117276168</v>
      </c>
      <c r="J488" s="139">
        <f t="shared" si="52"/>
        <v>-0.13016874144976048</v>
      </c>
      <c r="K488" s="139">
        <f t="shared" si="53"/>
        <v>-2.4942868406157625E-2</v>
      </c>
      <c r="L488" s="139">
        <f t="shared" si="54"/>
        <v>-0.21390839921903848</v>
      </c>
      <c r="M488" s="139">
        <f t="shared" si="55"/>
        <v>-0.36902000907495658</v>
      </c>
      <c r="N488" s="388">
        <f t="shared" si="51"/>
        <v>-194.10452477342716</v>
      </c>
    </row>
    <row r="489" spans="2:14" x14ac:dyDescent="0.25">
      <c r="B489" s="387">
        <v>2</v>
      </c>
      <c r="C489" s="387">
        <v>960</v>
      </c>
      <c r="D489" s="384" t="s">
        <v>1062</v>
      </c>
      <c r="E489" s="385">
        <v>561</v>
      </c>
      <c r="F489" s="385">
        <v>1169</v>
      </c>
      <c r="G489" s="385">
        <v>1105</v>
      </c>
      <c r="H489" s="386">
        <f t="shared" si="49"/>
        <v>0.50769230769230766</v>
      </c>
      <c r="I489" s="139">
        <f t="shared" si="50"/>
        <v>1.4251497005988023</v>
      </c>
      <c r="J489" s="139">
        <f t="shared" si="52"/>
        <v>-0.10923939013572109</v>
      </c>
      <c r="K489" s="139">
        <f t="shared" si="53"/>
        <v>9.4728859580011926E-2</v>
      </c>
      <c r="L489" s="139">
        <f t="shared" si="54"/>
        <v>-0.19662623402658685</v>
      </c>
      <c r="M489" s="139">
        <f t="shared" si="55"/>
        <v>-0.21113676458229602</v>
      </c>
      <c r="N489" s="388">
        <f t="shared" si="51"/>
        <v>-233.30612486343711</v>
      </c>
    </row>
    <row r="490" spans="2:14" x14ac:dyDescent="0.25">
      <c r="B490" s="387">
        <v>2</v>
      </c>
      <c r="C490" s="387">
        <v>971</v>
      </c>
      <c r="D490" s="384" t="s">
        <v>1063</v>
      </c>
      <c r="E490" s="385">
        <v>486</v>
      </c>
      <c r="F490" s="385">
        <v>762</v>
      </c>
      <c r="G490" s="385">
        <v>1549</v>
      </c>
      <c r="H490" s="386">
        <f t="shared" si="49"/>
        <v>0.31375080697224017</v>
      </c>
      <c r="I490" s="139">
        <f t="shared" si="50"/>
        <v>2.6706036745406823</v>
      </c>
      <c r="J490" s="139">
        <f t="shared" si="52"/>
        <v>-9.3189939387131285E-2</v>
      </c>
      <c r="K490" s="139">
        <f t="shared" si="53"/>
        <v>-0.11202634193596898</v>
      </c>
      <c r="L490" s="139">
        <f t="shared" si="54"/>
        <v>-0.15353923422632809</v>
      </c>
      <c r="M490" s="139">
        <f t="shared" si="55"/>
        <v>-0.35875551554942836</v>
      </c>
      <c r="N490" s="388">
        <f t="shared" si="51"/>
        <v>-555.71229358606456</v>
      </c>
    </row>
    <row r="491" spans="2:14" x14ac:dyDescent="0.25">
      <c r="B491" s="387">
        <v>2</v>
      </c>
      <c r="C491" s="387">
        <v>972</v>
      </c>
      <c r="D491" s="384" t="s">
        <v>1064</v>
      </c>
      <c r="E491" s="385">
        <v>44</v>
      </c>
      <c r="F491" s="385">
        <v>133</v>
      </c>
      <c r="G491" s="385">
        <v>47</v>
      </c>
      <c r="H491" s="386">
        <f t="shared" si="49"/>
        <v>0.93617021276595747</v>
      </c>
      <c r="I491" s="139">
        <f t="shared" si="50"/>
        <v>0.68421052631578949</v>
      </c>
      <c r="J491" s="139">
        <f t="shared" si="52"/>
        <v>-0.14748335160420759</v>
      </c>
      <c r="K491" s="139">
        <f t="shared" si="53"/>
        <v>0.55151626856535052</v>
      </c>
      <c r="L491" s="139">
        <f t="shared" si="54"/>
        <v>-0.22225933386189706</v>
      </c>
      <c r="M491" s="139">
        <f t="shared" si="55"/>
        <v>0.18177358309924591</v>
      </c>
      <c r="N491" s="388">
        <f t="shared" si="51"/>
        <v>8.5433584056645575</v>
      </c>
    </row>
    <row r="492" spans="2:14" x14ac:dyDescent="0.25">
      <c r="B492" s="387">
        <v>2</v>
      </c>
      <c r="C492" s="387">
        <v>973</v>
      </c>
      <c r="D492" s="384" t="s">
        <v>1065</v>
      </c>
      <c r="E492" s="385">
        <v>103</v>
      </c>
      <c r="F492" s="385">
        <v>396</v>
      </c>
      <c r="G492" s="385">
        <v>679</v>
      </c>
      <c r="H492" s="386">
        <f t="shared" si="49"/>
        <v>0.15169366715758467</v>
      </c>
      <c r="I492" s="139">
        <f t="shared" si="50"/>
        <v>1.9747474747474747</v>
      </c>
      <c r="J492" s="139">
        <f t="shared" si="52"/>
        <v>-0.12463818747558426</v>
      </c>
      <c r="K492" s="139">
        <f t="shared" si="53"/>
        <v>-0.2847905851489001</v>
      </c>
      <c r="L492" s="139">
        <f t="shared" si="54"/>
        <v>-0.17761266975169249</v>
      </c>
      <c r="M492" s="139">
        <f t="shared" si="55"/>
        <v>-0.58704144237617684</v>
      </c>
      <c r="N492" s="388">
        <f t="shared" si="51"/>
        <v>-398.60113937342408</v>
      </c>
    </row>
    <row r="493" spans="2:14" x14ac:dyDescent="0.25">
      <c r="B493" s="387">
        <v>2</v>
      </c>
      <c r="C493" s="387">
        <v>975</v>
      </c>
      <c r="D493" s="384" t="s">
        <v>1066</v>
      </c>
      <c r="E493" s="385">
        <v>60</v>
      </c>
      <c r="F493" s="385">
        <v>365</v>
      </c>
      <c r="G493" s="385">
        <v>228</v>
      </c>
      <c r="H493" s="386">
        <f t="shared" si="49"/>
        <v>0.26315789473684209</v>
      </c>
      <c r="I493" s="139">
        <f t="shared" si="50"/>
        <v>0.78904109589041094</v>
      </c>
      <c r="J493" s="139">
        <f t="shared" si="52"/>
        <v>-0.1409406701053455</v>
      </c>
      <c r="K493" s="139">
        <f t="shared" si="53"/>
        <v>-0.16596192418975589</v>
      </c>
      <c r="L493" s="139">
        <f t="shared" si="54"/>
        <v>-0.21863267657481411</v>
      </c>
      <c r="M493" s="139">
        <f t="shared" si="55"/>
        <v>-0.52553527086991547</v>
      </c>
      <c r="N493" s="388">
        <f t="shared" si="51"/>
        <v>-119.82204175834073</v>
      </c>
    </row>
    <row r="494" spans="2:14" x14ac:dyDescent="0.25">
      <c r="B494" s="387">
        <v>2</v>
      </c>
      <c r="C494" s="387">
        <v>976</v>
      </c>
      <c r="D494" s="384" t="s">
        <v>1067</v>
      </c>
      <c r="E494" s="385">
        <v>59</v>
      </c>
      <c r="F494" s="385">
        <v>304</v>
      </c>
      <c r="G494" s="385">
        <v>334</v>
      </c>
      <c r="H494" s="386">
        <f t="shared" si="49"/>
        <v>0.17664670658682635</v>
      </c>
      <c r="I494" s="139">
        <f t="shared" si="50"/>
        <v>1.2927631578947369</v>
      </c>
      <c r="J494" s="139">
        <f t="shared" si="52"/>
        <v>-0.13710904447617769</v>
      </c>
      <c r="K494" s="139">
        <f t="shared" si="53"/>
        <v>-0.25818890022600283</v>
      </c>
      <c r="L494" s="139">
        <f t="shared" si="54"/>
        <v>-0.20120620169973444</v>
      </c>
      <c r="M494" s="139">
        <f t="shared" si="55"/>
        <v>-0.59650414640191496</v>
      </c>
      <c r="N494" s="388">
        <f t="shared" si="51"/>
        <v>-199.23238489823959</v>
      </c>
    </row>
    <row r="495" spans="2:14" x14ac:dyDescent="0.25">
      <c r="B495" s="387">
        <v>2</v>
      </c>
      <c r="C495" s="387">
        <v>977</v>
      </c>
      <c r="D495" s="384" t="s">
        <v>1068</v>
      </c>
      <c r="E495" s="385">
        <v>213</v>
      </c>
      <c r="F495" s="385">
        <v>582</v>
      </c>
      <c r="G495" s="385">
        <v>1178</v>
      </c>
      <c r="H495" s="386">
        <f t="shared" si="49"/>
        <v>0.18081494057724959</v>
      </c>
      <c r="I495" s="139">
        <f t="shared" si="50"/>
        <v>2.3900343642611683</v>
      </c>
      <c r="J495" s="139">
        <f t="shared" si="52"/>
        <v>-0.10660062908921872</v>
      </c>
      <c r="K495" s="139">
        <f t="shared" si="53"/>
        <v>-0.2537452713200905</v>
      </c>
      <c r="L495" s="139">
        <f t="shared" si="54"/>
        <v>-0.16324564656183227</v>
      </c>
      <c r="M495" s="139">
        <f t="shared" si="55"/>
        <v>-0.52359154697114152</v>
      </c>
      <c r="N495" s="388">
        <f t="shared" si="51"/>
        <v>-616.79084233200467</v>
      </c>
    </row>
    <row r="496" spans="2:14" x14ac:dyDescent="0.25">
      <c r="B496" s="387">
        <v>2</v>
      </c>
      <c r="C496" s="387">
        <v>979</v>
      </c>
      <c r="D496" s="384" t="s">
        <v>1069</v>
      </c>
      <c r="E496" s="385">
        <v>4284</v>
      </c>
      <c r="F496" s="385">
        <v>979</v>
      </c>
      <c r="G496" s="385">
        <v>7291</v>
      </c>
      <c r="H496" s="386">
        <f t="shared" si="49"/>
        <v>0.58757372102592242</v>
      </c>
      <c r="I496" s="139">
        <f t="shared" si="50"/>
        <v>11.823289070480081</v>
      </c>
      <c r="J496" s="139">
        <f t="shared" si="52"/>
        <v>0.11436849799665832</v>
      </c>
      <c r="K496" s="139">
        <f t="shared" si="53"/>
        <v>0.17988803206167539</v>
      </c>
      <c r="L496" s="139">
        <f t="shared" si="54"/>
        <v>0.16310173531388819</v>
      </c>
      <c r="M496" s="139">
        <f t="shared" si="55"/>
        <v>0.45735826537222191</v>
      </c>
      <c r="N496" s="388">
        <f t="shared" si="51"/>
        <v>3334.5991128288697</v>
      </c>
    </row>
    <row r="497" spans="2:14" x14ac:dyDescent="0.25">
      <c r="B497" s="387">
        <v>2</v>
      </c>
      <c r="C497" s="387">
        <v>980</v>
      </c>
      <c r="D497" s="384" t="s">
        <v>1070</v>
      </c>
      <c r="E497" s="385">
        <v>123</v>
      </c>
      <c r="F497" s="385">
        <v>330</v>
      </c>
      <c r="G497" s="385">
        <v>696</v>
      </c>
      <c r="H497" s="386">
        <f t="shared" si="49"/>
        <v>0.17672413793103448</v>
      </c>
      <c r="I497" s="139">
        <f t="shared" si="50"/>
        <v>2.4818181818181819</v>
      </c>
      <c r="J497" s="139">
        <f t="shared" si="52"/>
        <v>-0.12402368147845357</v>
      </c>
      <c r="K497" s="139">
        <f t="shared" si="53"/>
        <v>-0.25810635299853496</v>
      </c>
      <c r="L497" s="139">
        <f t="shared" si="54"/>
        <v>-0.16007034710357176</v>
      </c>
      <c r="M497" s="139">
        <f t="shared" si="55"/>
        <v>-0.54220038158056028</v>
      </c>
      <c r="N497" s="388">
        <f t="shared" si="51"/>
        <v>-377.37146558006998</v>
      </c>
    </row>
    <row r="498" spans="2:14" x14ac:dyDescent="0.25">
      <c r="B498" s="387">
        <v>2</v>
      </c>
      <c r="C498" s="387">
        <v>981</v>
      </c>
      <c r="D498" s="384" t="s">
        <v>1071</v>
      </c>
      <c r="E498" s="385">
        <v>3256</v>
      </c>
      <c r="F498" s="385">
        <v>1979</v>
      </c>
      <c r="G498" s="385">
        <v>5185</v>
      </c>
      <c r="H498" s="386">
        <f t="shared" si="49"/>
        <v>0.62796528447444555</v>
      </c>
      <c r="I498" s="139">
        <f t="shared" si="50"/>
        <v>4.2652854977261239</v>
      </c>
      <c r="J498" s="139">
        <f t="shared" si="52"/>
        <v>3.8242049175644569E-2</v>
      </c>
      <c r="K498" s="139">
        <f t="shared" si="53"/>
        <v>0.22294826315888078</v>
      </c>
      <c r="L498" s="139">
        <f t="shared" si="54"/>
        <v>-9.8370551292506714E-2</v>
      </c>
      <c r="M498" s="139">
        <f t="shared" si="55"/>
        <v>0.16281976104201862</v>
      </c>
      <c r="N498" s="388">
        <f t="shared" si="51"/>
        <v>844.2204610028665</v>
      </c>
    </row>
    <row r="499" spans="2:14" x14ac:dyDescent="0.25">
      <c r="B499" s="387">
        <v>2</v>
      </c>
      <c r="C499" s="387">
        <v>982</v>
      </c>
      <c r="D499" s="384" t="s">
        <v>1072</v>
      </c>
      <c r="E499" s="385">
        <v>909</v>
      </c>
      <c r="F499" s="385">
        <v>280</v>
      </c>
      <c r="G499" s="385">
        <v>1769</v>
      </c>
      <c r="H499" s="386">
        <f t="shared" si="49"/>
        <v>0.51384963256076877</v>
      </c>
      <c r="I499" s="139">
        <f t="shared" si="50"/>
        <v>9.5642857142857149</v>
      </c>
      <c r="J499" s="139">
        <f t="shared" si="52"/>
        <v>-8.5237508836028236E-2</v>
      </c>
      <c r="K499" s="139">
        <f t="shared" si="53"/>
        <v>0.10129299845308144</v>
      </c>
      <c r="L499" s="139">
        <f t="shared" si="54"/>
        <v>8.4950571807566058E-2</v>
      </c>
      <c r="M499" s="139">
        <f t="shared" si="55"/>
        <v>0.10100606142461926</v>
      </c>
      <c r="N499" s="388">
        <f t="shared" si="51"/>
        <v>178.67972266015147</v>
      </c>
    </row>
    <row r="500" spans="2:14" x14ac:dyDescent="0.25">
      <c r="B500" s="387">
        <v>2</v>
      </c>
      <c r="C500" s="387">
        <v>983</v>
      </c>
      <c r="D500" s="384" t="s">
        <v>1073</v>
      </c>
      <c r="E500" s="385">
        <v>878</v>
      </c>
      <c r="F500" s="385">
        <v>840</v>
      </c>
      <c r="G500" s="385">
        <v>1826</v>
      </c>
      <c r="H500" s="386">
        <f t="shared" si="49"/>
        <v>0.48083242059145676</v>
      </c>
      <c r="I500" s="139">
        <f t="shared" si="50"/>
        <v>3.2190476190476192</v>
      </c>
      <c r="J500" s="139">
        <f t="shared" si="52"/>
        <v>-8.3177106375060622E-2</v>
      </c>
      <c r="K500" s="139">
        <f t="shared" si="53"/>
        <v>6.6094341699031611E-2</v>
      </c>
      <c r="L500" s="139">
        <f t="shared" si="54"/>
        <v>-0.134565587169238</v>
      </c>
      <c r="M500" s="139">
        <f t="shared" si="55"/>
        <v>-0.15164835184526701</v>
      </c>
      <c r="N500" s="388">
        <f t="shared" si="51"/>
        <v>-276.90989046945754</v>
      </c>
    </row>
    <row r="501" spans="2:14" x14ac:dyDescent="0.25">
      <c r="B501" s="387">
        <v>2</v>
      </c>
      <c r="C501" s="387">
        <v>985</v>
      </c>
      <c r="D501" s="384" t="s">
        <v>1074</v>
      </c>
      <c r="E501" s="385">
        <v>186</v>
      </c>
      <c r="F501" s="385">
        <v>1209</v>
      </c>
      <c r="G501" s="385">
        <v>536</v>
      </c>
      <c r="H501" s="386">
        <f t="shared" si="49"/>
        <v>0.34701492537313433</v>
      </c>
      <c r="I501" s="139">
        <f t="shared" si="50"/>
        <v>0.59718775847808103</v>
      </c>
      <c r="J501" s="139">
        <f t="shared" si="52"/>
        <v>-0.12980726733380124</v>
      </c>
      <c r="K501" s="139">
        <f t="shared" si="53"/>
        <v>-7.6564465660425199E-2</v>
      </c>
      <c r="L501" s="139">
        <f t="shared" si="54"/>
        <v>-0.22526992281892927</v>
      </c>
      <c r="M501" s="139">
        <f t="shared" si="55"/>
        <v>-0.43164165581315572</v>
      </c>
      <c r="N501" s="388">
        <f t="shared" si="51"/>
        <v>-231.35992751585147</v>
      </c>
    </row>
    <row r="502" spans="2:14" x14ac:dyDescent="0.25">
      <c r="B502" s="387">
        <v>2</v>
      </c>
      <c r="C502" s="387">
        <v>987</v>
      </c>
      <c r="D502" s="384" t="s">
        <v>1075</v>
      </c>
      <c r="E502" s="385">
        <v>82</v>
      </c>
      <c r="F502" s="385">
        <v>509</v>
      </c>
      <c r="G502" s="385">
        <v>510</v>
      </c>
      <c r="H502" s="386">
        <f t="shared" si="49"/>
        <v>0.16078431372549021</v>
      </c>
      <c r="I502" s="139">
        <f t="shared" si="50"/>
        <v>1.1630648330058939</v>
      </c>
      <c r="J502" s="139">
        <f t="shared" si="52"/>
        <v>-0.13074710003529524</v>
      </c>
      <c r="K502" s="139">
        <f t="shared" si="53"/>
        <v>-0.27509932022582018</v>
      </c>
      <c r="L502" s="139">
        <f t="shared" si="54"/>
        <v>-0.20569316935610826</v>
      </c>
      <c r="M502" s="139">
        <f t="shared" si="55"/>
        <v>-0.61153958961722366</v>
      </c>
      <c r="N502" s="388">
        <f t="shared" si="51"/>
        <v>-311.88519070478407</v>
      </c>
    </row>
    <row r="503" spans="2:14" x14ac:dyDescent="0.25">
      <c r="B503" s="387">
        <v>2</v>
      </c>
      <c r="C503" s="387">
        <v>988</v>
      </c>
      <c r="D503" s="384" t="s">
        <v>1076</v>
      </c>
      <c r="E503" s="385">
        <v>483</v>
      </c>
      <c r="F503" s="385">
        <v>1668</v>
      </c>
      <c r="G503" s="385">
        <v>1599</v>
      </c>
      <c r="H503" s="386">
        <f t="shared" si="49"/>
        <v>0.30206378986866794</v>
      </c>
      <c r="I503" s="139">
        <f t="shared" si="50"/>
        <v>1.2482014388489209</v>
      </c>
      <c r="J503" s="139">
        <f t="shared" si="52"/>
        <v>-9.1382568807335141E-2</v>
      </c>
      <c r="K503" s="139">
        <f t="shared" si="53"/>
        <v>-0.12448551940648636</v>
      </c>
      <c r="L503" s="139">
        <f t="shared" si="54"/>
        <v>-0.2027478329601409</v>
      </c>
      <c r="M503" s="139">
        <f t="shared" si="55"/>
        <v>-0.4186159211739624</v>
      </c>
      <c r="N503" s="388">
        <f t="shared" si="51"/>
        <v>-669.36685795716585</v>
      </c>
    </row>
    <row r="504" spans="2:14" x14ac:dyDescent="0.25">
      <c r="B504" s="387">
        <v>2</v>
      </c>
      <c r="C504" s="387">
        <v>989</v>
      </c>
      <c r="D504" s="384" t="s">
        <v>1077</v>
      </c>
      <c r="E504" s="385">
        <v>360</v>
      </c>
      <c r="F504" s="385">
        <v>452</v>
      </c>
      <c r="G504" s="385">
        <v>1196</v>
      </c>
      <c r="H504" s="386">
        <f t="shared" si="49"/>
        <v>0.30100334448160537</v>
      </c>
      <c r="I504" s="139">
        <f t="shared" si="50"/>
        <v>3.4424778761061945</v>
      </c>
      <c r="J504" s="139">
        <f t="shared" si="52"/>
        <v>-0.1059499756804921</v>
      </c>
      <c r="K504" s="139">
        <f t="shared" si="53"/>
        <v>-0.12561602834286548</v>
      </c>
      <c r="L504" s="139">
        <f t="shared" si="54"/>
        <v>-0.12683592421687276</v>
      </c>
      <c r="M504" s="139">
        <f t="shared" si="55"/>
        <v>-0.35840192824023032</v>
      </c>
      <c r="N504" s="388">
        <f t="shared" si="51"/>
        <v>-428.64870617531545</v>
      </c>
    </row>
    <row r="505" spans="2:14" x14ac:dyDescent="0.25">
      <c r="B505" s="387">
        <v>2</v>
      </c>
      <c r="C505" s="387">
        <v>990</v>
      </c>
      <c r="D505" s="384" t="s">
        <v>1078</v>
      </c>
      <c r="E505" s="385">
        <v>75</v>
      </c>
      <c r="F505" s="385">
        <v>133</v>
      </c>
      <c r="G505" s="385">
        <v>226</v>
      </c>
      <c r="H505" s="386">
        <f t="shared" si="49"/>
        <v>0.33185840707964603</v>
      </c>
      <c r="I505" s="139">
        <f t="shared" si="50"/>
        <v>2.263157894736842</v>
      </c>
      <c r="J505" s="139">
        <f t="shared" si="52"/>
        <v>-0.14101296492853735</v>
      </c>
      <c r="K505" s="139">
        <f t="shared" si="53"/>
        <v>-9.2722374011221909E-2</v>
      </c>
      <c r="L505" s="139">
        <f t="shared" si="54"/>
        <v>-0.1676349909546643</v>
      </c>
      <c r="M505" s="139">
        <f t="shared" si="55"/>
        <v>-0.40137032989442356</v>
      </c>
      <c r="N505" s="388">
        <f t="shared" si="51"/>
        <v>-90.709694556139723</v>
      </c>
    </row>
    <row r="506" spans="2:14" x14ac:dyDescent="0.25">
      <c r="B506" s="387">
        <v>2</v>
      </c>
      <c r="C506" s="387">
        <v>991</v>
      </c>
      <c r="D506" s="384" t="s">
        <v>1079</v>
      </c>
      <c r="E506" s="385">
        <v>107</v>
      </c>
      <c r="F506" s="385">
        <v>293</v>
      </c>
      <c r="G506" s="385">
        <v>615</v>
      </c>
      <c r="H506" s="386">
        <f t="shared" si="49"/>
        <v>0.17398373983739837</v>
      </c>
      <c r="I506" s="139">
        <f t="shared" si="50"/>
        <v>2.4641638225255971</v>
      </c>
      <c r="J506" s="139">
        <f t="shared" si="52"/>
        <v>-0.12695162181772332</v>
      </c>
      <c r="K506" s="139">
        <f t="shared" si="53"/>
        <v>-0.26102780899418365</v>
      </c>
      <c r="L506" s="139">
        <f t="shared" si="54"/>
        <v>-0.16068110702824867</v>
      </c>
      <c r="M506" s="139">
        <f t="shared" si="55"/>
        <v>-0.54866053784015567</v>
      </c>
      <c r="N506" s="388">
        <f t="shared" si="51"/>
        <v>-337.42623077169571</v>
      </c>
    </row>
    <row r="507" spans="2:14" x14ac:dyDescent="0.25">
      <c r="B507" s="387">
        <v>2</v>
      </c>
      <c r="C507" s="387">
        <v>992</v>
      </c>
      <c r="D507" s="384" t="s">
        <v>1080</v>
      </c>
      <c r="E507" s="385">
        <v>1059</v>
      </c>
      <c r="F507" s="385">
        <v>481</v>
      </c>
      <c r="G507" s="385">
        <v>2388</v>
      </c>
      <c r="H507" s="386">
        <f t="shared" si="49"/>
        <v>0.44346733668341709</v>
      </c>
      <c r="I507" s="139">
        <f t="shared" si="50"/>
        <v>7.1663201663201663</v>
      </c>
      <c r="J507" s="139">
        <f t="shared" si="52"/>
        <v>-6.286226105815193E-2</v>
      </c>
      <c r="K507" s="139">
        <f t="shared" si="53"/>
        <v>2.6260549424633114E-2</v>
      </c>
      <c r="L507" s="139">
        <f t="shared" si="54"/>
        <v>1.9919533054257883E-3</v>
      </c>
      <c r="M507" s="139">
        <f t="shared" si="55"/>
        <v>-3.4609758328093029E-2</v>
      </c>
      <c r="N507" s="388">
        <f t="shared" si="51"/>
        <v>-82.648102887486161</v>
      </c>
    </row>
    <row r="508" spans="2:14" x14ac:dyDescent="0.25">
      <c r="B508" s="387">
        <v>2</v>
      </c>
      <c r="C508" s="387">
        <v>993</v>
      </c>
      <c r="D508" s="384" t="s">
        <v>1081</v>
      </c>
      <c r="E508" s="385">
        <v>110</v>
      </c>
      <c r="F508" s="385">
        <v>286</v>
      </c>
      <c r="G508" s="385">
        <v>408</v>
      </c>
      <c r="H508" s="386">
        <f t="shared" si="49"/>
        <v>0.26960784313725489</v>
      </c>
      <c r="I508" s="139">
        <f t="shared" si="50"/>
        <v>1.8111888111888113</v>
      </c>
      <c r="J508" s="139">
        <f t="shared" si="52"/>
        <v>-0.13443413601807938</v>
      </c>
      <c r="K508" s="139">
        <f t="shared" si="53"/>
        <v>-0.15908582816933853</v>
      </c>
      <c r="L508" s="139">
        <f t="shared" si="54"/>
        <v>-0.18327104995002136</v>
      </c>
      <c r="M508" s="139">
        <f t="shared" si="55"/>
        <v>-0.47679101413743924</v>
      </c>
      <c r="N508" s="388">
        <f t="shared" si="51"/>
        <v>-194.53073376807521</v>
      </c>
    </row>
    <row r="509" spans="2:14" x14ac:dyDescent="0.25">
      <c r="B509" s="387">
        <v>2</v>
      </c>
      <c r="C509" s="387">
        <v>995</v>
      </c>
      <c r="D509" s="384" t="s">
        <v>1082</v>
      </c>
      <c r="E509" s="385">
        <v>1335</v>
      </c>
      <c r="F509" s="385">
        <v>730</v>
      </c>
      <c r="G509" s="385">
        <v>2550</v>
      </c>
      <c r="H509" s="386">
        <f t="shared" si="49"/>
        <v>0.52352941176470591</v>
      </c>
      <c r="I509" s="139">
        <f t="shared" si="50"/>
        <v>5.3219178082191778</v>
      </c>
      <c r="J509" s="139">
        <f t="shared" si="52"/>
        <v>-5.7006380379612413E-2</v>
      </c>
      <c r="K509" s="139">
        <f t="shared" si="53"/>
        <v>0.11161231996245213</v>
      </c>
      <c r="L509" s="139">
        <f t="shared" si="54"/>
        <v>-6.1815915710858378E-2</v>
      </c>
      <c r="M509" s="139">
        <f t="shared" si="55"/>
        <v>-7.2099761280186581E-3</v>
      </c>
      <c r="N509" s="388">
        <f t="shared" si="51"/>
        <v>-18.385439126447579</v>
      </c>
    </row>
    <row r="510" spans="2:14" x14ac:dyDescent="0.25">
      <c r="B510" s="387">
        <v>3</v>
      </c>
      <c r="C510" s="387">
        <v>1001</v>
      </c>
      <c r="D510" s="384" t="s">
        <v>1083</v>
      </c>
      <c r="E510" s="385">
        <v>239</v>
      </c>
      <c r="F510" s="385">
        <v>678</v>
      </c>
      <c r="G510" s="385">
        <v>806</v>
      </c>
      <c r="H510" s="386">
        <f t="shared" si="49"/>
        <v>0.29652605459057074</v>
      </c>
      <c r="I510" s="139">
        <f t="shared" si="50"/>
        <v>1.5412979351032448</v>
      </c>
      <c r="J510" s="139">
        <f t="shared" si="52"/>
        <v>-0.12004746620290205</v>
      </c>
      <c r="K510" s="139">
        <f t="shared" si="53"/>
        <v>-0.13038913245018327</v>
      </c>
      <c r="L510" s="139">
        <f t="shared" si="54"/>
        <v>-0.19260803739981461</v>
      </c>
      <c r="M510" s="139">
        <f t="shared" si="55"/>
        <v>-0.4430446360528999</v>
      </c>
      <c r="N510" s="388">
        <f t="shared" si="51"/>
        <v>-357.0939766586373</v>
      </c>
    </row>
    <row r="511" spans="2:14" x14ac:dyDescent="0.25">
      <c r="B511" s="387">
        <v>3</v>
      </c>
      <c r="C511" s="387">
        <v>1002</v>
      </c>
      <c r="D511" s="384" t="s">
        <v>1084</v>
      </c>
      <c r="E511" s="385">
        <v>1814</v>
      </c>
      <c r="F511" s="385">
        <v>5501</v>
      </c>
      <c r="G511" s="385">
        <v>3267</v>
      </c>
      <c r="H511" s="386">
        <f t="shared" si="49"/>
        <v>0.55524946434037348</v>
      </c>
      <c r="I511" s="139">
        <f t="shared" si="50"/>
        <v>0.92365024540992546</v>
      </c>
      <c r="J511" s="139">
        <f t="shared" si="52"/>
        <v>-3.1088686265335657E-2</v>
      </c>
      <c r="K511" s="139">
        <f t="shared" si="53"/>
        <v>0.14542811409640494</v>
      </c>
      <c r="L511" s="139">
        <f t="shared" si="54"/>
        <v>-0.213975816891671</v>
      </c>
      <c r="M511" s="139">
        <f t="shared" si="55"/>
        <v>-9.9636389060601724E-2</v>
      </c>
      <c r="N511" s="388">
        <f t="shared" si="51"/>
        <v>-325.51208306098584</v>
      </c>
    </row>
    <row r="512" spans="2:14" x14ac:dyDescent="0.25">
      <c r="B512" s="387">
        <v>3</v>
      </c>
      <c r="C512" s="387">
        <v>1004</v>
      </c>
      <c r="D512" s="384" t="s">
        <v>1085</v>
      </c>
      <c r="E512" s="385">
        <v>1095</v>
      </c>
      <c r="F512" s="385">
        <v>9246</v>
      </c>
      <c r="G512" s="385">
        <v>1785</v>
      </c>
      <c r="H512" s="386">
        <f t="shared" si="49"/>
        <v>0.61344537815126055</v>
      </c>
      <c r="I512" s="139">
        <f t="shared" si="50"/>
        <v>0.31148604802076574</v>
      </c>
      <c r="J512" s="139">
        <f t="shared" si="52"/>
        <v>-8.4659150250493476E-2</v>
      </c>
      <c r="K512" s="139">
        <f t="shared" si="53"/>
        <v>0.20746902768479611</v>
      </c>
      <c r="L512" s="139">
        <f t="shared" si="54"/>
        <v>-0.23515389267969139</v>
      </c>
      <c r="M512" s="139">
        <f t="shared" si="55"/>
        <v>-0.11234401524538876</v>
      </c>
      <c r="N512" s="388">
        <f t="shared" si="51"/>
        <v>-200.53406721301894</v>
      </c>
    </row>
    <row r="513" spans="2:14" x14ac:dyDescent="0.25">
      <c r="B513" s="387">
        <v>3</v>
      </c>
      <c r="C513" s="387">
        <v>1005</v>
      </c>
      <c r="D513" s="384" t="s">
        <v>1086</v>
      </c>
      <c r="E513" s="385">
        <v>904</v>
      </c>
      <c r="F513" s="385">
        <v>3734</v>
      </c>
      <c r="G513" s="385">
        <v>1730</v>
      </c>
      <c r="H513" s="386">
        <f t="shared" si="49"/>
        <v>0.52254335260115603</v>
      </c>
      <c r="I513" s="139">
        <f t="shared" si="50"/>
        <v>0.70540974825923941</v>
      </c>
      <c r="J513" s="139">
        <f t="shared" si="52"/>
        <v>-8.6647257888269241E-2</v>
      </c>
      <c r="K513" s="139">
        <f t="shared" si="53"/>
        <v>0.11056111194194342</v>
      </c>
      <c r="L513" s="139">
        <f t="shared" si="54"/>
        <v>-0.22152593793498687</v>
      </c>
      <c r="M513" s="139">
        <f t="shared" si="55"/>
        <v>-0.19761208388131268</v>
      </c>
      <c r="N513" s="388">
        <f t="shared" si="51"/>
        <v>-341.86890511467095</v>
      </c>
    </row>
    <row r="514" spans="2:14" x14ac:dyDescent="0.25">
      <c r="B514" s="387">
        <v>3</v>
      </c>
      <c r="C514" s="387">
        <v>1007</v>
      </c>
      <c r="D514" s="384" t="s">
        <v>1087</v>
      </c>
      <c r="E514" s="385">
        <v>288</v>
      </c>
      <c r="F514" s="385">
        <v>3697</v>
      </c>
      <c r="G514" s="385">
        <v>638</v>
      </c>
      <c r="H514" s="386">
        <f t="shared" si="49"/>
        <v>0.45141065830721006</v>
      </c>
      <c r="I514" s="139">
        <f t="shared" si="50"/>
        <v>0.25047335677576416</v>
      </c>
      <c r="J514" s="139">
        <f t="shared" si="52"/>
        <v>-0.1261202313510171</v>
      </c>
      <c r="K514" s="139">
        <f t="shared" si="53"/>
        <v>3.4728685728291353E-2</v>
      </c>
      <c r="L514" s="139">
        <f t="shared" si="54"/>
        <v>-0.23726465218625611</v>
      </c>
      <c r="M514" s="139">
        <f t="shared" si="55"/>
        <v>-0.32865619780898186</v>
      </c>
      <c r="N514" s="388">
        <f t="shared" si="51"/>
        <v>-209.68265420213044</v>
      </c>
    </row>
    <row r="515" spans="2:14" x14ac:dyDescent="0.25">
      <c r="B515" s="387">
        <v>3</v>
      </c>
      <c r="C515" s="387">
        <v>1008</v>
      </c>
      <c r="D515" s="384" t="s">
        <v>1088</v>
      </c>
      <c r="E515" s="385">
        <v>2413</v>
      </c>
      <c r="F515" s="385">
        <v>3771</v>
      </c>
      <c r="G515" s="385">
        <v>4269</v>
      </c>
      <c r="H515" s="386">
        <f t="shared" si="49"/>
        <v>0.56523776059967201</v>
      </c>
      <c r="I515" s="139">
        <f t="shared" si="50"/>
        <v>1.7719437814903209</v>
      </c>
      <c r="J515" s="139">
        <f t="shared" si="52"/>
        <v>5.131020153779144E-3</v>
      </c>
      <c r="K515" s="139">
        <f t="shared" si="53"/>
        <v>0.1560763363604647</v>
      </c>
      <c r="L515" s="139">
        <f t="shared" si="54"/>
        <v>-0.18462874812446944</v>
      </c>
      <c r="M515" s="139">
        <f t="shared" si="55"/>
        <v>-2.3421391610225606E-2</v>
      </c>
      <c r="N515" s="388">
        <f t="shared" si="51"/>
        <v>-99.985920784053107</v>
      </c>
    </row>
    <row r="516" spans="2:14" x14ac:dyDescent="0.25">
      <c r="B516" s="387">
        <v>3</v>
      </c>
      <c r="C516" s="387">
        <v>1009</v>
      </c>
      <c r="D516" s="384" t="s">
        <v>1089</v>
      </c>
      <c r="E516" s="385">
        <v>1883</v>
      </c>
      <c r="F516" s="385">
        <v>1540</v>
      </c>
      <c r="G516" s="385">
        <v>2168</v>
      </c>
      <c r="H516" s="386">
        <f t="shared" si="49"/>
        <v>0.86854243542435428</v>
      </c>
      <c r="I516" s="139">
        <f t="shared" si="50"/>
        <v>2.6305194805194807</v>
      </c>
      <c r="J516" s="139">
        <f t="shared" si="52"/>
        <v>-7.0814691609254979E-2</v>
      </c>
      <c r="K516" s="139">
        <f t="shared" si="53"/>
        <v>0.47942032891124287</v>
      </c>
      <c r="L516" s="139">
        <f t="shared" si="54"/>
        <v>-0.15492596364059838</v>
      </c>
      <c r="M516" s="139">
        <f t="shared" si="55"/>
        <v>0.25367967366138955</v>
      </c>
      <c r="N516" s="388">
        <f t="shared" si="51"/>
        <v>549.97753249789253</v>
      </c>
    </row>
    <row r="517" spans="2:14" x14ac:dyDescent="0.25">
      <c r="B517" s="387">
        <v>3</v>
      </c>
      <c r="C517" s="387">
        <v>1010</v>
      </c>
      <c r="D517" s="384" t="s">
        <v>1090</v>
      </c>
      <c r="E517" s="385">
        <v>2367</v>
      </c>
      <c r="F517" s="385">
        <v>10286</v>
      </c>
      <c r="G517" s="385">
        <v>4405</v>
      </c>
      <c r="H517" s="386">
        <f t="shared" si="49"/>
        <v>0.53734392735527814</v>
      </c>
      <c r="I517" s="139">
        <f t="shared" si="50"/>
        <v>0.658370600816644</v>
      </c>
      <c r="J517" s="139">
        <f t="shared" si="52"/>
        <v>1.0047068130824665E-2</v>
      </c>
      <c r="K517" s="139">
        <f t="shared" si="53"/>
        <v>0.12633955958970991</v>
      </c>
      <c r="L517" s="139">
        <f t="shared" si="54"/>
        <v>-0.22315327686430006</v>
      </c>
      <c r="M517" s="139">
        <f t="shared" si="55"/>
        <v>-8.6766649143765473E-2</v>
      </c>
      <c r="N517" s="388">
        <f t="shared" si="51"/>
        <v>-382.20708947828689</v>
      </c>
    </row>
    <row r="518" spans="2:14" x14ac:dyDescent="0.25">
      <c r="B518" s="387">
        <v>3</v>
      </c>
      <c r="C518" s="387">
        <v>1021</v>
      </c>
      <c r="D518" s="384" t="s">
        <v>1091</v>
      </c>
      <c r="E518" s="385">
        <v>527</v>
      </c>
      <c r="F518" s="385">
        <v>448</v>
      </c>
      <c r="G518" s="385">
        <v>1350</v>
      </c>
      <c r="H518" s="386">
        <f t="shared" si="49"/>
        <v>0.39037037037037037</v>
      </c>
      <c r="I518" s="139">
        <f t="shared" si="50"/>
        <v>4.1897321428571432</v>
      </c>
      <c r="J518" s="139">
        <f t="shared" si="52"/>
        <v>-0.10038327429471997</v>
      </c>
      <c r="K518" s="139">
        <f t="shared" si="53"/>
        <v>-3.0344529576930492E-2</v>
      </c>
      <c r="L518" s="139">
        <f t="shared" si="54"/>
        <v>-0.10098435112313825</v>
      </c>
      <c r="M518" s="139">
        <f t="shared" si="55"/>
        <v>-0.2317121549947887</v>
      </c>
      <c r="N518" s="388">
        <f t="shared" si="51"/>
        <v>-312.81140924296477</v>
      </c>
    </row>
    <row r="519" spans="2:14" x14ac:dyDescent="0.25">
      <c r="B519" s="387">
        <v>3</v>
      </c>
      <c r="C519" s="387">
        <v>1023</v>
      </c>
      <c r="D519" s="384" t="s">
        <v>1092</v>
      </c>
      <c r="E519" s="385">
        <v>848</v>
      </c>
      <c r="F519" s="385">
        <v>873</v>
      </c>
      <c r="G519" s="385">
        <v>2668</v>
      </c>
      <c r="H519" s="386">
        <f t="shared" si="49"/>
        <v>0.31784107946026985</v>
      </c>
      <c r="I519" s="139">
        <f t="shared" si="50"/>
        <v>4.0274914089347078</v>
      </c>
      <c r="J519" s="139">
        <f t="shared" si="52"/>
        <v>-5.2740985811293502E-2</v>
      </c>
      <c r="K519" s="139">
        <f t="shared" si="53"/>
        <v>-0.10766582544322256</v>
      </c>
      <c r="L519" s="139">
        <f t="shared" si="54"/>
        <v>-0.10659713699589504</v>
      </c>
      <c r="M519" s="139">
        <f t="shared" si="55"/>
        <v>-0.26700394825041107</v>
      </c>
      <c r="N519" s="388">
        <f t="shared" si="51"/>
        <v>-712.36653393209679</v>
      </c>
    </row>
    <row r="520" spans="2:14" x14ac:dyDescent="0.25">
      <c r="B520" s="387">
        <v>3</v>
      </c>
      <c r="C520" s="387">
        <v>1024</v>
      </c>
      <c r="D520" s="384" t="s">
        <v>1093</v>
      </c>
      <c r="E520" s="385">
        <v>17110</v>
      </c>
      <c r="F520" s="385">
        <v>1997</v>
      </c>
      <c r="G520" s="385">
        <v>31573</v>
      </c>
      <c r="H520" s="386">
        <f t="shared" si="49"/>
        <v>0.54191872802711172</v>
      </c>
      <c r="I520" s="139">
        <f t="shared" si="50"/>
        <v>24.378067100650977</v>
      </c>
      <c r="J520" s="139">
        <f t="shared" si="52"/>
        <v>0.99209994636885945</v>
      </c>
      <c r="K520" s="139">
        <f t="shared" si="53"/>
        <v>0.13121661700799631</v>
      </c>
      <c r="L520" s="139">
        <f t="shared" si="54"/>
        <v>0.59743951880191137</v>
      </c>
      <c r="M520" s="139">
        <f t="shared" si="55"/>
        <v>1.7207560821787671</v>
      </c>
      <c r="N520" s="388">
        <f t="shared" si="51"/>
        <v>54329.431782630214</v>
      </c>
    </row>
    <row r="521" spans="2:14" x14ac:dyDescent="0.25">
      <c r="B521" s="387">
        <v>3</v>
      </c>
      <c r="C521" s="387">
        <v>1025</v>
      </c>
      <c r="D521" s="384" t="s">
        <v>1094</v>
      </c>
      <c r="E521" s="385">
        <v>389</v>
      </c>
      <c r="F521" s="385">
        <v>568</v>
      </c>
      <c r="G521" s="385">
        <v>1012</v>
      </c>
      <c r="H521" s="386">
        <f t="shared" si="49"/>
        <v>0.38438735177865613</v>
      </c>
      <c r="I521" s="139">
        <f t="shared" si="50"/>
        <v>2.466549295774648</v>
      </c>
      <c r="J521" s="139">
        <f t="shared" si="52"/>
        <v>-0.11260109941414193</v>
      </c>
      <c r="K521" s="139">
        <f t="shared" si="53"/>
        <v>-3.6722845770271885E-2</v>
      </c>
      <c r="L521" s="139">
        <f t="shared" si="54"/>
        <v>-0.16059858058603893</v>
      </c>
      <c r="M521" s="139">
        <f t="shared" si="55"/>
        <v>-0.30992252577045276</v>
      </c>
      <c r="N521" s="388">
        <f t="shared" si="51"/>
        <v>-313.64159607969822</v>
      </c>
    </row>
    <row r="522" spans="2:14" x14ac:dyDescent="0.25">
      <c r="B522" s="387">
        <v>3</v>
      </c>
      <c r="C522" s="387">
        <v>1026</v>
      </c>
      <c r="D522" s="384" t="s">
        <v>1095</v>
      </c>
      <c r="E522" s="385">
        <v>1505</v>
      </c>
      <c r="F522" s="385">
        <v>1309</v>
      </c>
      <c r="G522" s="385">
        <v>3777</v>
      </c>
      <c r="H522" s="386">
        <f t="shared" si="49"/>
        <v>0.39846438972729681</v>
      </c>
      <c r="I522" s="139">
        <f t="shared" si="50"/>
        <v>4.035141329258976</v>
      </c>
      <c r="J522" s="139">
        <f t="shared" si="52"/>
        <v>-1.2653506351414951E-2</v>
      </c>
      <c r="K522" s="139">
        <f t="shared" si="53"/>
        <v>-2.1715738951910757E-2</v>
      </c>
      <c r="L522" s="139">
        <f t="shared" si="54"/>
        <v>-0.10633248481092469</v>
      </c>
      <c r="M522" s="139">
        <f t="shared" si="55"/>
        <v>-0.14070173011425041</v>
      </c>
      <c r="N522" s="388">
        <f t="shared" si="51"/>
        <v>-531.43043464152379</v>
      </c>
    </row>
    <row r="523" spans="2:14" x14ac:dyDescent="0.25">
      <c r="B523" s="387">
        <v>3</v>
      </c>
      <c r="C523" s="387">
        <v>1030</v>
      </c>
      <c r="D523" s="384" t="s">
        <v>1096</v>
      </c>
      <c r="E523" s="385">
        <v>3153</v>
      </c>
      <c r="F523" s="385">
        <v>2739</v>
      </c>
      <c r="G523" s="385">
        <v>5975</v>
      </c>
      <c r="H523" s="386">
        <f t="shared" si="49"/>
        <v>0.52769874476987444</v>
      </c>
      <c r="I523" s="139">
        <f t="shared" si="50"/>
        <v>3.3326031398320555</v>
      </c>
      <c r="J523" s="139">
        <f t="shared" si="52"/>
        <v>6.6798504336423703E-2</v>
      </c>
      <c r="K523" s="139">
        <f t="shared" si="53"/>
        <v>0.1160571204949338</v>
      </c>
      <c r="L523" s="139">
        <f t="shared" si="54"/>
        <v>-0.13063708655522363</v>
      </c>
      <c r="M523" s="139">
        <f t="shared" si="55"/>
        <v>5.2218538276133875E-2</v>
      </c>
      <c r="N523" s="388">
        <f t="shared" si="51"/>
        <v>312.00576619989988</v>
      </c>
    </row>
    <row r="524" spans="2:14" x14ac:dyDescent="0.25">
      <c r="B524" s="387">
        <v>3</v>
      </c>
      <c r="C524" s="387">
        <v>1031</v>
      </c>
      <c r="D524" s="384" t="s">
        <v>1097</v>
      </c>
      <c r="E524" s="385">
        <v>5279</v>
      </c>
      <c r="F524" s="385">
        <v>948</v>
      </c>
      <c r="G524" s="385">
        <v>9911</v>
      </c>
      <c r="H524" s="386">
        <f t="shared" si="49"/>
        <v>0.53264050045404099</v>
      </c>
      <c r="I524" s="139">
        <f t="shared" si="50"/>
        <v>16.023206751054854</v>
      </c>
      <c r="J524" s="139">
        <f t="shared" si="52"/>
        <v>0.20907471637797645</v>
      </c>
      <c r="K524" s="139">
        <f t="shared" si="53"/>
        <v>0.12132537761643229</v>
      </c>
      <c r="L524" s="139">
        <f t="shared" si="54"/>
        <v>0.30839963957227001</v>
      </c>
      <c r="M524" s="139">
        <f t="shared" si="55"/>
        <v>0.63879973356667874</v>
      </c>
      <c r="N524" s="388">
        <f t="shared" si="51"/>
        <v>6331.1441593793534</v>
      </c>
    </row>
    <row r="525" spans="2:14" x14ac:dyDescent="0.25">
      <c r="B525" s="387">
        <v>3</v>
      </c>
      <c r="C525" s="387">
        <v>1032</v>
      </c>
      <c r="D525" s="384" t="s">
        <v>1098</v>
      </c>
      <c r="E525" s="385">
        <v>1230</v>
      </c>
      <c r="F525" s="385">
        <v>2323</v>
      </c>
      <c r="G525" s="385">
        <v>2435</v>
      </c>
      <c r="H525" s="386">
        <f t="shared" ref="H525:H588" si="56">E525/G525</f>
        <v>0.50513347022587274</v>
      </c>
      <c r="I525" s="139">
        <f t="shared" ref="I525:I588" si="57">(G525+E525)/F525</f>
        <v>1.5777012483857082</v>
      </c>
      <c r="J525" s="139">
        <f t="shared" si="52"/>
        <v>-6.1163332713143552E-2</v>
      </c>
      <c r="K525" s="139">
        <f t="shared" si="53"/>
        <v>9.2000959908950686E-2</v>
      </c>
      <c r="L525" s="139">
        <f t="shared" si="54"/>
        <v>-0.19134864959027084</v>
      </c>
      <c r="M525" s="139">
        <f t="shared" si="55"/>
        <v>-0.16051102239446371</v>
      </c>
      <c r="N525" s="388">
        <f t="shared" ref="N525:N588" si="58">M525*G525</f>
        <v>-390.84433953051916</v>
      </c>
    </row>
    <row r="526" spans="2:14" x14ac:dyDescent="0.25">
      <c r="B526" s="387">
        <v>3</v>
      </c>
      <c r="C526" s="387">
        <v>1033</v>
      </c>
      <c r="D526" s="384" t="s">
        <v>1099</v>
      </c>
      <c r="E526" s="385">
        <v>1434</v>
      </c>
      <c r="F526" s="385">
        <v>1010</v>
      </c>
      <c r="G526" s="385">
        <v>2897</v>
      </c>
      <c r="H526" s="386">
        <f t="shared" si="56"/>
        <v>0.49499482222989299</v>
      </c>
      <c r="I526" s="139">
        <f t="shared" si="57"/>
        <v>4.2881188118811879</v>
      </c>
      <c r="J526" s="139">
        <f t="shared" ref="J526:J589" si="59">$J$6*(G526-G$10)/G$11</f>
        <v>-4.4463228555827149E-2</v>
      </c>
      <c r="K526" s="139">
        <f t="shared" ref="K526:K589" si="60">$K$6*(H526-H$10)/H$11</f>
        <v>8.1192452179942018E-2</v>
      </c>
      <c r="L526" s="139">
        <f t="shared" ref="L526:L589" si="61">$L$6*(I526-I$10)/I$11</f>
        <v>-9.7580623263834015E-2</v>
      </c>
      <c r="M526" s="139">
        <f t="shared" ref="M526:M589" si="62">SUM(J526:L526)</f>
        <v>-6.0851399639719146E-2</v>
      </c>
      <c r="N526" s="388">
        <f t="shared" si="58"/>
        <v>-176.28650475626637</v>
      </c>
    </row>
    <row r="527" spans="2:14" x14ac:dyDescent="0.25">
      <c r="B527" s="387">
        <v>3</v>
      </c>
      <c r="C527" s="387">
        <v>1037</v>
      </c>
      <c r="D527" s="384" t="s">
        <v>1100</v>
      </c>
      <c r="E527" s="385">
        <v>970</v>
      </c>
      <c r="F527" s="385">
        <v>943</v>
      </c>
      <c r="G527" s="385">
        <v>2984</v>
      </c>
      <c r="H527" s="386">
        <f t="shared" si="56"/>
        <v>0.32506702412868632</v>
      </c>
      <c r="I527" s="139">
        <f t="shared" si="57"/>
        <v>4.1930010604453871</v>
      </c>
      <c r="J527" s="139">
        <f t="shared" si="59"/>
        <v>-4.1318403746981848E-2</v>
      </c>
      <c r="K527" s="139">
        <f t="shared" si="60"/>
        <v>-9.9962463138017987E-2</v>
      </c>
      <c r="L527" s="139">
        <f t="shared" si="61"/>
        <v>-0.10087126155546361</v>
      </c>
      <c r="M527" s="139">
        <f t="shared" si="62"/>
        <v>-0.24215212844046344</v>
      </c>
      <c r="N527" s="388">
        <f t="shared" si="58"/>
        <v>-722.58195126634291</v>
      </c>
    </row>
    <row r="528" spans="2:14" x14ac:dyDescent="0.25">
      <c r="B528" s="387">
        <v>3</v>
      </c>
      <c r="C528" s="387">
        <v>1039</v>
      </c>
      <c r="D528" s="384" t="s">
        <v>1101</v>
      </c>
      <c r="E528" s="385">
        <v>653</v>
      </c>
      <c r="F528" s="385">
        <v>1660</v>
      </c>
      <c r="G528" s="385">
        <v>1770</v>
      </c>
      <c r="H528" s="386">
        <f t="shared" si="56"/>
        <v>0.36892655367231636</v>
      </c>
      <c r="I528" s="139">
        <f t="shared" si="57"/>
        <v>1.4596385542168675</v>
      </c>
      <c r="J528" s="139">
        <f t="shared" si="59"/>
        <v>-8.5201361424432312E-2</v>
      </c>
      <c r="K528" s="139">
        <f t="shared" si="60"/>
        <v>-5.32051376789444E-2</v>
      </c>
      <c r="L528" s="139">
        <f t="shared" si="61"/>
        <v>-0.19543307774779684</v>
      </c>
      <c r="M528" s="139">
        <f t="shared" si="62"/>
        <v>-0.33383957685117355</v>
      </c>
      <c r="N528" s="388">
        <f t="shared" si="58"/>
        <v>-590.8960510265772</v>
      </c>
    </row>
    <row r="529" spans="2:14" x14ac:dyDescent="0.25">
      <c r="B529" s="387">
        <v>3</v>
      </c>
      <c r="C529" s="387">
        <v>1040</v>
      </c>
      <c r="D529" s="384" t="s">
        <v>1102</v>
      </c>
      <c r="E529" s="385">
        <v>6282</v>
      </c>
      <c r="F529" s="385">
        <v>1545</v>
      </c>
      <c r="G529" s="385">
        <v>7859</v>
      </c>
      <c r="H529" s="386">
        <f t="shared" si="56"/>
        <v>0.79933833821096834</v>
      </c>
      <c r="I529" s="139">
        <f t="shared" si="57"/>
        <v>9.1527508090614891</v>
      </c>
      <c r="J529" s="139">
        <f t="shared" si="59"/>
        <v>0.13490022778314253</v>
      </c>
      <c r="K529" s="139">
        <f t="shared" si="60"/>
        <v>0.40564392204648653</v>
      </c>
      <c r="L529" s="139">
        <f t="shared" si="61"/>
        <v>7.0713350079432427E-2</v>
      </c>
      <c r="M529" s="139">
        <f t="shared" si="62"/>
        <v>0.61125749990906153</v>
      </c>
      <c r="N529" s="388">
        <f t="shared" si="58"/>
        <v>4803.8726917853146</v>
      </c>
    </row>
    <row r="530" spans="2:14" x14ac:dyDescent="0.25">
      <c r="B530" s="387">
        <v>3</v>
      </c>
      <c r="C530" s="387">
        <v>1041</v>
      </c>
      <c r="D530" s="384" t="s">
        <v>1103</v>
      </c>
      <c r="E530" s="385">
        <v>429</v>
      </c>
      <c r="F530" s="385">
        <v>1235</v>
      </c>
      <c r="G530" s="385">
        <v>1068</v>
      </c>
      <c r="H530" s="386">
        <f t="shared" si="56"/>
        <v>0.40168539325842695</v>
      </c>
      <c r="I530" s="139">
        <f t="shared" si="57"/>
        <v>1.2121457489878542</v>
      </c>
      <c r="J530" s="139">
        <f t="shared" si="59"/>
        <v>-0.11057684436477024</v>
      </c>
      <c r="K530" s="139">
        <f t="shared" si="60"/>
        <v>-1.8281923952594367E-2</v>
      </c>
      <c r="L530" s="139">
        <f t="shared" si="61"/>
        <v>-0.20399519459240179</v>
      </c>
      <c r="M530" s="139">
        <f t="shared" si="62"/>
        <v>-0.33285396290976638</v>
      </c>
      <c r="N530" s="388">
        <f t="shared" si="58"/>
        <v>-355.48803238763048</v>
      </c>
    </row>
    <row r="531" spans="2:14" x14ac:dyDescent="0.25">
      <c r="B531" s="387">
        <v>3</v>
      </c>
      <c r="C531" s="387">
        <v>1051</v>
      </c>
      <c r="D531" s="384" t="s">
        <v>1104</v>
      </c>
      <c r="E531" s="385">
        <v>1678</v>
      </c>
      <c r="F531" s="385">
        <v>687</v>
      </c>
      <c r="G531" s="385">
        <v>5504</v>
      </c>
      <c r="H531" s="386">
        <f t="shared" si="56"/>
        <v>0.30486918604651164</v>
      </c>
      <c r="I531" s="139">
        <f t="shared" si="57"/>
        <v>10.454148471615721</v>
      </c>
      <c r="J531" s="139">
        <f t="shared" si="59"/>
        <v>4.9773073474743995E-2</v>
      </c>
      <c r="K531" s="139">
        <f t="shared" si="60"/>
        <v>-0.12149477090795099</v>
      </c>
      <c r="L531" s="139">
        <f t="shared" si="61"/>
        <v>0.11573574512552033</v>
      </c>
      <c r="M531" s="139">
        <f t="shared" si="62"/>
        <v>4.4014047692313332E-2</v>
      </c>
      <c r="N531" s="388">
        <f t="shared" si="58"/>
        <v>242.25331849849258</v>
      </c>
    </row>
    <row r="532" spans="2:14" x14ac:dyDescent="0.25">
      <c r="B532" s="387">
        <v>3</v>
      </c>
      <c r="C532" s="387">
        <v>1052</v>
      </c>
      <c r="D532" s="384" t="s">
        <v>1105</v>
      </c>
      <c r="E532" s="385">
        <v>2609</v>
      </c>
      <c r="F532" s="385">
        <v>450</v>
      </c>
      <c r="G532" s="385">
        <v>6621</v>
      </c>
      <c r="H532" s="386">
        <f t="shared" si="56"/>
        <v>0.39404923727533603</v>
      </c>
      <c r="I532" s="139">
        <f t="shared" si="57"/>
        <v>20.511111111111113</v>
      </c>
      <c r="J532" s="139">
        <f t="shared" si="59"/>
        <v>9.0149732227389937E-2</v>
      </c>
      <c r="K532" s="139">
        <f t="shared" si="60"/>
        <v>-2.642260020409077E-2</v>
      </c>
      <c r="L532" s="139">
        <f t="shared" si="61"/>
        <v>0.46366056314803611</v>
      </c>
      <c r="M532" s="139">
        <f t="shared" si="62"/>
        <v>0.52738769517133521</v>
      </c>
      <c r="N532" s="388">
        <f t="shared" si="58"/>
        <v>3491.8339297294106</v>
      </c>
    </row>
    <row r="533" spans="2:14" x14ac:dyDescent="0.25">
      <c r="B533" s="387">
        <v>3</v>
      </c>
      <c r="C533" s="387">
        <v>1053</v>
      </c>
      <c r="D533" s="384" t="s">
        <v>1106</v>
      </c>
      <c r="E533" s="385">
        <v>2999</v>
      </c>
      <c r="F533" s="385">
        <v>271</v>
      </c>
      <c r="G533" s="385">
        <v>1609</v>
      </c>
      <c r="H533" s="386">
        <f t="shared" si="56"/>
        <v>1.8638906152889994</v>
      </c>
      <c r="I533" s="139">
        <f t="shared" si="57"/>
        <v>17.00369003690037</v>
      </c>
      <c r="J533" s="139">
        <f t="shared" si="59"/>
        <v>-9.1021094691375912E-2</v>
      </c>
      <c r="K533" s="139">
        <f t="shared" si="60"/>
        <v>1.5405310903646097</v>
      </c>
      <c r="L533" s="139">
        <f t="shared" si="61"/>
        <v>0.34231986787879931</v>
      </c>
      <c r="M533" s="139">
        <f t="shared" si="62"/>
        <v>1.7918298635520331</v>
      </c>
      <c r="N533" s="388">
        <f t="shared" si="58"/>
        <v>2883.0542504552213</v>
      </c>
    </row>
    <row r="534" spans="2:14" x14ac:dyDescent="0.25">
      <c r="B534" s="387">
        <v>3</v>
      </c>
      <c r="C534" s="387">
        <v>1054</v>
      </c>
      <c r="D534" s="384" t="s">
        <v>1107</v>
      </c>
      <c r="E534" s="385">
        <v>7279</v>
      </c>
      <c r="F534" s="385">
        <v>904</v>
      </c>
      <c r="G534" s="385">
        <v>14469</v>
      </c>
      <c r="H534" s="386">
        <f t="shared" si="56"/>
        <v>0.50307554081138983</v>
      </c>
      <c r="I534" s="139">
        <f t="shared" si="57"/>
        <v>24.057522123893804</v>
      </c>
      <c r="J534" s="139">
        <f t="shared" si="59"/>
        <v>0.37383461843219329</v>
      </c>
      <c r="K534" s="139">
        <f t="shared" si="60"/>
        <v>8.9807063248270397E-2</v>
      </c>
      <c r="L534" s="139">
        <f t="shared" si="61"/>
        <v>0.58635013160778082</v>
      </c>
      <c r="M534" s="139">
        <f t="shared" si="62"/>
        <v>1.0499918132882446</v>
      </c>
      <c r="N534" s="388">
        <f t="shared" si="58"/>
        <v>15192.331546467612</v>
      </c>
    </row>
    <row r="535" spans="2:14" x14ac:dyDescent="0.25">
      <c r="B535" s="387">
        <v>3</v>
      </c>
      <c r="C535" s="387">
        <v>1055</v>
      </c>
      <c r="D535" s="384" t="s">
        <v>1108</v>
      </c>
      <c r="E535" s="385">
        <v>366</v>
      </c>
      <c r="F535" s="385">
        <v>104</v>
      </c>
      <c r="G535" s="385">
        <v>1460</v>
      </c>
      <c r="H535" s="386">
        <f t="shared" si="56"/>
        <v>0.25068493150684934</v>
      </c>
      <c r="I535" s="139">
        <f t="shared" si="57"/>
        <v>17.557692307692307</v>
      </c>
      <c r="J535" s="139">
        <f t="shared" si="59"/>
        <v>-9.6407059019168434E-2</v>
      </c>
      <c r="K535" s="139">
        <f t="shared" si="60"/>
        <v>-0.17925897518989664</v>
      </c>
      <c r="L535" s="139">
        <f t="shared" si="61"/>
        <v>0.36148580755251142</v>
      </c>
      <c r="M535" s="139">
        <f t="shared" si="62"/>
        <v>8.5819773343446315E-2</v>
      </c>
      <c r="N535" s="388">
        <f t="shared" si="58"/>
        <v>125.29686908143162</v>
      </c>
    </row>
    <row r="536" spans="2:14" x14ac:dyDescent="0.25">
      <c r="B536" s="387">
        <v>3</v>
      </c>
      <c r="C536" s="387">
        <v>1056</v>
      </c>
      <c r="D536" s="384" t="s">
        <v>1109</v>
      </c>
      <c r="E536" s="385">
        <v>165</v>
      </c>
      <c r="F536" s="385">
        <v>333</v>
      </c>
      <c r="G536" s="385">
        <v>1196</v>
      </c>
      <c r="H536" s="386">
        <f t="shared" si="56"/>
        <v>0.13795986622073578</v>
      </c>
      <c r="I536" s="139">
        <f t="shared" si="57"/>
        <v>4.0870870870870872</v>
      </c>
      <c r="J536" s="139">
        <f t="shared" si="59"/>
        <v>-0.1059499756804921</v>
      </c>
      <c r="K536" s="139">
        <f t="shared" si="60"/>
        <v>-0.29943177731115478</v>
      </c>
      <c r="L536" s="139">
        <f t="shared" si="61"/>
        <v>-0.10453539964841144</v>
      </c>
      <c r="M536" s="139">
        <f t="shared" si="62"/>
        <v>-0.50991715264005832</v>
      </c>
      <c r="N536" s="388">
        <f t="shared" si="58"/>
        <v>-609.86091455750977</v>
      </c>
    </row>
    <row r="537" spans="2:14" x14ac:dyDescent="0.25">
      <c r="B537" s="387">
        <v>3</v>
      </c>
      <c r="C537" s="387">
        <v>1057</v>
      </c>
      <c r="D537" s="384" t="s">
        <v>1110</v>
      </c>
      <c r="E537" s="385">
        <v>143</v>
      </c>
      <c r="F537" s="385">
        <v>122</v>
      </c>
      <c r="G537" s="385">
        <v>512</v>
      </c>
      <c r="H537" s="386">
        <f t="shared" si="56"/>
        <v>0.279296875</v>
      </c>
      <c r="I537" s="139">
        <f t="shared" si="57"/>
        <v>5.3688524590163933</v>
      </c>
      <c r="J537" s="139">
        <f t="shared" si="59"/>
        <v>-0.1306748052121034</v>
      </c>
      <c r="K537" s="139">
        <f t="shared" si="60"/>
        <v>-0.14875664267866778</v>
      </c>
      <c r="L537" s="139">
        <f t="shared" si="61"/>
        <v>-6.0192191886585443E-2</v>
      </c>
      <c r="M537" s="139">
        <f t="shared" si="62"/>
        <v>-0.3396236397773566</v>
      </c>
      <c r="N537" s="388">
        <f t="shared" si="58"/>
        <v>-173.88730356600658</v>
      </c>
    </row>
    <row r="538" spans="2:14" x14ac:dyDescent="0.25">
      <c r="B538" s="387">
        <v>3</v>
      </c>
      <c r="C538" s="387">
        <v>1058</v>
      </c>
      <c r="D538" s="384" t="s">
        <v>1111</v>
      </c>
      <c r="E538" s="385">
        <v>5219</v>
      </c>
      <c r="F538" s="385">
        <v>1277</v>
      </c>
      <c r="G538" s="385">
        <v>15043</v>
      </c>
      <c r="H538" s="386">
        <f t="shared" si="56"/>
        <v>0.34693877551020408</v>
      </c>
      <c r="I538" s="139">
        <f t="shared" si="57"/>
        <v>15.866875489428347</v>
      </c>
      <c r="J538" s="139">
        <f t="shared" si="59"/>
        <v>0.39458323268825302</v>
      </c>
      <c r="K538" s="139">
        <f t="shared" si="60"/>
        <v>-7.6645646739240736E-2</v>
      </c>
      <c r="L538" s="139">
        <f t="shared" si="61"/>
        <v>0.30299129435887251</v>
      </c>
      <c r="M538" s="139">
        <f t="shared" si="62"/>
        <v>0.62092888030788473</v>
      </c>
      <c r="N538" s="388">
        <f t="shared" si="58"/>
        <v>9340.6331464715095</v>
      </c>
    </row>
    <row r="539" spans="2:14" x14ac:dyDescent="0.25">
      <c r="B539" s="387">
        <v>3</v>
      </c>
      <c r="C539" s="387">
        <v>1059</v>
      </c>
      <c r="D539" s="384" t="s">
        <v>1112</v>
      </c>
      <c r="E539" s="385">
        <v>12596</v>
      </c>
      <c r="F539" s="385">
        <v>2696</v>
      </c>
      <c r="G539" s="385">
        <v>28983</v>
      </c>
      <c r="H539" s="386">
        <f t="shared" si="56"/>
        <v>0.43459959286478278</v>
      </c>
      <c r="I539" s="139">
        <f t="shared" si="57"/>
        <v>15.422477744807122</v>
      </c>
      <c r="J539" s="139">
        <f t="shared" si="59"/>
        <v>0.89847815033541911</v>
      </c>
      <c r="K539" s="139">
        <f t="shared" si="60"/>
        <v>1.6806914419198096E-2</v>
      </c>
      <c r="L539" s="139">
        <f t="shared" si="61"/>
        <v>0.28761716899225837</v>
      </c>
      <c r="M539" s="139">
        <f t="shared" si="62"/>
        <v>1.2029022337468755</v>
      </c>
      <c r="N539" s="388">
        <f t="shared" si="58"/>
        <v>34863.715440685693</v>
      </c>
    </row>
    <row r="540" spans="2:14" x14ac:dyDescent="0.25">
      <c r="B540" s="387">
        <v>3</v>
      </c>
      <c r="C540" s="387">
        <v>1061</v>
      </c>
      <c r="D540" s="384" t="s">
        <v>1113</v>
      </c>
      <c r="E540" s="385">
        <v>81804</v>
      </c>
      <c r="F540" s="385">
        <v>2845</v>
      </c>
      <c r="G540" s="385">
        <v>83840</v>
      </c>
      <c r="H540" s="386">
        <f t="shared" si="56"/>
        <v>0.97571564885496187</v>
      </c>
      <c r="I540" s="139">
        <f t="shared" si="57"/>
        <v>58.222847100175748</v>
      </c>
      <c r="J540" s="139">
        <f t="shared" si="59"/>
        <v>2.8814167082529645</v>
      </c>
      <c r="K540" s="139">
        <f t="shared" si="60"/>
        <v>0.59367446873015639</v>
      </c>
      <c r="L540" s="139">
        <f t="shared" si="61"/>
        <v>1.7683138020673779</v>
      </c>
      <c r="M540" s="139">
        <f t="shared" si="62"/>
        <v>5.2434049790504993</v>
      </c>
      <c r="N540" s="388">
        <f t="shared" si="58"/>
        <v>439607.07344359386</v>
      </c>
    </row>
    <row r="541" spans="2:14" x14ac:dyDescent="0.25">
      <c r="B541" s="387">
        <v>3</v>
      </c>
      <c r="C541" s="387">
        <v>1062</v>
      </c>
      <c r="D541" s="384" t="s">
        <v>1114</v>
      </c>
      <c r="E541" s="385">
        <v>3931</v>
      </c>
      <c r="F541" s="385">
        <v>2806</v>
      </c>
      <c r="G541" s="385">
        <v>7691</v>
      </c>
      <c r="H541" s="386">
        <f t="shared" si="56"/>
        <v>0.51111688987127812</v>
      </c>
      <c r="I541" s="139">
        <f t="shared" si="57"/>
        <v>4.14183891660727</v>
      </c>
      <c r="J541" s="139">
        <f t="shared" si="59"/>
        <v>0.12882746263502751</v>
      </c>
      <c r="K541" s="139">
        <f t="shared" si="60"/>
        <v>9.8379703653571307E-2</v>
      </c>
      <c r="L541" s="139">
        <f t="shared" si="61"/>
        <v>-0.10264123726508918</v>
      </c>
      <c r="M541" s="139">
        <f t="shared" si="62"/>
        <v>0.12456592902350964</v>
      </c>
      <c r="N541" s="388">
        <f t="shared" si="58"/>
        <v>958.03656011981263</v>
      </c>
    </row>
    <row r="542" spans="2:14" x14ac:dyDescent="0.25">
      <c r="B542" s="387">
        <v>3</v>
      </c>
      <c r="C542" s="387">
        <v>1063</v>
      </c>
      <c r="D542" s="384" t="s">
        <v>1115</v>
      </c>
      <c r="E542" s="385">
        <v>2553</v>
      </c>
      <c r="F542" s="385">
        <v>723</v>
      </c>
      <c r="G542" s="385">
        <v>7716</v>
      </c>
      <c r="H542" s="386">
        <f t="shared" si="56"/>
        <v>0.33087091757387249</v>
      </c>
      <c r="I542" s="139">
        <f t="shared" si="57"/>
        <v>14.203319502074688</v>
      </c>
      <c r="J542" s="139">
        <f t="shared" si="59"/>
        <v>0.12973114792492557</v>
      </c>
      <c r="K542" s="139">
        <f t="shared" si="60"/>
        <v>-9.3775106876560613E-2</v>
      </c>
      <c r="L542" s="139">
        <f t="shared" si="61"/>
        <v>0.24543988098310107</v>
      </c>
      <c r="M542" s="139">
        <f t="shared" si="62"/>
        <v>0.28139592203146602</v>
      </c>
      <c r="N542" s="388">
        <f t="shared" si="58"/>
        <v>2171.2509343947918</v>
      </c>
    </row>
    <row r="543" spans="2:14" x14ac:dyDescent="0.25">
      <c r="B543" s="387">
        <v>3</v>
      </c>
      <c r="C543" s="387">
        <v>1064</v>
      </c>
      <c r="D543" s="384" t="s">
        <v>1116</v>
      </c>
      <c r="E543" s="385">
        <v>444</v>
      </c>
      <c r="F543" s="385">
        <v>674</v>
      </c>
      <c r="G543" s="385">
        <v>1596</v>
      </c>
      <c r="H543" s="386">
        <f t="shared" si="56"/>
        <v>0.2781954887218045</v>
      </c>
      <c r="I543" s="139">
        <f t="shared" si="57"/>
        <v>3.0267062314540061</v>
      </c>
      <c r="J543" s="139">
        <f t="shared" si="59"/>
        <v>-9.1491011042122913E-2</v>
      </c>
      <c r="K543" s="139">
        <f t="shared" si="60"/>
        <v>-0.14993079746786855</v>
      </c>
      <c r="L543" s="139">
        <f t="shared" si="61"/>
        <v>-0.14121971771297678</v>
      </c>
      <c r="M543" s="139">
        <f t="shared" si="62"/>
        <v>-0.38264152622296821</v>
      </c>
      <c r="N543" s="388">
        <f t="shared" si="58"/>
        <v>-610.69587585185729</v>
      </c>
    </row>
    <row r="544" spans="2:14" x14ac:dyDescent="0.25">
      <c r="B544" s="387">
        <v>3</v>
      </c>
      <c r="C544" s="387">
        <v>1065</v>
      </c>
      <c r="D544" s="384" t="s">
        <v>1117</v>
      </c>
      <c r="E544" s="385">
        <v>5016</v>
      </c>
      <c r="F544" s="385">
        <v>818</v>
      </c>
      <c r="G544" s="385">
        <v>5498</v>
      </c>
      <c r="H544" s="386">
        <f t="shared" si="56"/>
        <v>0.91233175700254643</v>
      </c>
      <c r="I544" s="139">
        <f t="shared" si="57"/>
        <v>12.853300733496333</v>
      </c>
      <c r="J544" s="139">
        <f t="shared" si="59"/>
        <v>4.9556189005168456E-2</v>
      </c>
      <c r="K544" s="139">
        <f t="shared" si="60"/>
        <v>0.52610280776972695</v>
      </c>
      <c r="L544" s="139">
        <f t="shared" si="61"/>
        <v>0.1987354184906191</v>
      </c>
      <c r="M544" s="139">
        <f t="shared" si="62"/>
        <v>0.77439441526551445</v>
      </c>
      <c r="N544" s="388">
        <f t="shared" si="58"/>
        <v>4257.6204951297987</v>
      </c>
    </row>
    <row r="545" spans="2:14" x14ac:dyDescent="0.25">
      <c r="B545" s="387">
        <v>3</v>
      </c>
      <c r="C545" s="387">
        <v>1066</v>
      </c>
      <c r="D545" s="384" t="s">
        <v>1118</v>
      </c>
      <c r="E545" s="385">
        <v>458</v>
      </c>
      <c r="F545" s="385">
        <v>3692</v>
      </c>
      <c r="G545" s="385">
        <v>1796</v>
      </c>
      <c r="H545" s="386">
        <f t="shared" si="56"/>
        <v>0.25501113585746105</v>
      </c>
      <c r="I545" s="139">
        <f t="shared" si="57"/>
        <v>0.61050920910075834</v>
      </c>
      <c r="J545" s="139">
        <f t="shared" si="59"/>
        <v>-8.4261528722938336E-2</v>
      </c>
      <c r="K545" s="139">
        <f t="shared" si="60"/>
        <v>-0.17464693883362908</v>
      </c>
      <c r="L545" s="139">
        <f t="shared" si="61"/>
        <v>-0.22480906167726716</v>
      </c>
      <c r="M545" s="139">
        <f t="shared" si="62"/>
        <v>-0.4837175292338346</v>
      </c>
      <c r="N545" s="388">
        <f t="shared" si="58"/>
        <v>-868.75668250396689</v>
      </c>
    </row>
    <row r="546" spans="2:14" x14ac:dyDescent="0.25">
      <c r="B546" s="387">
        <v>3</v>
      </c>
      <c r="C546" s="387">
        <v>1067</v>
      </c>
      <c r="D546" s="384" t="s">
        <v>1119</v>
      </c>
      <c r="E546" s="385">
        <v>462</v>
      </c>
      <c r="F546" s="385">
        <v>618</v>
      </c>
      <c r="G546" s="385">
        <v>2455</v>
      </c>
      <c r="H546" s="386">
        <f t="shared" si="56"/>
        <v>0.18818737270875763</v>
      </c>
      <c r="I546" s="139">
        <f t="shared" si="57"/>
        <v>4.7200647249190935</v>
      </c>
      <c r="J546" s="139">
        <f t="shared" si="59"/>
        <v>-6.0440384481225094E-2</v>
      </c>
      <c r="K546" s="139">
        <f t="shared" si="60"/>
        <v>-0.24588574313580067</v>
      </c>
      <c r="L546" s="139">
        <f t="shared" si="61"/>
        <v>-8.2637274205432487E-2</v>
      </c>
      <c r="M546" s="139">
        <f t="shared" si="62"/>
        <v>-0.38896340182245825</v>
      </c>
      <c r="N546" s="388">
        <f t="shared" si="58"/>
        <v>-954.90515147413498</v>
      </c>
    </row>
    <row r="547" spans="2:14" x14ac:dyDescent="0.25">
      <c r="B547" s="387">
        <v>3</v>
      </c>
      <c r="C547" s="387">
        <v>1068</v>
      </c>
      <c r="D547" s="384" t="s">
        <v>1120</v>
      </c>
      <c r="E547" s="385">
        <v>684</v>
      </c>
      <c r="F547" s="385">
        <v>854</v>
      </c>
      <c r="G547" s="385">
        <v>1461</v>
      </c>
      <c r="H547" s="386">
        <f t="shared" si="56"/>
        <v>0.46817248459958932</v>
      </c>
      <c r="I547" s="139">
        <f t="shared" si="57"/>
        <v>2.5117096018735361</v>
      </c>
      <c r="J547" s="139">
        <f t="shared" si="59"/>
        <v>-9.637091160757251E-2</v>
      </c>
      <c r="K547" s="139">
        <f t="shared" si="60"/>
        <v>5.2597964660287107E-2</v>
      </c>
      <c r="L547" s="139">
        <f t="shared" si="61"/>
        <v>-0.15903624095681615</v>
      </c>
      <c r="M547" s="139">
        <f t="shared" si="62"/>
        <v>-0.20280918790410155</v>
      </c>
      <c r="N547" s="388">
        <f t="shared" si="58"/>
        <v>-296.30422352789236</v>
      </c>
    </row>
    <row r="548" spans="2:14" x14ac:dyDescent="0.25">
      <c r="B548" s="387">
        <v>3</v>
      </c>
      <c r="C548" s="387">
        <v>1069</v>
      </c>
      <c r="D548" s="384" t="s">
        <v>1121</v>
      </c>
      <c r="E548" s="385">
        <v>2653</v>
      </c>
      <c r="F548" s="385">
        <v>1159</v>
      </c>
      <c r="G548" s="385">
        <v>4570</v>
      </c>
      <c r="H548" s="386">
        <f t="shared" si="56"/>
        <v>0.58052516411378552</v>
      </c>
      <c r="I548" s="139">
        <f t="shared" si="57"/>
        <v>6.2320966350301985</v>
      </c>
      <c r="J548" s="139">
        <f t="shared" si="59"/>
        <v>1.6011391044151953E-2</v>
      </c>
      <c r="K548" s="139">
        <f t="shared" si="60"/>
        <v>0.17237377750885943</v>
      </c>
      <c r="L548" s="139">
        <f t="shared" si="61"/>
        <v>-3.0327899493860638E-2</v>
      </c>
      <c r="M548" s="139">
        <f t="shared" si="62"/>
        <v>0.15805726905915074</v>
      </c>
      <c r="N548" s="388">
        <f t="shared" si="58"/>
        <v>722.32171960031883</v>
      </c>
    </row>
    <row r="549" spans="2:14" x14ac:dyDescent="0.25">
      <c r="B549" s="387">
        <v>3</v>
      </c>
      <c r="C549" s="387">
        <v>1081</v>
      </c>
      <c r="D549" s="384" t="s">
        <v>1122</v>
      </c>
      <c r="E549" s="385">
        <v>2828</v>
      </c>
      <c r="F549" s="385">
        <v>4193</v>
      </c>
      <c r="G549" s="385">
        <v>6701</v>
      </c>
      <c r="H549" s="386">
        <f t="shared" si="56"/>
        <v>0.42202656319952248</v>
      </c>
      <c r="I549" s="139">
        <f t="shared" si="57"/>
        <v>2.2725971857858336</v>
      </c>
      <c r="J549" s="139">
        <f t="shared" si="59"/>
        <v>9.3041525155063781E-2</v>
      </c>
      <c r="K549" s="139">
        <f t="shared" si="60"/>
        <v>3.4031856017159639E-3</v>
      </c>
      <c r="L549" s="139">
        <f t="shared" si="61"/>
        <v>-0.16730843474299215</v>
      </c>
      <c r="M549" s="139">
        <f t="shared" si="62"/>
        <v>-7.0863723986212407E-2</v>
      </c>
      <c r="N549" s="388">
        <f t="shared" si="58"/>
        <v>-474.85781443160931</v>
      </c>
    </row>
    <row r="550" spans="2:14" x14ac:dyDescent="0.25">
      <c r="B550" s="387">
        <v>3</v>
      </c>
      <c r="C550" s="387">
        <v>1082</v>
      </c>
      <c r="D550" s="384" t="s">
        <v>1123</v>
      </c>
      <c r="E550" s="385">
        <v>1135</v>
      </c>
      <c r="F550" s="385">
        <v>530</v>
      </c>
      <c r="G550" s="385">
        <v>2714</v>
      </c>
      <c r="H550" s="386">
        <f t="shared" si="56"/>
        <v>0.41820191599115697</v>
      </c>
      <c r="I550" s="139">
        <f t="shared" si="57"/>
        <v>7.2622641509433965</v>
      </c>
      <c r="J550" s="139">
        <f t="shared" si="59"/>
        <v>-5.1078204877881048E-2</v>
      </c>
      <c r="K550" s="139">
        <f t="shared" si="60"/>
        <v>-6.7415576852806883E-4</v>
      </c>
      <c r="L550" s="139">
        <f t="shared" si="61"/>
        <v>5.3111754788579962E-3</v>
      </c>
      <c r="M550" s="139">
        <f t="shared" si="62"/>
        <v>-4.6441185167551122E-2</v>
      </c>
      <c r="N550" s="388">
        <f t="shared" si="58"/>
        <v>-126.04137654473375</v>
      </c>
    </row>
    <row r="551" spans="2:14" x14ac:dyDescent="0.25">
      <c r="B551" s="387">
        <v>3</v>
      </c>
      <c r="C551" s="387">
        <v>1083</v>
      </c>
      <c r="D551" s="384" t="s">
        <v>1124</v>
      </c>
      <c r="E551" s="385">
        <v>1861</v>
      </c>
      <c r="F551" s="385">
        <v>1630</v>
      </c>
      <c r="G551" s="385">
        <v>3421</v>
      </c>
      <c r="H551" s="386">
        <f t="shared" si="56"/>
        <v>0.54399298450745392</v>
      </c>
      <c r="I551" s="139">
        <f t="shared" si="57"/>
        <v>3.2404907975460122</v>
      </c>
      <c r="J551" s="139">
        <f t="shared" si="59"/>
        <v>-2.552198487956352E-2</v>
      </c>
      <c r="K551" s="139">
        <f t="shared" si="60"/>
        <v>0.13342791946258542</v>
      </c>
      <c r="L551" s="139">
        <f t="shared" si="61"/>
        <v>-0.13382375146353709</v>
      </c>
      <c r="M551" s="139">
        <f t="shared" si="62"/>
        <v>-2.5917816880515185E-2</v>
      </c>
      <c r="N551" s="388">
        <f t="shared" si="58"/>
        <v>-88.664851548242453</v>
      </c>
    </row>
    <row r="552" spans="2:14" x14ac:dyDescent="0.25">
      <c r="B552" s="387">
        <v>3</v>
      </c>
      <c r="C552" s="387">
        <v>1084</v>
      </c>
      <c r="D552" s="384" t="s">
        <v>1125</v>
      </c>
      <c r="E552" s="385">
        <v>576</v>
      </c>
      <c r="F552" s="385">
        <v>590</v>
      </c>
      <c r="G552" s="385">
        <v>1623</v>
      </c>
      <c r="H552" s="386">
        <f t="shared" si="56"/>
        <v>0.35489833641404805</v>
      </c>
      <c r="I552" s="139">
        <f t="shared" si="57"/>
        <v>3.7271186440677968</v>
      </c>
      <c r="J552" s="139">
        <f t="shared" si="59"/>
        <v>-9.0515030929032986E-2</v>
      </c>
      <c r="K552" s="139">
        <f t="shared" si="60"/>
        <v>-6.8160198227483898E-2</v>
      </c>
      <c r="L552" s="139">
        <f t="shared" si="61"/>
        <v>-0.11698865810434809</v>
      </c>
      <c r="M552" s="139">
        <f t="shared" si="62"/>
        <v>-0.27566388726086499</v>
      </c>
      <c r="N552" s="388">
        <f t="shared" si="58"/>
        <v>-447.4024890243839</v>
      </c>
    </row>
    <row r="553" spans="2:14" x14ac:dyDescent="0.25">
      <c r="B553" s="387">
        <v>3</v>
      </c>
      <c r="C553" s="387">
        <v>1085</v>
      </c>
      <c r="D553" s="384" t="s">
        <v>1126</v>
      </c>
      <c r="E553" s="385">
        <v>1063</v>
      </c>
      <c r="F553" s="385">
        <v>641</v>
      </c>
      <c r="G553" s="385">
        <v>2878</v>
      </c>
      <c r="H553" s="386">
        <f t="shared" si="56"/>
        <v>0.36935371785962473</v>
      </c>
      <c r="I553" s="139">
        <f t="shared" si="57"/>
        <v>6.1482059282371297</v>
      </c>
      <c r="J553" s="139">
        <f t="shared" si="59"/>
        <v>-4.5150029376149689E-2</v>
      </c>
      <c r="K553" s="139">
        <f t="shared" si="60"/>
        <v>-5.2749750784961205E-2</v>
      </c>
      <c r="L553" s="139">
        <f t="shared" si="61"/>
        <v>-3.3230133492437287E-2</v>
      </c>
      <c r="M553" s="139">
        <f t="shared" si="62"/>
        <v>-0.13112991365354817</v>
      </c>
      <c r="N553" s="388">
        <f t="shared" si="58"/>
        <v>-377.39189149491165</v>
      </c>
    </row>
    <row r="554" spans="2:14" x14ac:dyDescent="0.25">
      <c r="B554" s="387">
        <v>3</v>
      </c>
      <c r="C554" s="387">
        <v>1086</v>
      </c>
      <c r="D554" s="384" t="s">
        <v>1127</v>
      </c>
      <c r="E554" s="385">
        <v>1465</v>
      </c>
      <c r="F554" s="385">
        <v>1959</v>
      </c>
      <c r="G554" s="385">
        <v>3221</v>
      </c>
      <c r="H554" s="386">
        <f t="shared" si="56"/>
        <v>0.4548276932629618</v>
      </c>
      <c r="I554" s="139">
        <f t="shared" si="57"/>
        <v>2.3920367534456357</v>
      </c>
      <c r="J554" s="139">
        <f t="shared" si="59"/>
        <v>-3.2751467198748115E-2</v>
      </c>
      <c r="K554" s="139">
        <f t="shared" si="60"/>
        <v>3.8371483934144877E-2</v>
      </c>
      <c r="L554" s="139">
        <f t="shared" si="61"/>
        <v>-0.16317637307264973</v>
      </c>
      <c r="M554" s="139">
        <f t="shared" si="62"/>
        <v>-0.15755635633725296</v>
      </c>
      <c r="N554" s="388">
        <f t="shared" si="58"/>
        <v>-507.48902376229177</v>
      </c>
    </row>
    <row r="555" spans="2:14" x14ac:dyDescent="0.25">
      <c r="B555" s="387">
        <v>3</v>
      </c>
      <c r="C555" s="387">
        <v>1088</v>
      </c>
      <c r="D555" s="384" t="s">
        <v>1128</v>
      </c>
      <c r="E555" s="385">
        <v>603</v>
      </c>
      <c r="F555" s="385">
        <v>697</v>
      </c>
      <c r="G555" s="385">
        <v>2445</v>
      </c>
      <c r="H555" s="386">
        <f t="shared" si="56"/>
        <v>0.24662576687116564</v>
      </c>
      <c r="I555" s="139">
        <f t="shared" si="57"/>
        <v>4.3730272596843616</v>
      </c>
      <c r="J555" s="139">
        <f t="shared" si="59"/>
        <v>-6.080185859718433E-2</v>
      </c>
      <c r="K555" s="139">
        <f t="shared" si="60"/>
        <v>-0.18358632853676329</v>
      </c>
      <c r="L555" s="139">
        <f t="shared" si="61"/>
        <v>-9.464318009043711E-2</v>
      </c>
      <c r="M555" s="139">
        <f t="shared" si="62"/>
        <v>-0.33903136722438471</v>
      </c>
      <c r="N555" s="388">
        <f t="shared" si="58"/>
        <v>-828.93169286362058</v>
      </c>
    </row>
    <row r="556" spans="2:14" x14ac:dyDescent="0.25">
      <c r="B556" s="387">
        <v>3</v>
      </c>
      <c r="C556" s="387">
        <v>1089</v>
      </c>
      <c r="D556" s="384" t="s">
        <v>1129</v>
      </c>
      <c r="E556" s="385">
        <v>759</v>
      </c>
      <c r="F556" s="385">
        <v>969</v>
      </c>
      <c r="G556" s="385">
        <v>2373</v>
      </c>
      <c r="H556" s="386">
        <f t="shared" si="56"/>
        <v>0.31984829329962072</v>
      </c>
      <c r="I556" s="139">
        <f t="shared" si="57"/>
        <v>3.2321981424148607</v>
      </c>
      <c r="J556" s="139">
        <f t="shared" si="59"/>
        <v>-6.3404472232090781E-2</v>
      </c>
      <c r="K556" s="139">
        <f t="shared" si="60"/>
        <v>-0.10552599513202132</v>
      </c>
      <c r="L556" s="139">
        <f t="shared" si="61"/>
        <v>-0.1341106393272842</v>
      </c>
      <c r="M556" s="139">
        <f t="shared" si="62"/>
        <v>-0.30304110669139628</v>
      </c>
      <c r="N556" s="388">
        <f t="shared" si="58"/>
        <v>-719.11654617868339</v>
      </c>
    </row>
    <row r="557" spans="2:14" x14ac:dyDescent="0.25">
      <c r="B557" s="387">
        <v>3</v>
      </c>
      <c r="C557" s="387">
        <v>1091</v>
      </c>
      <c r="D557" s="384" t="s">
        <v>1130</v>
      </c>
      <c r="E557" s="385">
        <v>284</v>
      </c>
      <c r="F557" s="385">
        <v>668</v>
      </c>
      <c r="G557" s="385">
        <v>1543</v>
      </c>
      <c r="H557" s="386">
        <f t="shared" si="56"/>
        <v>0.18405703175631885</v>
      </c>
      <c r="I557" s="139">
        <f t="shared" si="57"/>
        <v>2.7350299401197606</v>
      </c>
      <c r="J557" s="139">
        <f t="shared" si="59"/>
        <v>-9.340682385670683E-2</v>
      </c>
      <c r="K557" s="139">
        <f t="shared" si="60"/>
        <v>-0.25028897541347495</v>
      </c>
      <c r="L557" s="139">
        <f t="shared" si="61"/>
        <v>-0.15131038069161953</v>
      </c>
      <c r="M557" s="139">
        <f t="shared" si="62"/>
        <v>-0.4950061799618013</v>
      </c>
      <c r="N557" s="388">
        <f t="shared" si="58"/>
        <v>-763.79453568105941</v>
      </c>
    </row>
    <row r="558" spans="2:14" x14ac:dyDescent="0.25">
      <c r="B558" s="387">
        <v>3</v>
      </c>
      <c r="C558" s="387">
        <v>1093</v>
      </c>
      <c r="D558" s="384" t="s">
        <v>1131</v>
      </c>
      <c r="E558" s="385">
        <v>2721</v>
      </c>
      <c r="F558" s="385">
        <v>2540</v>
      </c>
      <c r="G558" s="385">
        <v>7183</v>
      </c>
      <c r="H558" s="386">
        <f t="shared" si="56"/>
        <v>0.37881108172072953</v>
      </c>
      <c r="I558" s="139">
        <f t="shared" si="57"/>
        <v>3.8992125984251969</v>
      </c>
      <c r="J558" s="139">
        <f t="shared" si="59"/>
        <v>0.11046457754429863</v>
      </c>
      <c r="K558" s="139">
        <f t="shared" si="60"/>
        <v>-4.2667539583888692E-2</v>
      </c>
      <c r="L558" s="139">
        <f t="shared" si="61"/>
        <v>-0.11103499596013058</v>
      </c>
      <c r="M558" s="139">
        <f t="shared" si="62"/>
        <v>-4.3237957999720647E-2</v>
      </c>
      <c r="N558" s="388">
        <f t="shared" si="58"/>
        <v>-310.57825231199342</v>
      </c>
    </row>
    <row r="559" spans="2:14" x14ac:dyDescent="0.25">
      <c r="B559" s="387">
        <v>3</v>
      </c>
      <c r="C559" s="387">
        <v>1094</v>
      </c>
      <c r="D559" s="384" t="s">
        <v>1132</v>
      </c>
      <c r="E559" s="385">
        <v>2971</v>
      </c>
      <c r="F559" s="385">
        <v>1025</v>
      </c>
      <c r="G559" s="385">
        <v>4091</v>
      </c>
      <c r="H559" s="386">
        <f t="shared" si="56"/>
        <v>0.72622830603764366</v>
      </c>
      <c r="I559" s="139">
        <f t="shared" si="57"/>
        <v>6.8897560975609755</v>
      </c>
      <c r="J559" s="139">
        <f t="shared" si="59"/>
        <v>-1.3032191102951422E-3</v>
      </c>
      <c r="K559" s="139">
        <f t="shared" si="60"/>
        <v>0.32770351538409997</v>
      </c>
      <c r="L559" s="139">
        <f t="shared" si="61"/>
        <v>-7.5758960287978525E-3</v>
      </c>
      <c r="M559" s="139">
        <f t="shared" si="62"/>
        <v>0.31882440024500697</v>
      </c>
      <c r="N559" s="388">
        <f t="shared" si="58"/>
        <v>1304.3106214023235</v>
      </c>
    </row>
    <row r="560" spans="2:14" x14ac:dyDescent="0.25">
      <c r="B560" s="387">
        <v>3</v>
      </c>
      <c r="C560" s="387">
        <v>1095</v>
      </c>
      <c r="D560" s="384" t="s">
        <v>1133</v>
      </c>
      <c r="E560" s="385">
        <v>3394</v>
      </c>
      <c r="F560" s="385">
        <v>904</v>
      </c>
      <c r="G560" s="385">
        <v>5068</v>
      </c>
      <c r="H560" s="386">
        <f t="shared" si="56"/>
        <v>0.66969218626677185</v>
      </c>
      <c r="I560" s="139">
        <f t="shared" si="57"/>
        <v>9.360619469026549</v>
      </c>
      <c r="J560" s="139">
        <f t="shared" si="59"/>
        <v>3.4012802018921581E-2</v>
      </c>
      <c r="K560" s="139">
        <f t="shared" si="60"/>
        <v>0.26743205830679201</v>
      </c>
      <c r="L560" s="139">
        <f t="shared" si="61"/>
        <v>7.7904653088444728E-2</v>
      </c>
      <c r="M560" s="139">
        <f t="shared" si="62"/>
        <v>0.37934951341415835</v>
      </c>
      <c r="N560" s="388">
        <f t="shared" si="58"/>
        <v>1922.5433339829544</v>
      </c>
    </row>
    <row r="561" spans="2:14" x14ac:dyDescent="0.25">
      <c r="B561" s="387">
        <v>3</v>
      </c>
      <c r="C561" s="387">
        <v>1097</v>
      </c>
      <c r="D561" s="384" t="s">
        <v>1134</v>
      </c>
      <c r="E561" s="385">
        <v>1338</v>
      </c>
      <c r="F561" s="385">
        <v>1176</v>
      </c>
      <c r="G561" s="385">
        <v>3564</v>
      </c>
      <c r="H561" s="386">
        <f t="shared" si="56"/>
        <v>0.37542087542087543</v>
      </c>
      <c r="I561" s="139">
        <f t="shared" si="57"/>
        <v>4.1683673469387754</v>
      </c>
      <c r="J561" s="139">
        <f t="shared" si="59"/>
        <v>-2.0352905021346537E-2</v>
      </c>
      <c r="K561" s="139">
        <f t="shared" si="60"/>
        <v>-4.6281736566507761E-2</v>
      </c>
      <c r="L561" s="139">
        <f t="shared" si="61"/>
        <v>-0.10172347515078396</v>
      </c>
      <c r="M561" s="139">
        <f t="shared" si="62"/>
        <v>-0.16835811673863826</v>
      </c>
      <c r="N561" s="388">
        <f t="shared" si="58"/>
        <v>-600.02832805650678</v>
      </c>
    </row>
    <row r="562" spans="2:14" x14ac:dyDescent="0.25">
      <c r="B562" s="387">
        <v>3</v>
      </c>
      <c r="C562" s="387">
        <v>1098</v>
      </c>
      <c r="D562" s="384" t="s">
        <v>1135</v>
      </c>
      <c r="E562" s="385">
        <v>3300</v>
      </c>
      <c r="F562" s="385">
        <v>4513</v>
      </c>
      <c r="G562" s="385">
        <v>7305</v>
      </c>
      <c r="H562" s="386">
        <f t="shared" si="56"/>
        <v>0.45174537987679669</v>
      </c>
      <c r="I562" s="139">
        <f t="shared" si="57"/>
        <v>2.3498781298471085</v>
      </c>
      <c r="J562" s="139">
        <f t="shared" si="59"/>
        <v>0.11487456175900124</v>
      </c>
      <c r="K562" s="139">
        <f t="shared" si="60"/>
        <v>3.5085522327547747E-2</v>
      </c>
      <c r="L562" s="139">
        <f t="shared" si="61"/>
        <v>-0.16463486824354692</v>
      </c>
      <c r="M562" s="139">
        <f t="shared" si="62"/>
        <v>-1.4674784156997939E-2</v>
      </c>
      <c r="N562" s="388">
        <f t="shared" si="58"/>
        <v>-107.19929826686995</v>
      </c>
    </row>
    <row r="563" spans="2:14" x14ac:dyDescent="0.25">
      <c r="B563" s="387">
        <v>3</v>
      </c>
      <c r="C563" s="387">
        <v>1099</v>
      </c>
      <c r="D563" s="384" t="s">
        <v>1136</v>
      </c>
      <c r="E563" s="385">
        <v>1523</v>
      </c>
      <c r="F563" s="385">
        <v>673</v>
      </c>
      <c r="G563" s="385">
        <v>3076</v>
      </c>
      <c r="H563" s="386">
        <f t="shared" si="56"/>
        <v>0.49512353706111834</v>
      </c>
      <c r="I563" s="139">
        <f t="shared" si="57"/>
        <v>6.8335809806835064</v>
      </c>
      <c r="J563" s="139">
        <f t="shared" si="59"/>
        <v>-3.799284188015694E-2</v>
      </c>
      <c r="K563" s="139">
        <f t="shared" si="60"/>
        <v>8.1329671190670944E-2</v>
      </c>
      <c r="L563" s="139">
        <f t="shared" si="61"/>
        <v>-9.5192976320047293E-3</v>
      </c>
      <c r="M563" s="139">
        <f t="shared" si="62"/>
        <v>3.3817531678509274E-2</v>
      </c>
      <c r="N563" s="388">
        <f t="shared" si="58"/>
        <v>104.02272744309452</v>
      </c>
    </row>
    <row r="564" spans="2:14" x14ac:dyDescent="0.25">
      <c r="B564" s="387">
        <v>3</v>
      </c>
      <c r="C564" s="387">
        <v>1100</v>
      </c>
      <c r="D564" s="384" t="s">
        <v>1137</v>
      </c>
      <c r="E564" s="385">
        <v>205</v>
      </c>
      <c r="F564" s="385">
        <v>720</v>
      </c>
      <c r="G564" s="385">
        <v>986</v>
      </c>
      <c r="H564" s="386">
        <f t="shared" si="56"/>
        <v>0.2079107505070994</v>
      </c>
      <c r="I564" s="139">
        <f t="shared" si="57"/>
        <v>1.6541666666666666</v>
      </c>
      <c r="J564" s="139">
        <f t="shared" si="59"/>
        <v>-0.11354093211563593</v>
      </c>
      <c r="K564" s="139">
        <f t="shared" si="60"/>
        <v>-0.22485924320602044</v>
      </c>
      <c r="L564" s="139">
        <f t="shared" si="61"/>
        <v>-0.18870329654541226</v>
      </c>
      <c r="M564" s="139">
        <f t="shared" si="62"/>
        <v>-0.52710347186706863</v>
      </c>
      <c r="N564" s="388">
        <f t="shared" si="58"/>
        <v>-519.7240232609297</v>
      </c>
    </row>
    <row r="565" spans="2:14" x14ac:dyDescent="0.25">
      <c r="B565" s="387">
        <v>3</v>
      </c>
      <c r="C565" s="387">
        <v>1102</v>
      </c>
      <c r="D565" s="384" t="s">
        <v>1138</v>
      </c>
      <c r="E565" s="385">
        <v>2034</v>
      </c>
      <c r="F565" s="385">
        <v>884</v>
      </c>
      <c r="G565" s="385">
        <v>4131</v>
      </c>
      <c r="H565" s="386">
        <f t="shared" si="56"/>
        <v>0.49237472766884532</v>
      </c>
      <c r="I565" s="139">
        <f t="shared" si="57"/>
        <v>6.9739819004524888</v>
      </c>
      <c r="J565" s="139">
        <f t="shared" si="59"/>
        <v>1.4267735354177611E-4</v>
      </c>
      <c r="K565" s="139">
        <f t="shared" si="60"/>
        <v>7.8399248162498408E-2</v>
      </c>
      <c r="L565" s="139">
        <f t="shared" si="61"/>
        <v>-4.6620692409019412E-3</v>
      </c>
      <c r="M565" s="139">
        <f t="shared" si="62"/>
        <v>7.3879856275138239E-2</v>
      </c>
      <c r="N565" s="388">
        <f t="shared" si="58"/>
        <v>305.19768627259606</v>
      </c>
    </row>
    <row r="566" spans="2:14" x14ac:dyDescent="0.25">
      <c r="B566" s="387">
        <v>3</v>
      </c>
      <c r="C566" s="387">
        <v>1103</v>
      </c>
      <c r="D566" s="384" t="s">
        <v>1139</v>
      </c>
      <c r="E566" s="385">
        <v>13836</v>
      </c>
      <c r="F566" s="385">
        <v>575</v>
      </c>
      <c r="G566" s="385">
        <v>10519</v>
      </c>
      <c r="H566" s="386">
        <f t="shared" si="56"/>
        <v>1.3153341572392814</v>
      </c>
      <c r="I566" s="139">
        <f t="shared" si="57"/>
        <v>42.356521739130436</v>
      </c>
      <c r="J566" s="139">
        <f t="shared" si="59"/>
        <v>0.23105234262829763</v>
      </c>
      <c r="K566" s="139">
        <f t="shared" si="60"/>
        <v>0.95573154717314723</v>
      </c>
      <c r="L566" s="139">
        <f t="shared" si="61"/>
        <v>1.2194116571743847</v>
      </c>
      <c r="M566" s="139">
        <f t="shared" si="62"/>
        <v>2.4061955469758294</v>
      </c>
      <c r="N566" s="388">
        <f t="shared" si="58"/>
        <v>25310.77095863875</v>
      </c>
    </row>
    <row r="567" spans="2:14" x14ac:dyDescent="0.25">
      <c r="B567" s="387">
        <v>3</v>
      </c>
      <c r="C567" s="387">
        <v>1104</v>
      </c>
      <c r="D567" s="384" t="s">
        <v>1140</v>
      </c>
      <c r="E567" s="385">
        <v>2549</v>
      </c>
      <c r="F567" s="385">
        <v>2202</v>
      </c>
      <c r="G567" s="385">
        <v>4748</v>
      </c>
      <c r="H567" s="386">
        <f t="shared" si="56"/>
        <v>0.53685762426284755</v>
      </c>
      <c r="I567" s="139">
        <f t="shared" si="57"/>
        <v>3.3138056312443234</v>
      </c>
      <c r="J567" s="139">
        <f t="shared" si="59"/>
        <v>2.2445630308226237E-2</v>
      </c>
      <c r="K567" s="139">
        <f t="shared" si="60"/>
        <v>0.12582112648745988</v>
      </c>
      <c r="L567" s="139">
        <f t="shared" si="61"/>
        <v>-0.131287394206659</v>
      </c>
      <c r="M567" s="139">
        <f t="shared" si="62"/>
        <v>1.697936258902713E-2</v>
      </c>
      <c r="N567" s="388">
        <f t="shared" si="58"/>
        <v>80.618013572700818</v>
      </c>
    </row>
    <row r="568" spans="2:14" x14ac:dyDescent="0.25">
      <c r="B568" s="387">
        <v>3</v>
      </c>
      <c r="C568" s="387">
        <v>1107</v>
      </c>
      <c r="D568" s="384" t="s">
        <v>1141</v>
      </c>
      <c r="E568" s="385">
        <v>2446</v>
      </c>
      <c r="F568" s="385">
        <v>1408</v>
      </c>
      <c r="G568" s="385">
        <v>4446</v>
      </c>
      <c r="H568" s="386">
        <f t="shared" si="56"/>
        <v>0.55015744489428697</v>
      </c>
      <c r="I568" s="139">
        <f t="shared" si="57"/>
        <v>4.8948863636363633</v>
      </c>
      <c r="J568" s="139">
        <f t="shared" si="59"/>
        <v>1.1529112006257508E-2</v>
      </c>
      <c r="K568" s="139">
        <f t="shared" si="60"/>
        <v>0.13999966529720487</v>
      </c>
      <c r="L568" s="139">
        <f t="shared" si="61"/>
        <v>-7.6589246682864709E-2</v>
      </c>
      <c r="M568" s="139">
        <f t="shared" si="62"/>
        <v>7.4939530620597661E-2</v>
      </c>
      <c r="N568" s="388">
        <f t="shared" si="58"/>
        <v>333.18115313917718</v>
      </c>
    </row>
    <row r="569" spans="2:14" x14ac:dyDescent="0.25">
      <c r="B569" s="387">
        <v>3</v>
      </c>
      <c r="C569" s="387">
        <v>1121</v>
      </c>
      <c r="D569" s="384" t="s">
        <v>1142</v>
      </c>
      <c r="E569" s="385">
        <v>246</v>
      </c>
      <c r="F569" s="385">
        <v>353</v>
      </c>
      <c r="G569" s="385">
        <v>683</v>
      </c>
      <c r="H569" s="386">
        <f t="shared" si="56"/>
        <v>0.3601756954612006</v>
      </c>
      <c r="I569" s="139">
        <f t="shared" si="57"/>
        <v>2.631728045325779</v>
      </c>
      <c r="J569" s="139">
        <f t="shared" si="59"/>
        <v>-0.12449359782920057</v>
      </c>
      <c r="K569" s="139">
        <f t="shared" si="60"/>
        <v>-6.2534164453304134E-2</v>
      </c>
      <c r="L569" s="139">
        <f t="shared" si="61"/>
        <v>-0.15488415283694199</v>
      </c>
      <c r="M569" s="139">
        <f t="shared" si="62"/>
        <v>-0.34191191511944669</v>
      </c>
      <c r="N569" s="388">
        <f t="shared" si="58"/>
        <v>-233.52583802658208</v>
      </c>
    </row>
    <row r="570" spans="2:14" x14ac:dyDescent="0.25">
      <c r="B570" s="387">
        <v>3</v>
      </c>
      <c r="C570" s="387">
        <v>1122</v>
      </c>
      <c r="D570" s="384" t="s">
        <v>1143</v>
      </c>
      <c r="E570" s="385">
        <v>546</v>
      </c>
      <c r="F570" s="385">
        <v>672</v>
      </c>
      <c r="G570" s="385">
        <v>1029</v>
      </c>
      <c r="H570" s="386">
        <f t="shared" si="56"/>
        <v>0.53061224489795922</v>
      </c>
      <c r="I570" s="139">
        <f t="shared" si="57"/>
        <v>2.34375</v>
      </c>
      <c r="J570" s="139">
        <f t="shared" si="59"/>
        <v>-0.11198659341701124</v>
      </c>
      <c r="K570" s="139">
        <f t="shared" si="60"/>
        <v>0.11916311536381169</v>
      </c>
      <c r="L570" s="139">
        <f t="shared" si="61"/>
        <v>-0.16484687345210761</v>
      </c>
      <c r="M570" s="139">
        <f t="shared" si="62"/>
        <v>-0.15767035150530717</v>
      </c>
      <c r="N570" s="388">
        <f t="shared" si="58"/>
        <v>-162.24279169896107</v>
      </c>
    </row>
    <row r="571" spans="2:14" x14ac:dyDescent="0.25">
      <c r="B571" s="387">
        <v>3</v>
      </c>
      <c r="C571" s="387">
        <v>1123</v>
      </c>
      <c r="D571" s="384" t="s">
        <v>1144</v>
      </c>
      <c r="E571" s="385">
        <v>2906</v>
      </c>
      <c r="F571" s="385">
        <v>1427</v>
      </c>
      <c r="G571" s="385">
        <v>2006</v>
      </c>
      <c r="H571" s="386">
        <f t="shared" si="56"/>
        <v>1.4486540378863411</v>
      </c>
      <c r="I571" s="139">
        <f t="shared" si="57"/>
        <v>3.44218640504555</v>
      </c>
      <c r="J571" s="139">
        <f t="shared" si="59"/>
        <v>-7.6670572287794503E-2</v>
      </c>
      <c r="K571" s="139">
        <f t="shared" si="60"/>
        <v>1.097859862602941</v>
      </c>
      <c r="L571" s="139">
        <f t="shared" si="61"/>
        <v>-0.12684600777981006</v>
      </c>
      <c r="M571" s="139">
        <f t="shared" si="62"/>
        <v>0.89434328253533646</v>
      </c>
      <c r="N571" s="388">
        <f t="shared" si="58"/>
        <v>1794.052624765885</v>
      </c>
    </row>
    <row r="572" spans="2:14" x14ac:dyDescent="0.25">
      <c r="B572" s="387">
        <v>3</v>
      </c>
      <c r="C572" s="387">
        <v>1125</v>
      </c>
      <c r="D572" s="384" t="s">
        <v>1145</v>
      </c>
      <c r="E572" s="385">
        <v>3510</v>
      </c>
      <c r="F572" s="385">
        <v>2357</v>
      </c>
      <c r="G572" s="385">
        <v>5807</v>
      </c>
      <c r="H572" s="386">
        <f t="shared" si="56"/>
        <v>0.60444291372481485</v>
      </c>
      <c r="I572" s="139">
        <f t="shared" si="57"/>
        <v>3.9529062367416206</v>
      </c>
      <c r="J572" s="139">
        <f t="shared" si="59"/>
        <v>6.0725739188308647E-2</v>
      </c>
      <c r="K572" s="139">
        <f t="shared" si="60"/>
        <v>0.19787177109082546</v>
      </c>
      <c r="L572" s="139">
        <f t="shared" si="61"/>
        <v>-0.10917744214295284</v>
      </c>
      <c r="M572" s="139">
        <f t="shared" si="62"/>
        <v>0.14942006813618131</v>
      </c>
      <c r="N572" s="388">
        <f t="shared" si="58"/>
        <v>867.68233566680487</v>
      </c>
    </row>
    <row r="573" spans="2:14" x14ac:dyDescent="0.25">
      <c r="B573" s="387">
        <v>3</v>
      </c>
      <c r="C573" s="387">
        <v>1127</v>
      </c>
      <c r="D573" s="384" t="s">
        <v>1146</v>
      </c>
      <c r="E573" s="385">
        <v>606</v>
      </c>
      <c r="F573" s="385">
        <v>411</v>
      </c>
      <c r="G573" s="385">
        <v>1624</v>
      </c>
      <c r="H573" s="386">
        <f t="shared" si="56"/>
        <v>0.37315270935960593</v>
      </c>
      <c r="I573" s="139">
        <f t="shared" si="57"/>
        <v>5.4257907542579078</v>
      </c>
      <c r="J573" s="139">
        <f t="shared" si="59"/>
        <v>-9.0478883517437061E-2</v>
      </c>
      <c r="K573" s="139">
        <f t="shared" si="60"/>
        <v>-4.8699760193881711E-2</v>
      </c>
      <c r="L573" s="139">
        <f t="shared" si="61"/>
        <v>-5.8222387809495797E-2</v>
      </c>
      <c r="M573" s="139">
        <f t="shared" si="62"/>
        <v>-0.19740103152081456</v>
      </c>
      <c r="N573" s="388">
        <f t="shared" si="58"/>
        <v>-320.57927518980284</v>
      </c>
    </row>
    <row r="574" spans="2:14" x14ac:dyDescent="0.25">
      <c r="B574" s="387">
        <v>3</v>
      </c>
      <c r="C574" s="387">
        <v>1128</v>
      </c>
      <c r="D574" s="384" t="s">
        <v>1147</v>
      </c>
      <c r="E574" s="385">
        <v>967</v>
      </c>
      <c r="F574" s="385">
        <v>1239</v>
      </c>
      <c r="G574" s="385">
        <v>2853</v>
      </c>
      <c r="H574" s="386">
        <f t="shared" si="56"/>
        <v>0.33894146512443041</v>
      </c>
      <c r="I574" s="139">
        <f t="shared" si="57"/>
        <v>3.0831315577078291</v>
      </c>
      <c r="J574" s="139">
        <f t="shared" si="59"/>
        <v>-4.6053714666047761E-2</v>
      </c>
      <c r="K574" s="139">
        <f t="shared" si="60"/>
        <v>-8.5171338838442856E-2</v>
      </c>
      <c r="L574" s="139">
        <f t="shared" si="61"/>
        <v>-0.13926766001201393</v>
      </c>
      <c r="M574" s="139">
        <f t="shared" si="62"/>
        <v>-0.27049271351650456</v>
      </c>
      <c r="N574" s="388">
        <f t="shared" si="58"/>
        <v>-771.71571166258752</v>
      </c>
    </row>
    <row r="575" spans="2:14" x14ac:dyDescent="0.25">
      <c r="B575" s="387">
        <v>3</v>
      </c>
      <c r="C575" s="387">
        <v>1129</v>
      </c>
      <c r="D575" s="384" t="s">
        <v>1148</v>
      </c>
      <c r="E575" s="385">
        <v>193</v>
      </c>
      <c r="F575" s="385">
        <v>802</v>
      </c>
      <c r="G575" s="385">
        <v>702</v>
      </c>
      <c r="H575" s="386">
        <f t="shared" si="56"/>
        <v>0.27492877492877493</v>
      </c>
      <c r="I575" s="139">
        <f t="shared" si="57"/>
        <v>1.1159600997506234</v>
      </c>
      <c r="J575" s="139">
        <f t="shared" si="59"/>
        <v>-0.12380679700887803</v>
      </c>
      <c r="K575" s="139">
        <f t="shared" si="60"/>
        <v>-0.15341334280275146</v>
      </c>
      <c r="L575" s="139">
        <f t="shared" si="61"/>
        <v>-0.20732277725397172</v>
      </c>
      <c r="M575" s="139">
        <f t="shared" si="62"/>
        <v>-0.48454291706560126</v>
      </c>
      <c r="N575" s="388">
        <f t="shared" si="58"/>
        <v>-340.14912778005208</v>
      </c>
    </row>
    <row r="576" spans="2:14" x14ac:dyDescent="0.25">
      <c r="B576" s="387">
        <v>3</v>
      </c>
      <c r="C576" s="387">
        <v>1131</v>
      </c>
      <c r="D576" s="384" t="s">
        <v>1149</v>
      </c>
      <c r="E576" s="385">
        <v>503</v>
      </c>
      <c r="F576" s="385">
        <v>1018</v>
      </c>
      <c r="G576" s="385">
        <v>876</v>
      </c>
      <c r="H576" s="386">
        <f t="shared" si="56"/>
        <v>0.57420091324200917</v>
      </c>
      <c r="I576" s="139">
        <f t="shared" si="57"/>
        <v>1.3546168958742633</v>
      </c>
      <c r="J576" s="139">
        <f t="shared" si="59"/>
        <v>-0.11751714739118743</v>
      </c>
      <c r="K576" s="139">
        <f t="shared" si="60"/>
        <v>0.16563168384362029</v>
      </c>
      <c r="L576" s="139">
        <f t="shared" si="61"/>
        <v>-0.19906634583052554</v>
      </c>
      <c r="M576" s="139">
        <f t="shared" si="62"/>
        <v>-0.15095180937809269</v>
      </c>
      <c r="N576" s="388">
        <f t="shared" si="58"/>
        <v>-132.23378501520921</v>
      </c>
    </row>
    <row r="577" spans="2:14" x14ac:dyDescent="0.25">
      <c r="B577" s="387">
        <v>3</v>
      </c>
      <c r="C577" s="387">
        <v>1132</v>
      </c>
      <c r="D577" s="384" t="s">
        <v>1150</v>
      </c>
      <c r="E577" s="385">
        <v>881</v>
      </c>
      <c r="F577" s="385">
        <v>3124</v>
      </c>
      <c r="G577" s="385">
        <v>1910</v>
      </c>
      <c r="H577" s="386">
        <f t="shared" si="56"/>
        <v>0.46125654450261783</v>
      </c>
      <c r="I577" s="139">
        <f t="shared" si="57"/>
        <v>0.8934058898847631</v>
      </c>
      <c r="J577" s="139">
        <f t="shared" si="59"/>
        <v>-8.0140723801003108E-2</v>
      </c>
      <c r="K577" s="139">
        <f t="shared" si="60"/>
        <v>4.5225088905934248E-2</v>
      </c>
      <c r="L577" s="139">
        <f t="shared" si="61"/>
        <v>-0.21502213298824033</v>
      </c>
      <c r="M577" s="139">
        <f t="shared" si="62"/>
        <v>-0.24993776788330918</v>
      </c>
      <c r="N577" s="388">
        <f t="shared" si="58"/>
        <v>-477.38113665712052</v>
      </c>
    </row>
    <row r="578" spans="2:14" x14ac:dyDescent="0.25">
      <c r="B578" s="387">
        <v>3</v>
      </c>
      <c r="C578" s="387">
        <v>1135</v>
      </c>
      <c r="D578" s="384" t="s">
        <v>1151</v>
      </c>
      <c r="E578" s="385">
        <v>683</v>
      </c>
      <c r="F578" s="385">
        <v>3739</v>
      </c>
      <c r="G578" s="385">
        <v>1248</v>
      </c>
      <c r="H578" s="386">
        <f t="shared" si="56"/>
        <v>0.54727564102564108</v>
      </c>
      <c r="I578" s="139">
        <f t="shared" si="57"/>
        <v>0.51644824819470447</v>
      </c>
      <c r="J578" s="139">
        <f t="shared" si="59"/>
        <v>-0.1040703102775041</v>
      </c>
      <c r="K578" s="139">
        <f t="shared" si="60"/>
        <v>0.13692746085731333</v>
      </c>
      <c r="L578" s="139">
        <f t="shared" si="61"/>
        <v>-0.22806313985965404</v>
      </c>
      <c r="M578" s="139">
        <f t="shared" si="62"/>
        <v>-0.19520598927984481</v>
      </c>
      <c r="N578" s="388">
        <f t="shared" si="58"/>
        <v>-243.61707462124633</v>
      </c>
    </row>
    <row r="579" spans="2:14" x14ac:dyDescent="0.25">
      <c r="B579" s="387">
        <v>3</v>
      </c>
      <c r="C579" s="387">
        <v>1136</v>
      </c>
      <c r="D579" s="384" t="s">
        <v>1152</v>
      </c>
      <c r="E579" s="385">
        <v>1591</v>
      </c>
      <c r="F579" s="385">
        <v>3013</v>
      </c>
      <c r="G579" s="385">
        <v>3056</v>
      </c>
      <c r="H579" s="386">
        <f t="shared" si="56"/>
        <v>0.52061518324607325</v>
      </c>
      <c r="I579" s="139">
        <f t="shared" si="57"/>
        <v>1.5423166279455691</v>
      </c>
      <c r="J579" s="139">
        <f t="shared" si="59"/>
        <v>-3.8715790112075404E-2</v>
      </c>
      <c r="K579" s="139">
        <f t="shared" si="60"/>
        <v>0.10850554857831606</v>
      </c>
      <c r="L579" s="139">
        <f t="shared" si="61"/>
        <v>-0.19257279529596166</v>
      </c>
      <c r="M579" s="139">
        <f t="shared" si="62"/>
        <v>-0.12278303682972101</v>
      </c>
      <c r="N579" s="388">
        <f t="shared" si="58"/>
        <v>-375.22496055162742</v>
      </c>
    </row>
    <row r="580" spans="2:14" x14ac:dyDescent="0.25">
      <c r="B580" s="387">
        <v>3</v>
      </c>
      <c r="C580" s="387">
        <v>1137</v>
      </c>
      <c r="D580" s="384" t="s">
        <v>1153</v>
      </c>
      <c r="E580" s="385">
        <v>1114</v>
      </c>
      <c r="F580" s="385">
        <v>368</v>
      </c>
      <c r="G580" s="385">
        <v>2766</v>
      </c>
      <c r="H580" s="386">
        <f t="shared" si="56"/>
        <v>0.40274765003615332</v>
      </c>
      <c r="I580" s="139">
        <f t="shared" si="57"/>
        <v>10.543478260869565</v>
      </c>
      <c r="J580" s="139">
        <f t="shared" si="59"/>
        <v>-4.9198539474893055E-2</v>
      </c>
      <c r="K580" s="139">
        <f t="shared" si="60"/>
        <v>-1.7149483947102511E-2</v>
      </c>
      <c r="L580" s="139">
        <f t="shared" si="61"/>
        <v>0.11882614645087443</v>
      </c>
      <c r="M580" s="139">
        <f t="shared" si="62"/>
        <v>5.2478123028878859E-2</v>
      </c>
      <c r="N580" s="388">
        <f t="shared" si="58"/>
        <v>145.15448829787891</v>
      </c>
    </row>
    <row r="581" spans="2:14" x14ac:dyDescent="0.25">
      <c r="B581" s="387">
        <v>3</v>
      </c>
      <c r="C581" s="387">
        <v>1139</v>
      </c>
      <c r="D581" s="384" t="s">
        <v>1154</v>
      </c>
      <c r="E581" s="385">
        <v>1729</v>
      </c>
      <c r="F581" s="385">
        <v>1753</v>
      </c>
      <c r="G581" s="385">
        <v>2714</v>
      </c>
      <c r="H581" s="386">
        <f t="shared" si="56"/>
        <v>0.63706705969049371</v>
      </c>
      <c r="I581" s="139">
        <f t="shared" si="57"/>
        <v>2.5345122646891043</v>
      </c>
      <c r="J581" s="139">
        <f t="shared" si="59"/>
        <v>-5.1078204877881048E-2</v>
      </c>
      <c r="K581" s="139">
        <f t="shared" si="60"/>
        <v>0.23265139199907373</v>
      </c>
      <c r="L581" s="139">
        <f t="shared" si="61"/>
        <v>-0.15824737332402025</v>
      </c>
      <c r="M581" s="139">
        <f t="shared" si="62"/>
        <v>2.332581379717244E-2</v>
      </c>
      <c r="N581" s="388">
        <f t="shared" si="58"/>
        <v>63.306258645526</v>
      </c>
    </row>
    <row r="582" spans="2:14" x14ac:dyDescent="0.25">
      <c r="B582" s="387">
        <v>3</v>
      </c>
      <c r="C582" s="387">
        <v>1140</v>
      </c>
      <c r="D582" s="384" t="s">
        <v>1155</v>
      </c>
      <c r="E582" s="385">
        <v>4922</v>
      </c>
      <c r="F582" s="385">
        <v>2689</v>
      </c>
      <c r="G582" s="385">
        <v>7415</v>
      </c>
      <c r="H582" s="386">
        <f t="shared" si="56"/>
        <v>0.66378961564396488</v>
      </c>
      <c r="I582" s="139">
        <f t="shared" si="57"/>
        <v>4.5879509111193748</v>
      </c>
      <c r="J582" s="139">
        <f t="shared" si="59"/>
        <v>0.11885077703455275</v>
      </c>
      <c r="K582" s="139">
        <f t="shared" si="60"/>
        <v>0.26113950527379132</v>
      </c>
      <c r="L582" s="139">
        <f t="shared" si="61"/>
        <v>-8.7207806708358648E-2</v>
      </c>
      <c r="M582" s="139">
        <f t="shared" si="62"/>
        <v>0.29278247559998544</v>
      </c>
      <c r="N582" s="388">
        <f t="shared" si="58"/>
        <v>2170.9820565738919</v>
      </c>
    </row>
    <row r="583" spans="2:14" x14ac:dyDescent="0.25">
      <c r="B583" s="387">
        <v>3</v>
      </c>
      <c r="C583" s="387">
        <v>1142</v>
      </c>
      <c r="D583" s="384" t="s">
        <v>1156</v>
      </c>
      <c r="E583" s="385">
        <v>298</v>
      </c>
      <c r="F583" s="385">
        <v>620</v>
      </c>
      <c r="G583" s="385">
        <v>768</v>
      </c>
      <c r="H583" s="386">
        <f t="shared" si="56"/>
        <v>0.38802083333333331</v>
      </c>
      <c r="I583" s="139">
        <f t="shared" si="57"/>
        <v>1.7193548387096773</v>
      </c>
      <c r="J583" s="139">
        <f t="shared" si="59"/>
        <v>-0.12142106784354713</v>
      </c>
      <c r="K583" s="139">
        <f t="shared" si="60"/>
        <v>-3.2849300354501322E-2</v>
      </c>
      <c r="L583" s="139">
        <f t="shared" si="61"/>
        <v>-0.18644808453873596</v>
      </c>
      <c r="M583" s="139">
        <f t="shared" si="62"/>
        <v>-0.34071845273678442</v>
      </c>
      <c r="N583" s="388">
        <f t="shared" si="58"/>
        <v>-261.67177170185045</v>
      </c>
    </row>
    <row r="584" spans="2:14" x14ac:dyDescent="0.25">
      <c r="B584" s="387">
        <v>3</v>
      </c>
      <c r="C584" s="387">
        <v>1143</v>
      </c>
      <c r="D584" s="384" t="s">
        <v>1157</v>
      </c>
      <c r="E584" s="385">
        <v>1895</v>
      </c>
      <c r="F584" s="385">
        <v>1505</v>
      </c>
      <c r="G584" s="385">
        <v>4786</v>
      </c>
      <c r="H584" s="386">
        <f t="shared" si="56"/>
        <v>0.39594651065608022</v>
      </c>
      <c r="I584" s="139">
        <f t="shared" si="57"/>
        <v>4.4392026578073089</v>
      </c>
      <c r="J584" s="139">
        <f t="shared" si="59"/>
        <v>2.3819231948871315E-2</v>
      </c>
      <c r="K584" s="139">
        <f t="shared" si="60"/>
        <v>-2.4399974109571319E-2</v>
      </c>
      <c r="L584" s="139">
        <f t="shared" si="61"/>
        <v>-9.2353814585679775E-2</v>
      </c>
      <c r="M584" s="139">
        <f t="shared" si="62"/>
        <v>-9.2934556746379779E-2</v>
      </c>
      <c r="N584" s="388">
        <f t="shared" si="58"/>
        <v>-444.78478858817363</v>
      </c>
    </row>
    <row r="585" spans="2:14" x14ac:dyDescent="0.25">
      <c r="B585" s="387">
        <v>3</v>
      </c>
      <c r="C585" s="387">
        <v>1145</v>
      </c>
      <c r="D585" s="384" t="s">
        <v>1158</v>
      </c>
      <c r="E585" s="385">
        <v>319</v>
      </c>
      <c r="F585" s="385">
        <v>1215</v>
      </c>
      <c r="G585" s="385">
        <v>934</v>
      </c>
      <c r="H585" s="386">
        <f t="shared" si="56"/>
        <v>0.34154175588865099</v>
      </c>
      <c r="I585" s="139">
        <f t="shared" si="57"/>
        <v>1.031275720164609</v>
      </c>
      <c r="J585" s="139">
        <f t="shared" si="59"/>
        <v>-0.11542059751862391</v>
      </c>
      <c r="K585" s="139">
        <f t="shared" si="60"/>
        <v>-8.2399247053237132E-2</v>
      </c>
      <c r="L585" s="139">
        <f t="shared" si="61"/>
        <v>-0.21025246869392042</v>
      </c>
      <c r="M585" s="139">
        <f t="shared" si="62"/>
        <v>-0.40807231326578142</v>
      </c>
      <c r="N585" s="388">
        <f t="shared" si="58"/>
        <v>-381.13954059023985</v>
      </c>
    </row>
    <row r="586" spans="2:14" x14ac:dyDescent="0.25">
      <c r="B586" s="387">
        <v>3</v>
      </c>
      <c r="C586" s="387">
        <v>1146</v>
      </c>
      <c r="D586" s="384" t="s">
        <v>1159</v>
      </c>
      <c r="E586" s="385">
        <v>790</v>
      </c>
      <c r="F586" s="385">
        <v>293</v>
      </c>
      <c r="G586" s="385">
        <v>2558</v>
      </c>
      <c r="H586" s="386">
        <f t="shared" si="56"/>
        <v>0.30883502736512902</v>
      </c>
      <c r="I586" s="139">
        <f t="shared" si="57"/>
        <v>11.426621160409557</v>
      </c>
      <c r="J586" s="139">
        <f t="shared" si="59"/>
        <v>-5.6717201086845033E-2</v>
      </c>
      <c r="K586" s="139">
        <f t="shared" si="60"/>
        <v>-0.11726690674289714</v>
      </c>
      <c r="L586" s="139">
        <f t="shared" si="61"/>
        <v>0.14937884348522931</v>
      </c>
      <c r="M586" s="139">
        <f t="shared" si="62"/>
        <v>-2.460526434451285E-2</v>
      </c>
      <c r="N586" s="388">
        <f t="shared" si="58"/>
        <v>-62.940266193263874</v>
      </c>
    </row>
    <row r="587" spans="2:14" x14ac:dyDescent="0.25">
      <c r="B587" s="387">
        <v>3</v>
      </c>
      <c r="C587" s="387">
        <v>1147</v>
      </c>
      <c r="D587" s="384" t="s">
        <v>1160</v>
      </c>
      <c r="E587" s="385">
        <v>786</v>
      </c>
      <c r="F587" s="385">
        <v>826</v>
      </c>
      <c r="G587" s="385">
        <v>1486</v>
      </c>
      <c r="H587" s="386">
        <f t="shared" si="56"/>
        <v>0.52893674293405113</v>
      </c>
      <c r="I587" s="139">
        <f t="shared" si="57"/>
        <v>2.7506053268765132</v>
      </c>
      <c r="J587" s="139">
        <f t="shared" si="59"/>
        <v>-9.5467226317674445E-2</v>
      </c>
      <c r="K587" s="139">
        <f t="shared" si="60"/>
        <v>0.1173769131074506</v>
      </c>
      <c r="L587" s="139">
        <f t="shared" si="61"/>
        <v>-0.15077154368911425</v>
      </c>
      <c r="M587" s="139">
        <f t="shared" si="62"/>
        <v>-0.1288618568993381</v>
      </c>
      <c r="N587" s="388">
        <f t="shared" si="58"/>
        <v>-191.48871935241641</v>
      </c>
    </row>
    <row r="588" spans="2:14" x14ac:dyDescent="0.25">
      <c r="B588" s="387">
        <v>3</v>
      </c>
      <c r="C588" s="387">
        <v>1150</v>
      </c>
      <c r="D588" s="384" t="s">
        <v>1161</v>
      </c>
      <c r="E588" s="385">
        <v>1646</v>
      </c>
      <c r="F588" s="385">
        <v>1381</v>
      </c>
      <c r="G588" s="385">
        <v>2119</v>
      </c>
      <c r="H588" s="386">
        <f t="shared" si="56"/>
        <v>0.7767815007078811</v>
      </c>
      <c r="I588" s="139">
        <f t="shared" si="57"/>
        <v>2.7262853005068792</v>
      </c>
      <c r="J588" s="139">
        <f t="shared" si="59"/>
        <v>-7.2585914777455213E-2</v>
      </c>
      <c r="K588" s="139">
        <f t="shared" si="60"/>
        <v>0.38159675593609521</v>
      </c>
      <c r="L588" s="139">
        <f t="shared" si="61"/>
        <v>-0.15161290514706852</v>
      </c>
      <c r="M588" s="139">
        <f t="shared" si="62"/>
        <v>0.15739793601157145</v>
      </c>
      <c r="N588" s="388">
        <f t="shared" si="58"/>
        <v>333.5262264085199</v>
      </c>
    </row>
    <row r="589" spans="2:14" x14ac:dyDescent="0.25">
      <c r="B589" s="387">
        <v>3</v>
      </c>
      <c r="C589" s="387">
        <v>1151</v>
      </c>
      <c r="D589" s="384" t="s">
        <v>1162</v>
      </c>
      <c r="E589" s="385">
        <v>5910</v>
      </c>
      <c r="F589" s="385">
        <v>4690</v>
      </c>
      <c r="G589" s="385">
        <v>9108</v>
      </c>
      <c r="H589" s="386">
        <f t="shared" ref="H589:H652" si="63">E589/G589</f>
        <v>0.64888010540184449</v>
      </c>
      <c r="I589" s="139">
        <f t="shared" ref="I589:I652" si="64">(G589+E589)/F589</f>
        <v>3.2021321961620468</v>
      </c>
      <c r="J589" s="139">
        <f t="shared" si="59"/>
        <v>0.18004834486645033</v>
      </c>
      <c r="K589" s="139">
        <f t="shared" si="60"/>
        <v>0.24524492477828619</v>
      </c>
      <c r="L589" s="139">
        <f t="shared" si="61"/>
        <v>-0.13515078328064881</v>
      </c>
      <c r="M589" s="139">
        <f t="shared" si="62"/>
        <v>0.29014248636408768</v>
      </c>
      <c r="N589" s="388">
        <f t="shared" ref="N589:N652" si="65">M589*G589</f>
        <v>2642.6177658041106</v>
      </c>
    </row>
    <row r="590" spans="2:14" x14ac:dyDescent="0.25">
      <c r="B590" s="387">
        <v>4</v>
      </c>
      <c r="C590" s="387">
        <v>1201</v>
      </c>
      <c r="D590" s="384" t="s">
        <v>1163</v>
      </c>
      <c r="E590" s="385">
        <v>6735</v>
      </c>
      <c r="F590" s="385">
        <v>1000</v>
      </c>
      <c r="G590" s="385">
        <v>9880</v>
      </c>
      <c r="H590" s="386">
        <f t="shared" si="63"/>
        <v>0.68168016194331982</v>
      </c>
      <c r="I590" s="139">
        <f t="shared" si="64"/>
        <v>16.614999999999998</v>
      </c>
      <c r="J590" s="139">
        <f t="shared" ref="J590:J653" si="66">$J$6*(G590-G$10)/G$11</f>
        <v>0.20795414661850287</v>
      </c>
      <c r="K590" s="139">
        <f t="shared" ref="K590:K653" si="67">$K$6*(H590-H$10)/H$11</f>
        <v>0.28021207866123332</v>
      </c>
      <c r="L590" s="139">
        <f t="shared" ref="L590:L653" si="68">$L$6*(I590-I$10)/I$11</f>
        <v>0.32887297390062781</v>
      </c>
      <c r="M590" s="139">
        <f t="shared" ref="M590:M653" si="69">SUM(J590:L590)</f>
        <v>0.81703919918036405</v>
      </c>
      <c r="N590" s="388">
        <f t="shared" si="65"/>
        <v>8072.3472879019964</v>
      </c>
    </row>
    <row r="591" spans="2:14" x14ac:dyDescent="0.25">
      <c r="B591" s="387">
        <v>4</v>
      </c>
      <c r="C591" s="387">
        <v>1202</v>
      </c>
      <c r="D591" s="384" t="s">
        <v>1164</v>
      </c>
      <c r="E591" s="385">
        <v>1637</v>
      </c>
      <c r="F591" s="385">
        <v>2964</v>
      </c>
      <c r="G591" s="385">
        <v>1538</v>
      </c>
      <c r="H591" s="386">
        <f t="shared" si="63"/>
        <v>1.0643693107932379</v>
      </c>
      <c r="I591" s="139">
        <f t="shared" si="64"/>
        <v>1.071187584345479</v>
      </c>
      <c r="J591" s="139">
        <f t="shared" si="66"/>
        <v>-9.3587560914686438E-2</v>
      </c>
      <c r="K591" s="139">
        <f t="shared" si="67"/>
        <v>0.68818547164146526</v>
      </c>
      <c r="L591" s="139">
        <f t="shared" si="68"/>
        <v>-0.20887170110236802</v>
      </c>
      <c r="M591" s="139">
        <f t="shared" si="69"/>
        <v>0.38572620962441079</v>
      </c>
      <c r="N591" s="388">
        <f t="shared" si="65"/>
        <v>593.24691040234381</v>
      </c>
    </row>
    <row r="592" spans="2:14" x14ac:dyDescent="0.25">
      <c r="B592" s="387">
        <v>4</v>
      </c>
      <c r="C592" s="387">
        <v>1203</v>
      </c>
      <c r="D592" s="384" t="s">
        <v>1165</v>
      </c>
      <c r="E592" s="385">
        <v>433</v>
      </c>
      <c r="F592" s="385">
        <v>2541</v>
      </c>
      <c r="G592" s="385">
        <v>1765</v>
      </c>
      <c r="H592" s="386">
        <f t="shared" si="63"/>
        <v>0.2453257790368272</v>
      </c>
      <c r="I592" s="139">
        <f t="shared" si="64"/>
        <v>0.86501377410468316</v>
      </c>
      <c r="J592" s="139">
        <f t="shared" si="66"/>
        <v>-8.5382098482411947E-2</v>
      </c>
      <c r="K592" s="139">
        <f t="shared" si="67"/>
        <v>-0.18497220647242449</v>
      </c>
      <c r="L592" s="139">
        <f t="shared" si="68"/>
        <v>-0.21600437007812118</v>
      </c>
      <c r="M592" s="139">
        <f t="shared" si="69"/>
        <v>-0.4863586750329576</v>
      </c>
      <c r="N592" s="388">
        <f t="shared" si="65"/>
        <v>-858.42306143317012</v>
      </c>
    </row>
    <row r="593" spans="2:14" x14ac:dyDescent="0.25">
      <c r="B593" s="387">
        <v>4</v>
      </c>
      <c r="C593" s="387">
        <v>1205</v>
      </c>
      <c r="D593" s="384" t="s">
        <v>1166</v>
      </c>
      <c r="E593" s="385">
        <v>1637</v>
      </c>
      <c r="F593" s="385">
        <v>4048</v>
      </c>
      <c r="G593" s="385">
        <v>3877</v>
      </c>
      <c r="H593" s="386">
        <f t="shared" si="63"/>
        <v>0.42223368583956666</v>
      </c>
      <c r="I593" s="139">
        <f t="shared" si="64"/>
        <v>1.3621541501976284</v>
      </c>
      <c r="J593" s="139">
        <f t="shared" si="66"/>
        <v>-9.0387651918226539E-3</v>
      </c>
      <c r="K593" s="139">
        <f t="shared" si="67"/>
        <v>3.6239928194690598E-3</v>
      </c>
      <c r="L593" s="139">
        <f t="shared" si="68"/>
        <v>-0.19880559137285778</v>
      </c>
      <c r="M593" s="139">
        <f t="shared" si="69"/>
        <v>-0.20422036374521138</v>
      </c>
      <c r="N593" s="388">
        <f t="shared" si="65"/>
        <v>-791.76235024018456</v>
      </c>
    </row>
    <row r="594" spans="2:14" x14ac:dyDescent="0.25">
      <c r="B594" s="387">
        <v>4</v>
      </c>
      <c r="C594" s="387">
        <v>1206</v>
      </c>
      <c r="D594" s="384" t="s">
        <v>1167</v>
      </c>
      <c r="E594" s="385">
        <v>1414</v>
      </c>
      <c r="F594" s="385">
        <v>2696</v>
      </c>
      <c r="G594" s="385">
        <v>3866</v>
      </c>
      <c r="H594" s="386">
        <f t="shared" si="63"/>
        <v>0.36575271598551473</v>
      </c>
      <c r="I594" s="139">
        <f t="shared" si="64"/>
        <v>1.9584569732937684</v>
      </c>
      <c r="J594" s="139">
        <f t="shared" si="66"/>
        <v>-9.4363867193778071E-3</v>
      </c>
      <c r="K594" s="139">
        <f t="shared" si="67"/>
        <v>-5.6588670590040351E-2</v>
      </c>
      <c r="L594" s="139">
        <f t="shared" si="68"/>
        <v>-0.17817624644546662</v>
      </c>
      <c r="M594" s="139">
        <f t="shared" si="69"/>
        <v>-0.24420130375488477</v>
      </c>
      <c r="N594" s="388">
        <f t="shared" si="65"/>
        <v>-944.08224031638451</v>
      </c>
    </row>
    <row r="595" spans="2:14" x14ac:dyDescent="0.25">
      <c r="B595" s="387">
        <v>4</v>
      </c>
      <c r="C595" s="387">
        <v>1207</v>
      </c>
      <c r="D595" s="384" t="s">
        <v>1168</v>
      </c>
      <c r="E595" s="385">
        <v>1015</v>
      </c>
      <c r="F595" s="385">
        <v>1098</v>
      </c>
      <c r="G595" s="385">
        <v>2020</v>
      </c>
      <c r="H595" s="386">
        <f t="shared" si="63"/>
        <v>0.50247524752475248</v>
      </c>
      <c r="I595" s="139">
        <f t="shared" si="64"/>
        <v>2.7641165755919856</v>
      </c>
      <c r="J595" s="139">
        <f t="shared" si="66"/>
        <v>-7.6164508525451591E-2</v>
      </c>
      <c r="K595" s="139">
        <f t="shared" si="67"/>
        <v>8.916710862800302E-2</v>
      </c>
      <c r="L595" s="139">
        <f t="shared" si="68"/>
        <v>-0.15030411640325295</v>
      </c>
      <c r="M595" s="139">
        <f t="shared" si="69"/>
        <v>-0.13730151630070153</v>
      </c>
      <c r="N595" s="388">
        <f t="shared" si="65"/>
        <v>-277.34906292741709</v>
      </c>
    </row>
    <row r="596" spans="2:14" x14ac:dyDescent="0.25">
      <c r="B596" s="387">
        <v>4</v>
      </c>
      <c r="C596" s="387">
        <v>1208</v>
      </c>
      <c r="D596" s="384" t="s">
        <v>1169</v>
      </c>
      <c r="E596" s="385">
        <v>212</v>
      </c>
      <c r="F596" s="385">
        <v>2180</v>
      </c>
      <c r="G596" s="385">
        <v>445</v>
      </c>
      <c r="H596" s="386">
        <f t="shared" si="63"/>
        <v>0.47640449438202248</v>
      </c>
      <c r="I596" s="139">
        <f t="shared" si="64"/>
        <v>0.30137614678899083</v>
      </c>
      <c r="J596" s="139">
        <f t="shared" si="66"/>
        <v>-0.13309668178903025</v>
      </c>
      <c r="K596" s="139">
        <f t="shared" si="67"/>
        <v>6.1373862728154253E-2</v>
      </c>
      <c r="L596" s="139">
        <f t="shared" si="68"/>
        <v>-0.23550364893039843</v>
      </c>
      <c r="M596" s="139">
        <f t="shared" si="69"/>
        <v>-0.3072264679912744</v>
      </c>
      <c r="N596" s="388">
        <f t="shared" si="65"/>
        <v>-136.71577825611712</v>
      </c>
    </row>
    <row r="597" spans="2:14" x14ac:dyDescent="0.25">
      <c r="B597" s="387">
        <v>4</v>
      </c>
      <c r="C597" s="387">
        <v>1209</v>
      </c>
      <c r="D597" s="384" t="s">
        <v>1170</v>
      </c>
      <c r="E597" s="385">
        <v>207</v>
      </c>
      <c r="F597" s="385">
        <v>3602</v>
      </c>
      <c r="G597" s="385">
        <v>496</v>
      </c>
      <c r="H597" s="386">
        <f t="shared" si="63"/>
        <v>0.41733870967741937</v>
      </c>
      <c r="I597" s="139">
        <f t="shared" si="64"/>
        <v>0.1951693503609106</v>
      </c>
      <c r="J597" s="139">
        <f t="shared" si="66"/>
        <v>-0.13125316379763816</v>
      </c>
      <c r="K597" s="139">
        <f t="shared" si="67"/>
        <v>-1.5943940604050018E-3</v>
      </c>
      <c r="L597" s="139">
        <f t="shared" si="68"/>
        <v>-0.23917791735960361</v>
      </c>
      <c r="M597" s="139">
        <f t="shared" si="69"/>
        <v>-0.37202547521764678</v>
      </c>
      <c r="N597" s="388">
        <f t="shared" si="65"/>
        <v>-184.5246357079528</v>
      </c>
    </row>
    <row r="598" spans="2:14" x14ac:dyDescent="0.25">
      <c r="B598" s="387">
        <v>4</v>
      </c>
      <c r="C598" s="387">
        <v>1210</v>
      </c>
      <c r="D598" s="384" t="s">
        <v>1171</v>
      </c>
      <c r="E598" s="385">
        <v>41</v>
      </c>
      <c r="F598" s="385">
        <v>1497</v>
      </c>
      <c r="G598" s="385">
        <v>179</v>
      </c>
      <c r="H598" s="386">
        <f t="shared" si="63"/>
        <v>0.22905027932960895</v>
      </c>
      <c r="I598" s="139">
        <f t="shared" si="64"/>
        <v>0.14696058784235136</v>
      </c>
      <c r="J598" s="139">
        <f t="shared" si="66"/>
        <v>-0.14271189327354575</v>
      </c>
      <c r="K598" s="139">
        <f t="shared" si="67"/>
        <v>-0.20232302725727683</v>
      </c>
      <c r="L598" s="139">
        <f t="shared" si="68"/>
        <v>-0.24084571961040349</v>
      </c>
      <c r="M598" s="139">
        <f t="shared" si="69"/>
        <v>-0.58588064014122609</v>
      </c>
      <c r="N598" s="388">
        <f t="shared" si="65"/>
        <v>-104.87263458527947</v>
      </c>
    </row>
    <row r="599" spans="2:14" x14ac:dyDescent="0.25">
      <c r="B599" s="387">
        <v>4</v>
      </c>
      <c r="C599" s="387">
        <v>1211</v>
      </c>
      <c r="D599" s="384" t="s">
        <v>1172</v>
      </c>
      <c r="E599" s="385">
        <v>190</v>
      </c>
      <c r="F599" s="385">
        <v>3433</v>
      </c>
      <c r="G599" s="385">
        <v>467</v>
      </c>
      <c r="H599" s="386">
        <f t="shared" si="63"/>
        <v>0.4068522483940043</v>
      </c>
      <c r="I599" s="139">
        <f t="shared" si="64"/>
        <v>0.19137780367025925</v>
      </c>
      <c r="J599" s="139">
        <f t="shared" si="66"/>
        <v>-0.13230143873391992</v>
      </c>
      <c r="K599" s="139">
        <f t="shared" si="67"/>
        <v>-1.2773695075361385E-2</v>
      </c>
      <c r="L599" s="139">
        <f t="shared" si="68"/>
        <v>-0.23930908749910362</v>
      </c>
      <c r="M599" s="139">
        <f t="shared" si="69"/>
        <v>-0.3843842213083849</v>
      </c>
      <c r="N599" s="388">
        <f t="shared" si="65"/>
        <v>-179.50743135101575</v>
      </c>
    </row>
    <row r="600" spans="2:14" x14ac:dyDescent="0.25">
      <c r="B600" s="387">
        <v>4</v>
      </c>
      <c r="C600" s="387">
        <v>1212</v>
      </c>
      <c r="D600" s="384" t="s">
        <v>1173</v>
      </c>
      <c r="E600" s="385">
        <v>45</v>
      </c>
      <c r="F600" s="385">
        <v>3266</v>
      </c>
      <c r="G600" s="385">
        <v>153</v>
      </c>
      <c r="H600" s="386">
        <f t="shared" si="63"/>
        <v>0.29411764705882354</v>
      </c>
      <c r="I600" s="139">
        <f t="shared" si="64"/>
        <v>6.0624617268830373E-2</v>
      </c>
      <c r="J600" s="139">
        <f t="shared" si="66"/>
        <v>-0.14365172597503972</v>
      </c>
      <c r="K600" s="139">
        <f t="shared" si="67"/>
        <v>-0.13295666329175251</v>
      </c>
      <c r="L600" s="139">
        <f t="shared" si="68"/>
        <v>-0.24383254852956676</v>
      </c>
      <c r="M600" s="139">
        <f t="shared" si="69"/>
        <v>-0.52044093779635903</v>
      </c>
      <c r="N600" s="388">
        <f t="shared" si="65"/>
        <v>-79.627463482842927</v>
      </c>
    </row>
    <row r="601" spans="2:14" x14ac:dyDescent="0.25">
      <c r="B601" s="387">
        <v>4</v>
      </c>
      <c r="C601" s="387">
        <v>1213</v>
      </c>
      <c r="D601" s="384" t="s">
        <v>1174</v>
      </c>
      <c r="E601" s="385">
        <v>3329</v>
      </c>
      <c r="F601" s="385">
        <v>1406</v>
      </c>
      <c r="G601" s="385">
        <v>5453</v>
      </c>
      <c r="H601" s="386">
        <f t="shared" si="63"/>
        <v>0.61048963873097373</v>
      </c>
      <c r="I601" s="139">
        <f t="shared" si="64"/>
        <v>6.2460881934566146</v>
      </c>
      <c r="J601" s="139">
        <f t="shared" si="66"/>
        <v>4.792955548335192E-2</v>
      </c>
      <c r="K601" s="139">
        <f t="shared" si="67"/>
        <v>0.20431800277676362</v>
      </c>
      <c r="L601" s="139">
        <f t="shared" si="68"/>
        <v>-2.9843855693176255E-2</v>
      </c>
      <c r="M601" s="139">
        <f t="shared" si="69"/>
        <v>0.22240370256693925</v>
      </c>
      <c r="N601" s="388">
        <f t="shared" si="65"/>
        <v>1212.7673900975199</v>
      </c>
    </row>
    <row r="602" spans="2:14" x14ac:dyDescent="0.25">
      <c r="B602" s="387">
        <v>4</v>
      </c>
      <c r="C602" s="387">
        <v>1214</v>
      </c>
      <c r="D602" s="384" t="s">
        <v>1175</v>
      </c>
      <c r="E602" s="385">
        <v>806</v>
      </c>
      <c r="F602" s="385">
        <v>1365</v>
      </c>
      <c r="G602" s="385">
        <v>2051</v>
      </c>
      <c r="H602" s="386">
        <f t="shared" si="63"/>
        <v>0.39297903461725986</v>
      </c>
      <c r="I602" s="139">
        <f t="shared" si="64"/>
        <v>2.0930402930402932</v>
      </c>
      <c r="J602" s="139">
        <f t="shared" si="66"/>
        <v>-7.5043938765977966E-2</v>
      </c>
      <c r="K602" s="139">
        <f t="shared" si="67"/>
        <v>-2.756351107366713E-2</v>
      </c>
      <c r="L602" s="139">
        <f t="shared" si="68"/>
        <v>-0.17352028035409556</v>
      </c>
      <c r="M602" s="139">
        <f t="shared" si="69"/>
        <v>-0.27612773019374065</v>
      </c>
      <c r="N602" s="388">
        <f t="shared" si="65"/>
        <v>-566.33797462736209</v>
      </c>
    </row>
    <row r="603" spans="2:14" x14ac:dyDescent="0.25">
      <c r="B603" s="387">
        <v>4</v>
      </c>
      <c r="C603" s="387">
        <v>1215</v>
      </c>
      <c r="D603" s="384" t="s">
        <v>1176</v>
      </c>
      <c r="E603" s="385">
        <v>249</v>
      </c>
      <c r="F603" s="385">
        <v>1170</v>
      </c>
      <c r="G603" s="385">
        <v>715</v>
      </c>
      <c r="H603" s="386">
        <f t="shared" si="63"/>
        <v>0.34825174825174826</v>
      </c>
      <c r="I603" s="139">
        <f t="shared" si="64"/>
        <v>0.82393162393162389</v>
      </c>
      <c r="J603" s="139">
        <f t="shared" si="66"/>
        <v>-0.12333688065813103</v>
      </c>
      <c r="K603" s="139">
        <f t="shared" si="67"/>
        <v>-7.5245925984502512E-2</v>
      </c>
      <c r="L603" s="139">
        <f t="shared" si="68"/>
        <v>-0.21742562420178696</v>
      </c>
      <c r="M603" s="139">
        <f t="shared" si="69"/>
        <v>-0.41600843084442052</v>
      </c>
      <c r="N603" s="388">
        <f t="shared" si="65"/>
        <v>-297.44602805376064</v>
      </c>
    </row>
    <row r="604" spans="2:14" x14ac:dyDescent="0.25">
      <c r="B604" s="387">
        <v>4</v>
      </c>
      <c r="C604" s="387">
        <v>1216</v>
      </c>
      <c r="D604" s="384" t="s">
        <v>1177</v>
      </c>
      <c r="E604" s="385">
        <v>421</v>
      </c>
      <c r="F604" s="385">
        <v>5054</v>
      </c>
      <c r="G604" s="385">
        <v>2041</v>
      </c>
      <c r="H604" s="386">
        <f t="shared" si="63"/>
        <v>0.20627143557079863</v>
      </c>
      <c r="I604" s="139">
        <f t="shared" si="64"/>
        <v>0.48713889988128217</v>
      </c>
      <c r="J604" s="139">
        <f t="shared" si="66"/>
        <v>-7.5405412881937209E-2</v>
      </c>
      <c r="K604" s="139">
        <f t="shared" si="67"/>
        <v>-0.22660686756050158</v>
      </c>
      <c r="L604" s="139">
        <f t="shared" si="68"/>
        <v>-0.22907710899167197</v>
      </c>
      <c r="M604" s="139">
        <f t="shared" si="69"/>
        <v>-0.53108938943411077</v>
      </c>
      <c r="N604" s="388">
        <f t="shared" si="65"/>
        <v>-1083.9534438350202</v>
      </c>
    </row>
    <row r="605" spans="2:14" x14ac:dyDescent="0.25">
      <c r="B605" s="387">
        <v>4</v>
      </c>
      <c r="C605" s="387">
        <v>1217</v>
      </c>
      <c r="D605" s="384" t="s">
        <v>1178</v>
      </c>
      <c r="E605" s="385">
        <v>76</v>
      </c>
      <c r="F605" s="385">
        <v>1343</v>
      </c>
      <c r="G605" s="385">
        <v>382</v>
      </c>
      <c r="H605" s="386">
        <f t="shared" si="63"/>
        <v>0.19895287958115182</v>
      </c>
      <c r="I605" s="139">
        <f t="shared" si="64"/>
        <v>0.34102755026061055</v>
      </c>
      <c r="J605" s="139">
        <f t="shared" si="66"/>
        <v>-0.13537396871957338</v>
      </c>
      <c r="K605" s="139">
        <f t="shared" si="67"/>
        <v>-0.23440896001017011</v>
      </c>
      <c r="L605" s="139">
        <f t="shared" si="68"/>
        <v>-0.23413189208574012</v>
      </c>
      <c r="M605" s="139">
        <f t="shared" si="69"/>
        <v>-0.60391482081548364</v>
      </c>
      <c r="N605" s="388">
        <f t="shared" si="65"/>
        <v>-230.69546155151474</v>
      </c>
    </row>
    <row r="606" spans="2:14" x14ac:dyDescent="0.25">
      <c r="B606" s="387">
        <v>4</v>
      </c>
      <c r="C606" s="387">
        <v>1218</v>
      </c>
      <c r="D606" s="384" t="s">
        <v>1179</v>
      </c>
      <c r="E606" s="385">
        <v>321</v>
      </c>
      <c r="F606" s="385">
        <v>3748</v>
      </c>
      <c r="G606" s="385">
        <v>858</v>
      </c>
      <c r="H606" s="386">
        <f t="shared" si="63"/>
        <v>0.37412587412587411</v>
      </c>
      <c r="I606" s="139">
        <f t="shared" si="64"/>
        <v>0.31456776947705445</v>
      </c>
      <c r="J606" s="139">
        <f t="shared" si="66"/>
        <v>-0.11816780079991404</v>
      </c>
      <c r="K606" s="139">
        <f t="shared" si="67"/>
        <v>-4.7662298502541854E-2</v>
      </c>
      <c r="L606" s="139">
        <f t="shared" si="68"/>
        <v>-0.2350472792402952</v>
      </c>
      <c r="M606" s="139">
        <f t="shared" si="69"/>
        <v>-0.40087737854275107</v>
      </c>
      <c r="N606" s="388">
        <f t="shared" si="65"/>
        <v>-343.95279078968042</v>
      </c>
    </row>
    <row r="607" spans="2:14" x14ac:dyDescent="0.25">
      <c r="B607" s="387">
        <v>4</v>
      </c>
      <c r="C607" s="387">
        <v>1219</v>
      </c>
      <c r="D607" s="384" t="s">
        <v>1180</v>
      </c>
      <c r="E607" s="385">
        <v>195</v>
      </c>
      <c r="F607" s="385">
        <v>4081</v>
      </c>
      <c r="G607" s="385">
        <v>715</v>
      </c>
      <c r="H607" s="386">
        <f t="shared" si="63"/>
        <v>0.27272727272727271</v>
      </c>
      <c r="I607" s="139">
        <f t="shared" si="64"/>
        <v>0.22298456260720412</v>
      </c>
      <c r="J607" s="139">
        <f t="shared" si="66"/>
        <v>-0.12333688065813103</v>
      </c>
      <c r="K607" s="139">
        <f t="shared" si="67"/>
        <v>-0.1557602980940094</v>
      </c>
      <c r="L607" s="139">
        <f t="shared" si="68"/>
        <v>-0.23821563848814362</v>
      </c>
      <c r="M607" s="139">
        <f t="shared" si="69"/>
        <v>-0.51731281724028411</v>
      </c>
      <c r="N607" s="388">
        <f t="shared" si="65"/>
        <v>-369.87866432680312</v>
      </c>
    </row>
    <row r="608" spans="2:14" x14ac:dyDescent="0.25">
      <c r="B608" s="387">
        <v>4</v>
      </c>
      <c r="C608" s="387">
        <v>1220</v>
      </c>
      <c r="D608" s="384" t="s">
        <v>1181</v>
      </c>
      <c r="E608" s="385">
        <v>269</v>
      </c>
      <c r="F608" s="385">
        <v>3499</v>
      </c>
      <c r="G608" s="385">
        <v>416</v>
      </c>
      <c r="H608" s="386">
        <f t="shared" si="63"/>
        <v>0.64663461538461542</v>
      </c>
      <c r="I608" s="139">
        <f t="shared" si="64"/>
        <v>0.19577022006287512</v>
      </c>
      <c r="J608" s="139">
        <f t="shared" si="66"/>
        <v>-0.13414495672531201</v>
      </c>
      <c r="K608" s="139">
        <f t="shared" si="67"/>
        <v>0.24285107539952719</v>
      </c>
      <c r="L608" s="139">
        <f t="shared" si="68"/>
        <v>-0.23915713002159661</v>
      </c>
      <c r="M608" s="139">
        <f t="shared" si="69"/>
        <v>-0.13045101134738143</v>
      </c>
      <c r="N608" s="388">
        <f t="shared" si="65"/>
        <v>-54.267620720510678</v>
      </c>
    </row>
    <row r="609" spans="2:14" x14ac:dyDescent="0.25">
      <c r="B609" s="387">
        <v>5</v>
      </c>
      <c r="C609" s="387">
        <v>1301</v>
      </c>
      <c r="D609" s="384" t="s">
        <v>1182</v>
      </c>
      <c r="E609" s="385">
        <v>7152</v>
      </c>
      <c r="F609" s="385">
        <v>9291</v>
      </c>
      <c r="G609" s="385">
        <v>16310</v>
      </c>
      <c r="H609" s="386">
        <f t="shared" si="63"/>
        <v>0.43850398528510115</v>
      </c>
      <c r="I609" s="139">
        <f t="shared" si="64"/>
        <v>2.5252394790657626</v>
      </c>
      <c r="J609" s="139">
        <f t="shared" si="66"/>
        <v>0.44038200318028742</v>
      </c>
      <c r="K609" s="139">
        <f t="shared" si="67"/>
        <v>2.0969269761727756E-2</v>
      </c>
      <c r="L609" s="139">
        <f t="shared" si="68"/>
        <v>-0.1585681692110302</v>
      </c>
      <c r="M609" s="139">
        <f t="shared" si="69"/>
        <v>0.30278310373098494</v>
      </c>
      <c r="N609" s="388">
        <f t="shared" si="65"/>
        <v>4938.3924218523644</v>
      </c>
    </row>
    <row r="610" spans="2:14" x14ac:dyDescent="0.25">
      <c r="B610" s="387">
        <v>5</v>
      </c>
      <c r="C610" s="387">
        <v>1311</v>
      </c>
      <c r="D610" s="384" t="s">
        <v>1183</v>
      </c>
      <c r="E610" s="385">
        <v>633</v>
      </c>
      <c r="F610" s="385">
        <v>1413</v>
      </c>
      <c r="G610" s="385">
        <v>2384</v>
      </c>
      <c r="H610" s="386">
        <f t="shared" si="63"/>
        <v>0.26552013422818793</v>
      </c>
      <c r="I610" s="139">
        <f t="shared" si="64"/>
        <v>2.1351733899504599</v>
      </c>
      <c r="J610" s="139">
        <f t="shared" si="66"/>
        <v>-6.3006850704535627E-2</v>
      </c>
      <c r="K610" s="139">
        <f t="shared" si="67"/>
        <v>-0.16344361170764726</v>
      </c>
      <c r="L610" s="139">
        <f t="shared" si="68"/>
        <v>-0.17206266828963129</v>
      </c>
      <c r="M610" s="139">
        <f t="shared" si="69"/>
        <v>-0.39851313070181416</v>
      </c>
      <c r="N610" s="388">
        <f t="shared" si="65"/>
        <v>-950.0553035931249</v>
      </c>
    </row>
    <row r="611" spans="2:14" x14ac:dyDescent="0.25">
      <c r="B611" s="387">
        <v>5</v>
      </c>
      <c r="C611" s="387">
        <v>1321</v>
      </c>
      <c r="D611" s="384" t="s">
        <v>1184</v>
      </c>
      <c r="E611" s="385">
        <v>4119</v>
      </c>
      <c r="F611" s="385">
        <v>1715</v>
      </c>
      <c r="G611" s="385">
        <v>5468</v>
      </c>
      <c r="H611" s="386">
        <f t="shared" si="63"/>
        <v>0.75329188002926117</v>
      </c>
      <c r="I611" s="139">
        <f t="shared" si="64"/>
        <v>5.5900874635568512</v>
      </c>
      <c r="J611" s="139">
        <f t="shared" si="66"/>
        <v>4.8471766657290763E-2</v>
      </c>
      <c r="K611" s="139">
        <f t="shared" si="67"/>
        <v>0.35655517773385181</v>
      </c>
      <c r="L611" s="139">
        <f t="shared" si="68"/>
        <v>-5.2538474610888036E-2</v>
      </c>
      <c r="M611" s="139">
        <f t="shared" si="69"/>
        <v>0.3524884697802545</v>
      </c>
      <c r="N611" s="388">
        <f t="shared" si="65"/>
        <v>1927.4069527584315</v>
      </c>
    </row>
    <row r="612" spans="2:14" x14ac:dyDescent="0.25">
      <c r="B612" s="387">
        <v>5</v>
      </c>
      <c r="C612" s="387">
        <v>1322</v>
      </c>
      <c r="D612" s="384" t="s">
        <v>1185</v>
      </c>
      <c r="E612" s="385">
        <v>16189</v>
      </c>
      <c r="F612" s="385">
        <v>1312</v>
      </c>
      <c r="G612" s="385">
        <v>16711</v>
      </c>
      <c r="H612" s="386">
        <f t="shared" si="63"/>
        <v>0.96876309018012086</v>
      </c>
      <c r="I612" s="139">
        <f t="shared" si="64"/>
        <v>25.076219512195124</v>
      </c>
      <c r="J612" s="139">
        <f t="shared" si="66"/>
        <v>0.45487711523025254</v>
      </c>
      <c r="K612" s="139">
        <f t="shared" si="67"/>
        <v>0.58626255501116709</v>
      </c>
      <c r="L612" s="139">
        <f t="shared" si="68"/>
        <v>0.62159239273072076</v>
      </c>
      <c r="M612" s="139">
        <f t="shared" si="69"/>
        <v>1.6627320629721403</v>
      </c>
      <c r="N612" s="388">
        <f t="shared" si="65"/>
        <v>27785.915504327437</v>
      </c>
    </row>
    <row r="613" spans="2:14" x14ac:dyDescent="0.25">
      <c r="B613" s="387">
        <v>5</v>
      </c>
      <c r="C613" s="387">
        <v>1323</v>
      </c>
      <c r="D613" s="384" t="s">
        <v>1186</v>
      </c>
      <c r="E613" s="385">
        <v>4830</v>
      </c>
      <c r="F613" s="385">
        <v>604</v>
      </c>
      <c r="G613" s="385">
        <v>7495</v>
      </c>
      <c r="H613" s="386">
        <f t="shared" si="63"/>
        <v>0.64442961974649771</v>
      </c>
      <c r="I613" s="139">
        <f t="shared" si="64"/>
        <v>20.405629139072847</v>
      </c>
      <c r="J613" s="139">
        <f t="shared" si="66"/>
        <v>0.1217425699622266</v>
      </c>
      <c r="K613" s="139">
        <f t="shared" si="67"/>
        <v>0.24050039586055158</v>
      </c>
      <c r="L613" s="139">
        <f t="shared" si="68"/>
        <v>0.46001137032097483</v>
      </c>
      <c r="M613" s="139">
        <f t="shared" si="69"/>
        <v>0.82225433614375298</v>
      </c>
      <c r="N613" s="388">
        <f t="shared" si="65"/>
        <v>6162.7962493974283</v>
      </c>
    </row>
    <row r="614" spans="2:14" x14ac:dyDescent="0.25">
      <c r="B614" s="387">
        <v>5</v>
      </c>
      <c r="C614" s="387">
        <v>1331</v>
      </c>
      <c r="D614" s="384" t="s">
        <v>1187</v>
      </c>
      <c r="E614" s="385">
        <v>7144</v>
      </c>
      <c r="F614" s="385">
        <v>2918</v>
      </c>
      <c r="G614" s="385">
        <v>13843</v>
      </c>
      <c r="H614" s="386">
        <f t="shared" si="63"/>
        <v>0.51607310554070651</v>
      </c>
      <c r="I614" s="139">
        <f t="shared" si="64"/>
        <v>7.1922549691569566</v>
      </c>
      <c r="J614" s="139">
        <f t="shared" si="66"/>
        <v>0.3512063387731455</v>
      </c>
      <c r="K614" s="139">
        <f t="shared" si="67"/>
        <v>0.1036633761305024</v>
      </c>
      <c r="L614" s="139">
        <f t="shared" si="68"/>
        <v>2.8891786289050483E-3</v>
      </c>
      <c r="M614" s="139">
        <f t="shared" si="69"/>
        <v>0.45775889353255295</v>
      </c>
      <c r="N614" s="388">
        <f t="shared" si="65"/>
        <v>6336.75636317113</v>
      </c>
    </row>
    <row r="615" spans="2:14" x14ac:dyDescent="0.25">
      <c r="B615" s="387">
        <v>5</v>
      </c>
      <c r="C615" s="387">
        <v>1341</v>
      </c>
      <c r="D615" s="384" t="s">
        <v>1188</v>
      </c>
      <c r="E615" s="385">
        <v>3946</v>
      </c>
      <c r="F615" s="385">
        <v>2041</v>
      </c>
      <c r="G615" s="385">
        <v>7215</v>
      </c>
      <c r="H615" s="386">
        <f t="shared" si="63"/>
        <v>0.54691614691614687</v>
      </c>
      <c r="I615" s="139">
        <f t="shared" si="64"/>
        <v>5.4683978441940226</v>
      </c>
      <c r="J615" s="139">
        <f t="shared" si="66"/>
        <v>0.11162129471536818</v>
      </c>
      <c r="K615" s="139">
        <f t="shared" si="67"/>
        <v>0.13654421499824593</v>
      </c>
      <c r="L615" s="139">
        <f t="shared" si="68"/>
        <v>-5.6748377758561022E-2</v>
      </c>
      <c r="M615" s="139">
        <f t="shared" si="69"/>
        <v>0.19141713195505311</v>
      </c>
      <c r="N615" s="388">
        <f t="shared" si="65"/>
        <v>1381.0746070557082</v>
      </c>
    </row>
    <row r="616" spans="2:14" x14ac:dyDescent="0.25">
      <c r="B616" s="387">
        <v>5</v>
      </c>
      <c r="C616" s="387">
        <v>1342</v>
      </c>
      <c r="D616" s="384" t="s">
        <v>1189</v>
      </c>
      <c r="E616" s="385">
        <v>1361</v>
      </c>
      <c r="F616" s="385">
        <v>1303</v>
      </c>
      <c r="G616" s="385">
        <v>5342</v>
      </c>
      <c r="H616" s="386">
        <f t="shared" si="63"/>
        <v>0.25477349307375513</v>
      </c>
      <c r="I616" s="139">
        <f t="shared" si="64"/>
        <v>5.1442824251726789</v>
      </c>
      <c r="J616" s="139">
        <f t="shared" si="66"/>
        <v>4.3917192796204471E-2</v>
      </c>
      <c r="K616" s="139">
        <f t="shared" si="67"/>
        <v>-0.17490028265870783</v>
      </c>
      <c r="L616" s="139">
        <f t="shared" si="68"/>
        <v>-6.7961285892318465E-2</v>
      </c>
      <c r="M616" s="139">
        <f t="shared" si="69"/>
        <v>-0.19894437575482182</v>
      </c>
      <c r="N616" s="388">
        <f t="shared" si="65"/>
        <v>-1062.7608552822583</v>
      </c>
    </row>
    <row r="617" spans="2:14" x14ac:dyDescent="0.25">
      <c r="B617" s="387">
        <v>5</v>
      </c>
      <c r="C617" s="387">
        <v>1343</v>
      </c>
      <c r="D617" s="384" t="s">
        <v>1190</v>
      </c>
      <c r="E617" s="385">
        <v>50</v>
      </c>
      <c r="F617" s="385">
        <v>3449</v>
      </c>
      <c r="G617" s="385">
        <v>180</v>
      </c>
      <c r="H617" s="386">
        <f t="shared" si="63"/>
        <v>0.27777777777777779</v>
      </c>
      <c r="I617" s="139">
        <f t="shared" si="64"/>
        <v>6.6685995940852422E-2</v>
      </c>
      <c r="J617" s="139">
        <f t="shared" si="66"/>
        <v>-0.14267574586194984</v>
      </c>
      <c r="K617" s="139">
        <f t="shared" si="67"/>
        <v>-0.1503761065434765</v>
      </c>
      <c r="L617" s="139">
        <f t="shared" si="68"/>
        <v>-0.24362285260575509</v>
      </c>
      <c r="M617" s="139">
        <f t="shared" si="69"/>
        <v>-0.53667470501118142</v>
      </c>
      <c r="N617" s="388">
        <f t="shared" si="65"/>
        <v>-96.601446902012654</v>
      </c>
    </row>
    <row r="618" spans="2:14" x14ac:dyDescent="0.25">
      <c r="B618" s="387">
        <v>5</v>
      </c>
      <c r="C618" s="387">
        <v>1344</v>
      </c>
      <c r="D618" s="384" t="s">
        <v>1191</v>
      </c>
      <c r="E618" s="385">
        <v>5594</v>
      </c>
      <c r="F618" s="385">
        <v>231</v>
      </c>
      <c r="G618" s="385">
        <v>9394</v>
      </c>
      <c r="H618" s="386">
        <f t="shared" si="63"/>
        <v>0.59548648073238242</v>
      </c>
      <c r="I618" s="139">
        <f t="shared" si="64"/>
        <v>64.883116883116884</v>
      </c>
      <c r="J618" s="139">
        <f t="shared" si="66"/>
        <v>0.19038650458288428</v>
      </c>
      <c r="K618" s="139">
        <f t="shared" si="67"/>
        <v>0.1883235872243533</v>
      </c>
      <c r="L618" s="139">
        <f t="shared" si="68"/>
        <v>1.9987286137034808</v>
      </c>
      <c r="M618" s="139">
        <f t="shared" si="69"/>
        <v>2.3774387055107185</v>
      </c>
      <c r="N618" s="388">
        <f t="shared" si="65"/>
        <v>22333.65919956769</v>
      </c>
    </row>
    <row r="619" spans="2:14" x14ac:dyDescent="0.25">
      <c r="B619" s="387">
        <v>5</v>
      </c>
      <c r="C619" s="387">
        <v>1345</v>
      </c>
      <c r="D619" s="384" t="s">
        <v>1192</v>
      </c>
      <c r="E619" s="385">
        <v>1349</v>
      </c>
      <c r="F619" s="385">
        <v>1130</v>
      </c>
      <c r="G619" s="385">
        <v>4063</v>
      </c>
      <c r="H619" s="386">
        <f t="shared" si="63"/>
        <v>0.33202067437853805</v>
      </c>
      <c r="I619" s="139">
        <f t="shared" si="64"/>
        <v>4.7893805309734514</v>
      </c>
      <c r="J619" s="139">
        <f t="shared" si="66"/>
        <v>-2.3153466349809847E-3</v>
      </c>
      <c r="K619" s="139">
        <f t="shared" si="67"/>
        <v>-9.2549385723736721E-2</v>
      </c>
      <c r="L619" s="139">
        <f t="shared" si="68"/>
        <v>-8.0239264978189659E-2</v>
      </c>
      <c r="M619" s="139">
        <f t="shared" si="69"/>
        <v>-0.17510399733690735</v>
      </c>
      <c r="N619" s="388">
        <f t="shared" si="65"/>
        <v>-711.44754117985451</v>
      </c>
    </row>
    <row r="620" spans="2:14" x14ac:dyDescent="0.25">
      <c r="B620" s="387">
        <v>5</v>
      </c>
      <c r="C620" s="387">
        <v>1346</v>
      </c>
      <c r="D620" s="384" t="s">
        <v>1193</v>
      </c>
      <c r="E620" s="385">
        <v>2923</v>
      </c>
      <c r="F620" s="385">
        <v>2819</v>
      </c>
      <c r="G620" s="385">
        <v>9595</v>
      </c>
      <c r="H620" s="386">
        <f t="shared" si="63"/>
        <v>0.30463783220427304</v>
      </c>
      <c r="I620" s="139">
        <f t="shared" si="64"/>
        <v>4.4405817665838949</v>
      </c>
      <c r="J620" s="139">
        <f t="shared" si="66"/>
        <v>0.1976521343136648</v>
      </c>
      <c r="K620" s="139">
        <f t="shared" si="67"/>
        <v>-0.12174141028165875</v>
      </c>
      <c r="L620" s="139">
        <f t="shared" si="68"/>
        <v>-9.2306103742224657E-2</v>
      </c>
      <c r="M620" s="139">
        <f t="shared" si="69"/>
        <v>-1.6395379710218608E-2</v>
      </c>
      <c r="N620" s="388">
        <f t="shared" si="65"/>
        <v>-157.31366831954753</v>
      </c>
    </row>
    <row r="621" spans="2:14" x14ac:dyDescent="0.25">
      <c r="B621" s="387">
        <v>5</v>
      </c>
      <c r="C621" s="387">
        <v>1347</v>
      </c>
      <c r="D621" s="384" t="s">
        <v>1194</v>
      </c>
      <c r="E621" s="385">
        <v>1516</v>
      </c>
      <c r="F621" s="385">
        <v>1292</v>
      </c>
      <c r="G621" s="385">
        <v>3358</v>
      </c>
      <c r="H621" s="386">
        <f t="shared" si="63"/>
        <v>0.45145920190589639</v>
      </c>
      <c r="I621" s="139">
        <f t="shared" si="64"/>
        <v>3.7724458204334366</v>
      </c>
      <c r="J621" s="139">
        <f t="shared" si="66"/>
        <v>-2.779927181010667E-2</v>
      </c>
      <c r="K621" s="139">
        <f t="shared" si="67"/>
        <v>3.4780436598999473E-2</v>
      </c>
      <c r="L621" s="139">
        <f t="shared" si="68"/>
        <v>-0.11542054552863298</v>
      </c>
      <c r="M621" s="139">
        <f t="shared" si="69"/>
        <v>-0.10843938073974019</v>
      </c>
      <c r="N621" s="388">
        <f t="shared" si="65"/>
        <v>-364.13944052404753</v>
      </c>
    </row>
    <row r="622" spans="2:14" x14ac:dyDescent="0.25">
      <c r="B622" s="387">
        <v>5</v>
      </c>
      <c r="C622" s="387">
        <v>1348</v>
      </c>
      <c r="D622" s="384" t="s">
        <v>1195</v>
      </c>
      <c r="E622" s="385">
        <v>272</v>
      </c>
      <c r="F622" s="385">
        <v>2696</v>
      </c>
      <c r="G622" s="385">
        <v>983</v>
      </c>
      <c r="H622" s="386">
        <f t="shared" si="63"/>
        <v>0.27670396744659209</v>
      </c>
      <c r="I622" s="139">
        <f t="shared" si="64"/>
        <v>0.46550445103857568</v>
      </c>
      <c r="J622" s="139">
        <f t="shared" si="66"/>
        <v>-0.11364937435042369</v>
      </c>
      <c r="K622" s="139">
        <f t="shared" si="67"/>
        <v>-0.15152086344486138</v>
      </c>
      <c r="L622" s="139">
        <f t="shared" si="68"/>
        <v>-0.22982556177472754</v>
      </c>
      <c r="M622" s="139">
        <f t="shared" si="69"/>
        <v>-0.49499579957001261</v>
      </c>
      <c r="N622" s="388">
        <f t="shared" si="65"/>
        <v>-486.58087097732238</v>
      </c>
    </row>
    <row r="623" spans="2:14" x14ac:dyDescent="0.25">
      <c r="B623" s="387">
        <v>5</v>
      </c>
      <c r="C623" s="387">
        <v>1349</v>
      </c>
      <c r="D623" s="384" t="s">
        <v>1196</v>
      </c>
      <c r="E623" s="385">
        <v>2031</v>
      </c>
      <c r="F623" s="385">
        <v>810</v>
      </c>
      <c r="G623" s="385">
        <v>5489</v>
      </c>
      <c r="H623" s="386">
        <f t="shared" si="63"/>
        <v>0.37001275277828383</v>
      </c>
      <c r="I623" s="139">
        <f t="shared" si="64"/>
        <v>9.283950617283951</v>
      </c>
      <c r="J623" s="139">
        <f t="shared" si="66"/>
        <v>4.9230862300805152E-2</v>
      </c>
      <c r="K623" s="139">
        <f t="shared" si="67"/>
        <v>-5.2047173477332218E-2</v>
      </c>
      <c r="L623" s="139">
        <f t="shared" si="68"/>
        <v>7.5252262178113469E-2</v>
      </c>
      <c r="M623" s="139">
        <f t="shared" si="69"/>
        <v>7.2435951001586396E-2</v>
      </c>
      <c r="N623" s="388">
        <f t="shared" si="65"/>
        <v>397.60093504770771</v>
      </c>
    </row>
    <row r="624" spans="2:14" x14ac:dyDescent="0.25">
      <c r="B624" s="387">
        <v>5</v>
      </c>
      <c r="C624" s="387">
        <v>1361</v>
      </c>
      <c r="D624" s="384" t="s">
        <v>1197</v>
      </c>
      <c r="E624" s="385">
        <v>189</v>
      </c>
      <c r="F624" s="385">
        <v>2214</v>
      </c>
      <c r="G624" s="385">
        <v>618</v>
      </c>
      <c r="H624" s="386">
        <f t="shared" si="63"/>
        <v>0.30582524271844658</v>
      </c>
      <c r="I624" s="139">
        <f t="shared" si="64"/>
        <v>0.36449864498644985</v>
      </c>
      <c r="J624" s="139">
        <f t="shared" si="66"/>
        <v>-0.12684317958293556</v>
      </c>
      <c r="K624" s="139">
        <f t="shared" si="67"/>
        <v>-0.1204755476414882</v>
      </c>
      <c r="L624" s="139">
        <f t="shared" si="68"/>
        <v>-0.23331989977215559</v>
      </c>
      <c r="M624" s="139">
        <f t="shared" si="69"/>
        <v>-0.48063862699657933</v>
      </c>
      <c r="N624" s="388">
        <f t="shared" si="65"/>
        <v>-297.03467148388603</v>
      </c>
    </row>
    <row r="625" spans="2:14" x14ac:dyDescent="0.25">
      <c r="B625" s="387">
        <v>5</v>
      </c>
      <c r="C625" s="387">
        <v>1362</v>
      </c>
      <c r="D625" s="384" t="s">
        <v>1198</v>
      </c>
      <c r="E625" s="385">
        <v>4187</v>
      </c>
      <c r="F625" s="385">
        <v>4013</v>
      </c>
      <c r="G625" s="385">
        <v>12359</v>
      </c>
      <c r="H625" s="386">
        <f t="shared" si="63"/>
        <v>0.33878145481025973</v>
      </c>
      <c r="I625" s="139">
        <f t="shared" si="64"/>
        <v>4.1230999252429603</v>
      </c>
      <c r="J625" s="139">
        <f t="shared" si="66"/>
        <v>0.29756357996479582</v>
      </c>
      <c r="K625" s="139">
        <f t="shared" si="67"/>
        <v>-8.5341921022390924E-2</v>
      </c>
      <c r="L625" s="139">
        <f t="shared" si="68"/>
        <v>-0.10328952048876834</v>
      </c>
      <c r="M625" s="139">
        <f t="shared" si="69"/>
        <v>0.10893213845363657</v>
      </c>
      <c r="N625" s="388">
        <f t="shared" si="65"/>
        <v>1346.2922991484943</v>
      </c>
    </row>
    <row r="626" spans="2:14" x14ac:dyDescent="0.25">
      <c r="B626" s="387">
        <v>5</v>
      </c>
      <c r="C626" s="387">
        <v>1363</v>
      </c>
      <c r="D626" s="384" t="s">
        <v>1199</v>
      </c>
      <c r="E626" s="385">
        <v>189</v>
      </c>
      <c r="F626" s="385">
        <v>1061</v>
      </c>
      <c r="G626" s="385">
        <v>815</v>
      </c>
      <c r="H626" s="386">
        <f t="shared" si="63"/>
        <v>0.23190184049079754</v>
      </c>
      <c r="I626" s="139">
        <f t="shared" si="64"/>
        <v>0.94627709707822805</v>
      </c>
      <c r="J626" s="139">
        <f t="shared" si="66"/>
        <v>-0.11972213949853873</v>
      </c>
      <c r="K626" s="139">
        <f t="shared" si="67"/>
        <v>-0.19928306365831677</v>
      </c>
      <c r="L626" s="139">
        <f t="shared" si="68"/>
        <v>-0.21319303151885871</v>
      </c>
      <c r="M626" s="139">
        <f t="shared" si="69"/>
        <v>-0.53219823467571414</v>
      </c>
      <c r="N626" s="388">
        <f t="shared" si="65"/>
        <v>-433.74156126070704</v>
      </c>
    </row>
    <row r="627" spans="2:14" x14ac:dyDescent="0.25">
      <c r="B627" s="387">
        <v>5</v>
      </c>
      <c r="C627" s="387">
        <v>1364</v>
      </c>
      <c r="D627" s="384" t="s">
        <v>1200</v>
      </c>
      <c r="E627" s="385">
        <v>3565</v>
      </c>
      <c r="F627" s="385">
        <v>1284</v>
      </c>
      <c r="G627" s="385">
        <v>9197</v>
      </c>
      <c r="H627" s="386">
        <f t="shared" si="63"/>
        <v>0.38762639991301512</v>
      </c>
      <c r="I627" s="139">
        <f t="shared" si="64"/>
        <v>9.9392523364485985</v>
      </c>
      <c r="J627" s="139">
        <f t="shared" si="66"/>
        <v>0.18326546449848746</v>
      </c>
      <c r="K627" s="139">
        <f t="shared" si="67"/>
        <v>-3.3269793962108468E-2</v>
      </c>
      <c r="L627" s="139">
        <f t="shared" si="68"/>
        <v>9.7922698527834404E-2</v>
      </c>
      <c r="M627" s="139">
        <f t="shared" si="69"/>
        <v>0.24791836906421338</v>
      </c>
      <c r="N627" s="388">
        <f t="shared" si="65"/>
        <v>2280.1052402835703</v>
      </c>
    </row>
    <row r="628" spans="2:14" x14ac:dyDescent="0.25">
      <c r="B628" s="387">
        <v>5</v>
      </c>
      <c r="C628" s="387">
        <v>1365</v>
      </c>
      <c r="D628" s="384" t="s">
        <v>1201</v>
      </c>
      <c r="E628" s="385">
        <v>256</v>
      </c>
      <c r="F628" s="385">
        <v>786</v>
      </c>
      <c r="G628" s="385">
        <v>1124</v>
      </c>
      <c r="H628" s="386">
        <f t="shared" si="63"/>
        <v>0.22775800711743771</v>
      </c>
      <c r="I628" s="139">
        <f t="shared" si="64"/>
        <v>1.7557251908396947</v>
      </c>
      <c r="J628" s="139">
        <f t="shared" si="66"/>
        <v>-0.10855258931539855</v>
      </c>
      <c r="K628" s="139">
        <f t="shared" si="67"/>
        <v>-0.20370067980017748</v>
      </c>
      <c r="L628" s="139">
        <f t="shared" si="68"/>
        <v>-0.1851898370340116</v>
      </c>
      <c r="M628" s="139">
        <f t="shared" si="69"/>
        <v>-0.49744310614958764</v>
      </c>
      <c r="N628" s="388">
        <f t="shared" si="65"/>
        <v>-559.1260513121365</v>
      </c>
    </row>
    <row r="629" spans="2:14" x14ac:dyDescent="0.25">
      <c r="B629" s="387">
        <v>5</v>
      </c>
      <c r="C629" s="387">
        <v>1366</v>
      </c>
      <c r="D629" s="384" t="s">
        <v>1202</v>
      </c>
      <c r="E629" s="385">
        <v>915</v>
      </c>
      <c r="F629" s="385">
        <v>1931</v>
      </c>
      <c r="G629" s="385">
        <v>1206</v>
      </c>
      <c r="H629" s="386">
        <f t="shared" si="63"/>
        <v>0.75870646766169159</v>
      </c>
      <c r="I629" s="139">
        <f t="shared" si="64"/>
        <v>1.0983946141895391</v>
      </c>
      <c r="J629" s="139">
        <f t="shared" si="66"/>
        <v>-0.10558850156453287</v>
      </c>
      <c r="K629" s="139">
        <f t="shared" si="67"/>
        <v>0.36232750677592179</v>
      </c>
      <c r="L629" s="139">
        <f t="shared" si="68"/>
        <v>-0.20793046255483147</v>
      </c>
      <c r="M629" s="139">
        <f t="shared" si="69"/>
        <v>4.8808542656557458E-2</v>
      </c>
      <c r="N629" s="388">
        <f t="shared" si="65"/>
        <v>58.863102443808295</v>
      </c>
    </row>
    <row r="630" spans="2:14" x14ac:dyDescent="0.25">
      <c r="B630" s="387">
        <v>5</v>
      </c>
      <c r="C630" s="387">
        <v>1367</v>
      </c>
      <c r="D630" s="384" t="s">
        <v>1203</v>
      </c>
      <c r="E630" s="385">
        <v>1540</v>
      </c>
      <c r="F630" s="385">
        <v>9922</v>
      </c>
      <c r="G630" s="385">
        <v>3516</v>
      </c>
      <c r="H630" s="386">
        <f t="shared" si="63"/>
        <v>0.43799772468714449</v>
      </c>
      <c r="I630" s="139">
        <f t="shared" si="64"/>
        <v>0.50957468252368476</v>
      </c>
      <c r="J630" s="139">
        <f t="shared" si="66"/>
        <v>-2.2087980777950843E-2</v>
      </c>
      <c r="K630" s="139">
        <f t="shared" si="67"/>
        <v>2.0429560563018329E-2</v>
      </c>
      <c r="L630" s="139">
        <f t="shared" si="68"/>
        <v>-0.22830093373151983</v>
      </c>
      <c r="M630" s="139">
        <f t="shared" si="69"/>
        <v>-0.22995935394645234</v>
      </c>
      <c r="N630" s="388">
        <f t="shared" si="65"/>
        <v>-808.53708847572648</v>
      </c>
    </row>
    <row r="631" spans="2:14" x14ac:dyDescent="0.25">
      <c r="B631" s="387">
        <v>5</v>
      </c>
      <c r="C631" s="387">
        <v>1368</v>
      </c>
      <c r="D631" s="384" t="s">
        <v>1204</v>
      </c>
      <c r="E631" s="385">
        <v>407</v>
      </c>
      <c r="F631" s="385">
        <v>3019</v>
      </c>
      <c r="G631" s="385">
        <v>867</v>
      </c>
      <c r="H631" s="386">
        <f t="shared" si="63"/>
        <v>0.46943483275663206</v>
      </c>
      <c r="I631" s="139">
        <f t="shared" si="64"/>
        <v>0.42199403776084798</v>
      </c>
      <c r="J631" s="139">
        <f t="shared" si="66"/>
        <v>-0.11784247409555075</v>
      </c>
      <c r="K631" s="139">
        <f t="shared" si="67"/>
        <v>5.3943716067921192E-2</v>
      </c>
      <c r="L631" s="139">
        <f t="shared" si="68"/>
        <v>-0.23133082267350896</v>
      </c>
      <c r="M631" s="139">
        <f t="shared" si="69"/>
        <v>-0.29522958070113853</v>
      </c>
      <c r="N631" s="388">
        <f t="shared" si="65"/>
        <v>-255.9640464678871</v>
      </c>
    </row>
    <row r="632" spans="2:14" x14ac:dyDescent="0.25">
      <c r="B632" s="387">
        <v>5</v>
      </c>
      <c r="C632" s="387">
        <v>1369</v>
      </c>
      <c r="D632" s="384" t="s">
        <v>1205</v>
      </c>
      <c r="E632" s="385">
        <v>45</v>
      </c>
      <c r="F632" s="385">
        <v>877</v>
      </c>
      <c r="G632" s="385">
        <v>84</v>
      </c>
      <c r="H632" s="386">
        <f t="shared" si="63"/>
        <v>0.5357142857142857</v>
      </c>
      <c r="I632" s="139">
        <f t="shared" si="64"/>
        <v>0.14709236031927023</v>
      </c>
      <c r="J632" s="139">
        <f t="shared" si="66"/>
        <v>-0.14614589737515843</v>
      </c>
      <c r="K632" s="139">
        <f t="shared" si="67"/>
        <v>0.12460224764445196</v>
      </c>
      <c r="L632" s="139">
        <f t="shared" si="68"/>
        <v>-0.24084116088659235</v>
      </c>
      <c r="M632" s="139">
        <f t="shared" si="69"/>
        <v>-0.26238481061729879</v>
      </c>
      <c r="N632" s="388">
        <f t="shared" si="65"/>
        <v>-22.040324091853098</v>
      </c>
    </row>
    <row r="633" spans="2:14" x14ac:dyDescent="0.25">
      <c r="B633" s="387">
        <v>5</v>
      </c>
      <c r="C633" s="387">
        <v>1370</v>
      </c>
      <c r="D633" s="384" t="s">
        <v>1206</v>
      </c>
      <c r="E633" s="385">
        <v>856</v>
      </c>
      <c r="F633" s="385">
        <v>2129</v>
      </c>
      <c r="G633" s="385">
        <v>2519</v>
      </c>
      <c r="H633" s="386">
        <f t="shared" si="63"/>
        <v>0.33981738785232235</v>
      </c>
      <c r="I633" s="139">
        <f t="shared" si="64"/>
        <v>1.5852512916862376</v>
      </c>
      <c r="J633" s="139">
        <f t="shared" si="66"/>
        <v>-5.8126950139086031E-2</v>
      </c>
      <c r="K633" s="139">
        <f t="shared" si="67"/>
        <v>-8.4237543959856637E-2</v>
      </c>
      <c r="L633" s="139">
        <f t="shared" si="68"/>
        <v>-0.19108745269260288</v>
      </c>
      <c r="M633" s="139">
        <f t="shared" si="69"/>
        <v>-0.33345194679154555</v>
      </c>
      <c r="N633" s="388">
        <f t="shared" si="65"/>
        <v>-839.96545396790327</v>
      </c>
    </row>
    <row r="634" spans="2:14" x14ac:dyDescent="0.25">
      <c r="B634" s="387">
        <v>5</v>
      </c>
      <c r="C634" s="387">
        <v>1371</v>
      </c>
      <c r="D634" s="384" t="s">
        <v>1207</v>
      </c>
      <c r="E634" s="385">
        <v>637</v>
      </c>
      <c r="F634" s="385">
        <v>1725</v>
      </c>
      <c r="G634" s="385">
        <v>2021</v>
      </c>
      <c r="H634" s="386">
        <f t="shared" si="63"/>
        <v>0.31519049975259772</v>
      </c>
      <c r="I634" s="139">
        <f t="shared" si="64"/>
        <v>1.5408695652173914</v>
      </c>
      <c r="J634" s="139">
        <f t="shared" si="66"/>
        <v>-7.6128361113855653E-2</v>
      </c>
      <c r="K634" s="139">
        <f t="shared" si="67"/>
        <v>-0.11049152875870287</v>
      </c>
      <c r="L634" s="139">
        <f t="shared" si="68"/>
        <v>-0.19262285703472073</v>
      </c>
      <c r="M634" s="139">
        <f t="shared" si="69"/>
        <v>-0.37924274690727922</v>
      </c>
      <c r="N634" s="388">
        <f t="shared" si="65"/>
        <v>-766.4495914996113</v>
      </c>
    </row>
    <row r="635" spans="2:14" x14ac:dyDescent="0.25">
      <c r="B635" s="387">
        <v>5</v>
      </c>
      <c r="C635" s="387">
        <v>1372</v>
      </c>
      <c r="D635" s="384" t="s">
        <v>1208</v>
      </c>
      <c r="E635" s="385">
        <v>12964</v>
      </c>
      <c r="F635" s="385">
        <v>5012</v>
      </c>
      <c r="G635" s="385">
        <v>15685</v>
      </c>
      <c r="H635" s="386">
        <f t="shared" si="63"/>
        <v>0.82652215492508763</v>
      </c>
      <c r="I635" s="139">
        <f t="shared" si="64"/>
        <v>5.7160814046288904</v>
      </c>
      <c r="J635" s="139">
        <f t="shared" si="66"/>
        <v>0.41778987093283559</v>
      </c>
      <c r="K635" s="139">
        <f t="shared" si="67"/>
        <v>0.43462377154663873</v>
      </c>
      <c r="L635" s="139">
        <f t="shared" si="68"/>
        <v>-4.8179661658031295E-2</v>
      </c>
      <c r="M635" s="139">
        <f t="shared" si="69"/>
        <v>0.80423398082144304</v>
      </c>
      <c r="N635" s="388">
        <f t="shared" si="65"/>
        <v>12614.409989184334</v>
      </c>
    </row>
    <row r="636" spans="2:14" x14ac:dyDescent="0.25">
      <c r="B636" s="387">
        <v>5</v>
      </c>
      <c r="C636" s="387">
        <v>1373</v>
      </c>
      <c r="D636" s="384" t="s">
        <v>1209</v>
      </c>
      <c r="E636" s="385">
        <v>1384</v>
      </c>
      <c r="F636" s="385">
        <v>1003</v>
      </c>
      <c r="G636" s="385">
        <v>3696</v>
      </c>
      <c r="H636" s="386">
        <f t="shared" si="63"/>
        <v>0.37445887445887444</v>
      </c>
      <c r="I636" s="139">
        <f t="shared" si="64"/>
        <v>5.0648055832502497</v>
      </c>
      <c r="J636" s="139">
        <f t="shared" si="66"/>
        <v>-1.558144669068471E-2</v>
      </c>
      <c r="K636" s="139">
        <f t="shared" si="67"/>
        <v>-4.7307296861847391E-2</v>
      </c>
      <c r="L636" s="139">
        <f t="shared" si="68"/>
        <v>-7.0710820394343107E-2</v>
      </c>
      <c r="M636" s="139">
        <f t="shared" si="69"/>
        <v>-0.13359956394687522</v>
      </c>
      <c r="N636" s="388">
        <f t="shared" si="65"/>
        <v>-493.78398834765085</v>
      </c>
    </row>
    <row r="637" spans="2:14" x14ac:dyDescent="0.25">
      <c r="B637" s="387">
        <v>5</v>
      </c>
      <c r="C637" s="387">
        <v>1374</v>
      </c>
      <c r="D637" s="384" t="s">
        <v>1210</v>
      </c>
      <c r="E637" s="385">
        <v>336</v>
      </c>
      <c r="F637" s="385">
        <v>695</v>
      </c>
      <c r="G637" s="385">
        <v>951</v>
      </c>
      <c r="H637" s="386">
        <f t="shared" si="63"/>
        <v>0.35331230283911674</v>
      </c>
      <c r="I637" s="139">
        <f t="shared" si="64"/>
        <v>1.8517985611510792</v>
      </c>
      <c r="J637" s="139">
        <f t="shared" si="66"/>
        <v>-0.11480609152149322</v>
      </c>
      <c r="K637" s="139">
        <f t="shared" si="67"/>
        <v>-6.9851020924939208E-2</v>
      </c>
      <c r="L637" s="139">
        <f t="shared" si="68"/>
        <v>-0.18186613870872131</v>
      </c>
      <c r="M637" s="139">
        <f t="shared" si="69"/>
        <v>-0.36652325115515372</v>
      </c>
      <c r="N637" s="388">
        <f t="shared" si="65"/>
        <v>-348.5636118485512</v>
      </c>
    </row>
    <row r="638" spans="2:14" x14ac:dyDescent="0.25">
      <c r="B638" s="387">
        <v>5</v>
      </c>
      <c r="C638" s="387">
        <v>1375</v>
      </c>
      <c r="D638" s="384" t="s">
        <v>1211</v>
      </c>
      <c r="E638" s="385">
        <v>885</v>
      </c>
      <c r="F638" s="385">
        <v>3794</v>
      </c>
      <c r="G638" s="385">
        <v>2432</v>
      </c>
      <c r="H638" s="386">
        <f t="shared" si="63"/>
        <v>0.36389802631578949</v>
      </c>
      <c r="I638" s="139">
        <f t="shared" si="64"/>
        <v>0.87427517132314181</v>
      </c>
      <c r="J638" s="139">
        <f t="shared" si="66"/>
        <v>-6.1271774947931318E-2</v>
      </c>
      <c r="K638" s="139">
        <f t="shared" si="67"/>
        <v>-5.8565899470862208E-2</v>
      </c>
      <c r="L638" s="139">
        <f t="shared" si="68"/>
        <v>-0.21568396817772911</v>
      </c>
      <c r="M638" s="139">
        <f t="shared" si="69"/>
        <v>-0.33552164259652262</v>
      </c>
      <c r="N638" s="388">
        <f t="shared" si="65"/>
        <v>-815.98863479474301</v>
      </c>
    </row>
    <row r="639" spans="2:14" x14ac:dyDescent="0.25">
      <c r="B639" s="387">
        <v>6</v>
      </c>
      <c r="C639" s="387">
        <v>1401</v>
      </c>
      <c r="D639" s="384" t="s">
        <v>1212</v>
      </c>
      <c r="E639" s="385">
        <v>3165</v>
      </c>
      <c r="F639" s="385">
        <v>4924</v>
      </c>
      <c r="G639" s="385">
        <v>6222</v>
      </c>
      <c r="H639" s="386">
        <f t="shared" si="63"/>
        <v>0.50867888138862105</v>
      </c>
      <c r="I639" s="139">
        <f t="shared" si="64"/>
        <v>1.9063769293257513</v>
      </c>
      <c r="J639" s="139">
        <f t="shared" si="66"/>
        <v>7.5726915000616679E-2</v>
      </c>
      <c r="K639" s="139">
        <f t="shared" si="67"/>
        <v>9.5780616128426282E-2</v>
      </c>
      <c r="L639" s="139">
        <f t="shared" si="68"/>
        <v>-0.17997797729301065</v>
      </c>
      <c r="M639" s="139">
        <f t="shared" si="69"/>
        <v>-8.4704461639676931E-3</v>
      </c>
      <c r="N639" s="388">
        <f t="shared" si="65"/>
        <v>-52.703116032206985</v>
      </c>
    </row>
    <row r="640" spans="2:14" x14ac:dyDescent="0.25">
      <c r="B640" s="387">
        <v>6</v>
      </c>
      <c r="C640" s="387">
        <v>1402</v>
      </c>
      <c r="D640" s="384" t="s">
        <v>1213</v>
      </c>
      <c r="E640" s="385">
        <v>2600</v>
      </c>
      <c r="F640" s="385">
        <v>4242</v>
      </c>
      <c r="G640" s="385">
        <v>4297</v>
      </c>
      <c r="H640" s="386">
        <f t="shared" si="63"/>
        <v>0.60507330695834305</v>
      </c>
      <c r="I640" s="139">
        <f t="shared" si="64"/>
        <v>1.6258840169731259</v>
      </c>
      <c r="J640" s="139">
        <f t="shared" si="66"/>
        <v>6.1431476784649863E-3</v>
      </c>
      <c r="K640" s="139">
        <f t="shared" si="67"/>
        <v>0.19854381435927762</v>
      </c>
      <c r="L640" s="139">
        <f t="shared" si="68"/>
        <v>-0.18968174661036286</v>
      </c>
      <c r="M640" s="139">
        <f t="shared" si="69"/>
        <v>1.5005215427379759E-2</v>
      </c>
      <c r="N640" s="388">
        <f t="shared" si="65"/>
        <v>64.477410691450828</v>
      </c>
    </row>
    <row r="641" spans="2:14" x14ac:dyDescent="0.25">
      <c r="B641" s="387">
        <v>6</v>
      </c>
      <c r="C641" s="387">
        <v>1403</v>
      </c>
      <c r="D641" s="384" t="s">
        <v>1214</v>
      </c>
      <c r="E641" s="385">
        <v>1358</v>
      </c>
      <c r="F641" s="385">
        <v>7900</v>
      </c>
      <c r="G641" s="385">
        <v>3806</v>
      </c>
      <c r="H641" s="386">
        <f t="shared" si="63"/>
        <v>0.35680504466631635</v>
      </c>
      <c r="I641" s="139">
        <f t="shared" si="64"/>
        <v>0.65367088607594936</v>
      </c>
      <c r="J641" s="139">
        <f t="shared" si="66"/>
        <v>-1.1605231415133184E-2</v>
      </c>
      <c r="K641" s="139">
        <f t="shared" si="67"/>
        <v>-6.6127513900167439E-2</v>
      </c>
      <c r="L641" s="139">
        <f t="shared" si="68"/>
        <v>-0.22331586545635593</v>
      </c>
      <c r="M641" s="139">
        <f t="shared" si="69"/>
        <v>-0.30104861077165657</v>
      </c>
      <c r="N641" s="388">
        <f t="shared" si="65"/>
        <v>-1145.7910125969249</v>
      </c>
    </row>
    <row r="642" spans="2:14" x14ac:dyDescent="0.25">
      <c r="B642" s="387">
        <v>6</v>
      </c>
      <c r="C642" s="387">
        <v>1404</v>
      </c>
      <c r="D642" s="384" t="s">
        <v>1215</v>
      </c>
      <c r="E642" s="385">
        <v>2462</v>
      </c>
      <c r="F642" s="385">
        <v>7189</v>
      </c>
      <c r="G642" s="385">
        <v>6424</v>
      </c>
      <c r="H642" s="386">
        <f t="shared" si="63"/>
        <v>0.38325031133250309</v>
      </c>
      <c r="I642" s="139">
        <f t="shared" si="64"/>
        <v>1.23605508415635</v>
      </c>
      <c r="J642" s="139">
        <f t="shared" si="66"/>
        <v>8.3028692142993119E-2</v>
      </c>
      <c r="K642" s="139">
        <f t="shared" si="67"/>
        <v>-3.7935010395704558E-2</v>
      </c>
      <c r="L642" s="139">
        <f t="shared" si="68"/>
        <v>-0.20316804116788081</v>
      </c>
      <c r="M642" s="139">
        <f t="shared" si="69"/>
        <v>-0.15807435942059225</v>
      </c>
      <c r="N642" s="388">
        <f t="shared" si="65"/>
        <v>-1015.4696849178846</v>
      </c>
    </row>
    <row r="643" spans="2:14" x14ac:dyDescent="0.25">
      <c r="B643" s="387">
        <v>6</v>
      </c>
      <c r="C643" s="387">
        <v>1405</v>
      </c>
      <c r="D643" s="384" t="s">
        <v>1216</v>
      </c>
      <c r="E643" s="385">
        <v>1169</v>
      </c>
      <c r="F643" s="385">
        <v>3973</v>
      </c>
      <c r="G643" s="385">
        <v>2086</v>
      </c>
      <c r="H643" s="386">
        <f t="shared" si="63"/>
        <v>0.56040268456375841</v>
      </c>
      <c r="I643" s="139">
        <f t="shared" si="64"/>
        <v>0.8192801409514221</v>
      </c>
      <c r="J643" s="139">
        <f t="shared" si="66"/>
        <v>-7.3778779360120672E-2</v>
      </c>
      <c r="K643" s="139">
        <f t="shared" si="67"/>
        <v>0.15092180720379222</v>
      </c>
      <c r="L643" s="139">
        <f t="shared" si="68"/>
        <v>-0.21758654419596749</v>
      </c>
      <c r="M643" s="139">
        <f t="shared" si="69"/>
        <v>-0.14044351635229593</v>
      </c>
      <c r="N643" s="388">
        <f t="shared" si="65"/>
        <v>-292.96517511088933</v>
      </c>
    </row>
    <row r="644" spans="2:14" x14ac:dyDescent="0.25">
      <c r="B644" s="387">
        <v>6</v>
      </c>
      <c r="C644" s="387">
        <v>1406</v>
      </c>
      <c r="D644" s="384" t="s">
        <v>1217</v>
      </c>
      <c r="E644" s="385">
        <v>3338</v>
      </c>
      <c r="F644" s="385">
        <v>4751</v>
      </c>
      <c r="G644" s="385">
        <v>5211</v>
      </c>
      <c r="H644" s="386">
        <f t="shared" si="63"/>
        <v>0.64056802916906541</v>
      </c>
      <c r="I644" s="139">
        <f t="shared" si="64"/>
        <v>1.7994106503893916</v>
      </c>
      <c r="J644" s="139">
        <f t="shared" si="66"/>
        <v>3.9181881877138565E-2</v>
      </c>
      <c r="K644" s="139">
        <f t="shared" si="67"/>
        <v>0.23638367027554322</v>
      </c>
      <c r="L644" s="139">
        <f t="shared" si="68"/>
        <v>-0.18367852033642659</v>
      </c>
      <c r="M644" s="139">
        <f t="shared" si="69"/>
        <v>9.188703181625521E-2</v>
      </c>
      <c r="N644" s="388">
        <f t="shared" si="65"/>
        <v>478.82332279450588</v>
      </c>
    </row>
    <row r="645" spans="2:14" x14ac:dyDescent="0.25">
      <c r="B645" s="387">
        <v>6</v>
      </c>
      <c r="C645" s="387">
        <v>1407</v>
      </c>
      <c r="D645" s="384" t="s">
        <v>1218</v>
      </c>
      <c r="E645" s="385">
        <v>8705</v>
      </c>
      <c r="F645" s="385">
        <v>7050</v>
      </c>
      <c r="G645" s="385">
        <v>10654</v>
      </c>
      <c r="H645" s="386">
        <f t="shared" si="63"/>
        <v>0.81706401351605029</v>
      </c>
      <c r="I645" s="139">
        <f t="shared" si="64"/>
        <v>2.7459574468085108</v>
      </c>
      <c r="J645" s="139">
        <f t="shared" si="66"/>
        <v>0.23593224319374723</v>
      </c>
      <c r="K645" s="139">
        <f t="shared" si="67"/>
        <v>0.42454073142509857</v>
      </c>
      <c r="L645" s="139">
        <f t="shared" si="68"/>
        <v>-0.15093233903904418</v>
      </c>
      <c r="M645" s="139">
        <f t="shared" si="69"/>
        <v>0.50954063557980156</v>
      </c>
      <c r="N645" s="388">
        <f t="shared" si="65"/>
        <v>5428.6459314672056</v>
      </c>
    </row>
    <row r="646" spans="2:14" x14ac:dyDescent="0.25">
      <c r="B646" s="387">
        <v>7</v>
      </c>
      <c r="C646" s="387">
        <v>1501</v>
      </c>
      <c r="D646" s="384" t="s">
        <v>1219</v>
      </c>
      <c r="E646" s="385">
        <v>1183</v>
      </c>
      <c r="F646" s="385">
        <v>2220</v>
      </c>
      <c r="G646" s="385">
        <v>3749</v>
      </c>
      <c r="H646" s="386">
        <f t="shared" si="63"/>
        <v>0.31555081355028008</v>
      </c>
      <c r="I646" s="139">
        <f t="shared" si="64"/>
        <v>2.2216216216216216</v>
      </c>
      <c r="J646" s="139">
        <f t="shared" si="66"/>
        <v>-1.3665633876100793E-2</v>
      </c>
      <c r="K646" s="139">
        <f t="shared" si="67"/>
        <v>-0.11010740905470856</v>
      </c>
      <c r="L646" s="139">
        <f t="shared" si="68"/>
        <v>-0.16907195565096267</v>
      </c>
      <c r="M646" s="139">
        <f t="shared" si="69"/>
        <v>-0.29284499858177204</v>
      </c>
      <c r="N646" s="388">
        <f t="shared" si="65"/>
        <v>-1097.8758996830634</v>
      </c>
    </row>
    <row r="647" spans="2:14" x14ac:dyDescent="0.25">
      <c r="B647" s="387">
        <v>7</v>
      </c>
      <c r="C647" s="387">
        <v>1502</v>
      </c>
      <c r="D647" s="384" t="s">
        <v>1220</v>
      </c>
      <c r="E647" s="385">
        <v>1924</v>
      </c>
      <c r="F647" s="385">
        <v>980</v>
      </c>
      <c r="G647" s="385">
        <v>5483</v>
      </c>
      <c r="H647" s="386">
        <f t="shared" si="63"/>
        <v>0.35090279044318806</v>
      </c>
      <c r="I647" s="139">
        <f t="shared" si="64"/>
        <v>7.5581632653061224</v>
      </c>
      <c r="J647" s="139">
        <f t="shared" si="66"/>
        <v>4.9013977831229606E-2</v>
      </c>
      <c r="K647" s="139">
        <f t="shared" si="67"/>
        <v>-7.2419729628985754E-2</v>
      </c>
      <c r="L647" s="139">
        <f t="shared" si="68"/>
        <v>1.5547928781825475E-2</v>
      </c>
      <c r="M647" s="139">
        <f t="shared" si="69"/>
        <v>-7.8578230159306733E-3</v>
      </c>
      <c r="N647" s="388">
        <f t="shared" si="65"/>
        <v>-43.084443596347882</v>
      </c>
    </row>
    <row r="648" spans="2:14" x14ac:dyDescent="0.25">
      <c r="B648" s="387">
        <v>7</v>
      </c>
      <c r="C648" s="387">
        <v>1503</v>
      </c>
      <c r="D648" s="384" t="s">
        <v>1221</v>
      </c>
      <c r="E648" s="385">
        <v>867</v>
      </c>
      <c r="F648" s="385">
        <v>1497</v>
      </c>
      <c r="G648" s="385">
        <v>1847</v>
      </c>
      <c r="H648" s="386">
        <f t="shared" si="63"/>
        <v>0.46940985381700057</v>
      </c>
      <c r="I648" s="139">
        <f t="shared" si="64"/>
        <v>1.8129592518370075</v>
      </c>
      <c r="J648" s="139">
        <f t="shared" si="66"/>
        <v>-8.2418010731546254E-2</v>
      </c>
      <c r="K648" s="139">
        <f t="shared" si="67"/>
        <v>5.391708677157158E-2</v>
      </c>
      <c r="L648" s="139">
        <f t="shared" si="68"/>
        <v>-0.18320980081721419</v>
      </c>
      <c r="M648" s="139">
        <f t="shared" si="69"/>
        <v>-0.21171072477718886</v>
      </c>
      <c r="N648" s="388">
        <f t="shared" si="65"/>
        <v>-391.02970866346783</v>
      </c>
    </row>
    <row r="649" spans="2:14" x14ac:dyDescent="0.25">
      <c r="B649" s="387">
        <v>7</v>
      </c>
      <c r="C649" s="387">
        <v>1504</v>
      </c>
      <c r="D649" s="384" t="s">
        <v>1222</v>
      </c>
      <c r="E649" s="385">
        <v>401</v>
      </c>
      <c r="F649" s="385">
        <v>2166</v>
      </c>
      <c r="G649" s="385">
        <v>1624</v>
      </c>
      <c r="H649" s="386">
        <f t="shared" si="63"/>
        <v>0.24692118226600984</v>
      </c>
      <c r="I649" s="139">
        <f t="shared" si="64"/>
        <v>0.9349030470914127</v>
      </c>
      <c r="J649" s="139">
        <f t="shared" si="66"/>
        <v>-9.0478883517437061E-2</v>
      </c>
      <c r="K649" s="139">
        <f t="shared" si="67"/>
        <v>-0.18327139506834542</v>
      </c>
      <c r="L649" s="139">
        <f t="shared" si="68"/>
        <v>-0.21358652152311711</v>
      </c>
      <c r="M649" s="139">
        <f t="shared" si="69"/>
        <v>-0.48733680010889957</v>
      </c>
      <c r="N649" s="388">
        <f t="shared" si="65"/>
        <v>-791.43496337685292</v>
      </c>
    </row>
    <row r="650" spans="2:14" x14ac:dyDescent="0.25">
      <c r="B650" s="387">
        <v>7</v>
      </c>
      <c r="C650" s="387">
        <v>1505</v>
      </c>
      <c r="D650" s="384" t="s">
        <v>1223</v>
      </c>
      <c r="E650" s="385">
        <v>2117</v>
      </c>
      <c r="F650" s="385">
        <v>931</v>
      </c>
      <c r="G650" s="385">
        <v>5206</v>
      </c>
      <c r="H650" s="386">
        <f t="shared" si="63"/>
        <v>0.40664617748751442</v>
      </c>
      <c r="I650" s="139">
        <f t="shared" si="64"/>
        <v>7.8657357679914073</v>
      </c>
      <c r="J650" s="139">
        <f t="shared" si="66"/>
        <v>3.900114481915895E-2</v>
      </c>
      <c r="K650" s="139">
        <f t="shared" si="67"/>
        <v>-1.2993381071601019E-2</v>
      </c>
      <c r="L650" s="139">
        <f t="shared" si="68"/>
        <v>2.6188527823652764E-2</v>
      </c>
      <c r="M650" s="139">
        <f t="shared" si="69"/>
        <v>5.2196291571210696E-2</v>
      </c>
      <c r="N650" s="388">
        <f t="shared" si="65"/>
        <v>271.7338939197229</v>
      </c>
    </row>
    <row r="651" spans="2:14" x14ac:dyDescent="0.25">
      <c r="B651" s="387">
        <v>7</v>
      </c>
      <c r="C651" s="387">
        <v>1506</v>
      </c>
      <c r="D651" s="384" t="s">
        <v>1224</v>
      </c>
      <c r="E651" s="385">
        <v>756</v>
      </c>
      <c r="F651" s="385">
        <v>1387</v>
      </c>
      <c r="G651" s="385">
        <v>2322</v>
      </c>
      <c r="H651" s="386">
        <f t="shared" si="63"/>
        <v>0.32558139534883723</v>
      </c>
      <c r="I651" s="139">
        <f t="shared" si="64"/>
        <v>2.2191780821917808</v>
      </c>
      <c r="J651" s="139">
        <f t="shared" si="66"/>
        <v>-6.5247990223482849E-2</v>
      </c>
      <c r="K651" s="139">
        <f t="shared" si="67"/>
        <v>-9.9414107448897962E-2</v>
      </c>
      <c r="L651" s="139">
        <f t="shared" si="68"/>
        <v>-0.16915649091692056</v>
      </c>
      <c r="M651" s="139">
        <f t="shared" si="69"/>
        <v>-0.33381858858930136</v>
      </c>
      <c r="N651" s="388">
        <f t="shared" si="65"/>
        <v>-775.1267627043577</v>
      </c>
    </row>
    <row r="652" spans="2:14" x14ac:dyDescent="0.25">
      <c r="B652" s="387">
        <v>7</v>
      </c>
      <c r="C652" s="387">
        <v>1507</v>
      </c>
      <c r="D652" s="384" t="s">
        <v>1225</v>
      </c>
      <c r="E652" s="385">
        <v>3129</v>
      </c>
      <c r="F652" s="385">
        <v>1222</v>
      </c>
      <c r="G652" s="385">
        <v>6022</v>
      </c>
      <c r="H652" s="386">
        <f t="shared" si="63"/>
        <v>0.51959481899701099</v>
      </c>
      <c r="I652" s="139">
        <f t="shared" si="64"/>
        <v>7.4885433715220948</v>
      </c>
      <c r="J652" s="139">
        <f t="shared" si="66"/>
        <v>6.8497432681432088E-2</v>
      </c>
      <c r="K652" s="139">
        <f t="shared" si="67"/>
        <v>0.10741776893779921</v>
      </c>
      <c r="L652" s="139">
        <f t="shared" si="68"/>
        <v>1.3139399512717042E-2</v>
      </c>
      <c r="M652" s="139">
        <f t="shared" si="69"/>
        <v>0.18905460113194833</v>
      </c>
      <c r="N652" s="388">
        <f t="shared" si="65"/>
        <v>1138.4868080165929</v>
      </c>
    </row>
    <row r="653" spans="2:14" x14ac:dyDescent="0.25">
      <c r="B653" s="387">
        <v>7</v>
      </c>
      <c r="C653" s="387">
        <v>1508</v>
      </c>
      <c r="D653" s="384" t="s">
        <v>1226</v>
      </c>
      <c r="E653" s="385">
        <v>1327</v>
      </c>
      <c r="F653" s="385">
        <v>1579</v>
      </c>
      <c r="G653" s="385">
        <v>3093</v>
      </c>
      <c r="H653" s="386">
        <f t="shared" ref="H653:H716" si="70">E653/G653</f>
        <v>0.42903330100226317</v>
      </c>
      <c r="I653" s="139">
        <f t="shared" ref="I653:I716" si="71">(G653+E653)/F653</f>
        <v>2.7992400253324887</v>
      </c>
      <c r="J653" s="139">
        <f t="shared" si="66"/>
        <v>-3.7378335883026255E-2</v>
      </c>
      <c r="K653" s="139">
        <f t="shared" si="67"/>
        <v>1.0872858059630463E-2</v>
      </c>
      <c r="L653" s="139">
        <f t="shared" si="68"/>
        <v>-0.14908900600686983</v>
      </c>
      <c r="M653" s="139">
        <f t="shared" si="69"/>
        <v>-0.17559448383026563</v>
      </c>
      <c r="N653" s="388">
        <f t="shared" ref="N653:N716" si="72">M653*G653</f>
        <v>-543.11373848701157</v>
      </c>
    </row>
    <row r="654" spans="2:14" x14ac:dyDescent="0.25">
      <c r="B654" s="387">
        <v>7</v>
      </c>
      <c r="C654" s="387">
        <v>1509</v>
      </c>
      <c r="D654" s="384" t="s">
        <v>1227</v>
      </c>
      <c r="E654" s="385">
        <v>10042</v>
      </c>
      <c r="F654" s="385">
        <v>1078</v>
      </c>
      <c r="G654" s="385">
        <v>8119</v>
      </c>
      <c r="H654" s="386">
        <f t="shared" si="70"/>
        <v>1.2368518290429855</v>
      </c>
      <c r="I654" s="139">
        <f t="shared" si="71"/>
        <v>16.846938775510203</v>
      </c>
      <c r="J654" s="139">
        <f t="shared" ref="J654:J717" si="73">$J$6*(G654-G$10)/G$11</f>
        <v>0.14429855479808251</v>
      </c>
      <c r="K654" s="139">
        <f t="shared" ref="K654:K717" si="74">$K$6*(H654-H$10)/H$11</f>
        <v>0.87206389728169986</v>
      </c>
      <c r="L654" s="139">
        <f t="shared" ref="L654:L717" si="75">$L$6*(I654-I$10)/I$11</f>
        <v>0.33689699259836481</v>
      </c>
      <c r="M654" s="139">
        <f t="shared" ref="M654:M717" si="76">SUM(J654:L654)</f>
        <v>1.3532594446781472</v>
      </c>
      <c r="N654" s="388">
        <f t="shared" si="72"/>
        <v>10987.113431341877</v>
      </c>
    </row>
    <row r="655" spans="2:14" x14ac:dyDescent="0.25">
      <c r="B655" s="387">
        <v>7</v>
      </c>
      <c r="C655" s="387">
        <v>1510</v>
      </c>
      <c r="D655" s="384" t="s">
        <v>1228</v>
      </c>
      <c r="E655" s="385">
        <v>1760</v>
      </c>
      <c r="F655" s="385">
        <v>890</v>
      </c>
      <c r="G655" s="385">
        <v>4850</v>
      </c>
      <c r="H655" s="386">
        <f t="shared" si="70"/>
        <v>0.36288659793814432</v>
      </c>
      <c r="I655" s="139">
        <f t="shared" si="71"/>
        <v>7.4269662921348312</v>
      </c>
      <c r="J655" s="139">
        <f t="shared" si="73"/>
        <v>2.6132666291010381E-2</v>
      </c>
      <c r="K655" s="139">
        <f t="shared" si="74"/>
        <v>-5.9644152847589692E-2</v>
      </c>
      <c r="L655" s="139">
        <f t="shared" si="75"/>
        <v>1.1009114762922378E-2</v>
      </c>
      <c r="M655" s="139">
        <f t="shared" si="76"/>
        <v>-2.2502371793656932E-2</v>
      </c>
      <c r="N655" s="388">
        <f t="shared" si="72"/>
        <v>-109.13650319923612</v>
      </c>
    </row>
    <row r="656" spans="2:14" x14ac:dyDescent="0.25">
      <c r="B656" s="387">
        <v>7</v>
      </c>
      <c r="C656" s="387">
        <v>1511</v>
      </c>
      <c r="D656" s="384" t="s">
        <v>1229</v>
      </c>
      <c r="E656" s="385">
        <v>810</v>
      </c>
      <c r="F656" s="385">
        <v>6942</v>
      </c>
      <c r="G656" s="385">
        <v>2105</v>
      </c>
      <c r="H656" s="386">
        <f t="shared" si="70"/>
        <v>0.38479809976247031</v>
      </c>
      <c r="I656" s="139">
        <f t="shared" si="71"/>
        <v>0.41990780754825696</v>
      </c>
      <c r="J656" s="139">
        <f t="shared" si="73"/>
        <v>-7.3091978539798125E-2</v>
      </c>
      <c r="K656" s="139">
        <f t="shared" si="74"/>
        <v>-3.6284959697149434E-2</v>
      </c>
      <c r="L656" s="139">
        <f t="shared" si="75"/>
        <v>-0.23140299667803574</v>
      </c>
      <c r="M656" s="139">
        <f t="shared" si="76"/>
        <v>-0.34077993491498326</v>
      </c>
      <c r="N656" s="388">
        <f t="shared" si="72"/>
        <v>-717.34176299603973</v>
      </c>
    </row>
    <row r="657" spans="2:14" x14ac:dyDescent="0.25">
      <c r="B657" s="387">
        <v>8</v>
      </c>
      <c r="C657" s="387">
        <v>1630</v>
      </c>
      <c r="D657" s="384" t="s">
        <v>1230</v>
      </c>
      <c r="E657" s="385">
        <v>8820</v>
      </c>
      <c r="F657" s="385">
        <v>12286</v>
      </c>
      <c r="G657" s="385">
        <v>19428</v>
      </c>
      <c r="H657" s="386">
        <f t="shared" si="70"/>
        <v>0.45398394070413833</v>
      </c>
      <c r="I657" s="139">
        <f t="shared" si="71"/>
        <v>2.2992023441315319</v>
      </c>
      <c r="J657" s="139">
        <f t="shared" si="73"/>
        <v>0.55308963253637522</v>
      </c>
      <c r="K657" s="139">
        <f t="shared" si="74"/>
        <v>3.7471984705349237E-2</v>
      </c>
      <c r="L657" s="139">
        <f t="shared" si="75"/>
        <v>-0.16638801819102692</v>
      </c>
      <c r="M657" s="139">
        <f t="shared" si="76"/>
        <v>0.42417359905069763</v>
      </c>
      <c r="N657" s="388">
        <f t="shared" si="72"/>
        <v>8240.8446823569539</v>
      </c>
    </row>
    <row r="658" spans="2:14" x14ac:dyDescent="0.25">
      <c r="B658" s="387">
        <v>8</v>
      </c>
      <c r="C658" s="387">
        <v>1631</v>
      </c>
      <c r="D658" s="384" t="s">
        <v>1231</v>
      </c>
      <c r="E658" s="385">
        <v>4740</v>
      </c>
      <c r="F658" s="385">
        <v>24741</v>
      </c>
      <c r="G658" s="385">
        <v>9528</v>
      </c>
      <c r="H658" s="386">
        <f t="shared" si="70"/>
        <v>0.49748110831234255</v>
      </c>
      <c r="I658" s="139">
        <f t="shared" si="71"/>
        <v>0.57669455559597427</v>
      </c>
      <c r="J658" s="139">
        <f t="shared" si="73"/>
        <v>0.19523025773673797</v>
      </c>
      <c r="K658" s="139">
        <f t="shared" si="74"/>
        <v>8.3843007002373821E-2</v>
      </c>
      <c r="L658" s="139">
        <f t="shared" si="75"/>
        <v>-0.22597889372187907</v>
      </c>
      <c r="M658" s="139">
        <f t="shared" si="76"/>
        <v>5.3094371017232689E-2</v>
      </c>
      <c r="N658" s="388">
        <f t="shared" si="72"/>
        <v>505.88316705219307</v>
      </c>
    </row>
    <row r="659" spans="2:14" x14ac:dyDescent="0.25">
      <c r="B659" s="387">
        <v>8</v>
      </c>
      <c r="C659" s="387">
        <v>1632</v>
      </c>
      <c r="D659" s="384" t="s">
        <v>1232</v>
      </c>
      <c r="E659" s="385">
        <v>9012</v>
      </c>
      <c r="F659" s="385">
        <v>6681</v>
      </c>
      <c r="G659" s="385">
        <v>12515</v>
      </c>
      <c r="H659" s="386">
        <f t="shared" si="70"/>
        <v>0.7200958849380743</v>
      </c>
      <c r="I659" s="139">
        <f t="shared" si="71"/>
        <v>3.222122436760964</v>
      </c>
      <c r="J659" s="139">
        <f t="shared" si="73"/>
        <v>0.30320257617375984</v>
      </c>
      <c r="K659" s="139">
        <f t="shared" si="74"/>
        <v>0.32116592567011498</v>
      </c>
      <c r="L659" s="139">
        <f t="shared" si="75"/>
        <v>-0.13445921256770904</v>
      </c>
      <c r="M659" s="139">
        <f t="shared" si="76"/>
        <v>0.48990928927616578</v>
      </c>
      <c r="N659" s="388">
        <f t="shared" si="72"/>
        <v>6131.2147552912147</v>
      </c>
    </row>
    <row r="660" spans="2:14" x14ac:dyDescent="0.25">
      <c r="B660" s="387">
        <v>9</v>
      </c>
      <c r="C660" s="387">
        <v>1701</v>
      </c>
      <c r="D660" s="384" t="s">
        <v>1233</v>
      </c>
      <c r="E660" s="385">
        <v>26448</v>
      </c>
      <c r="F660" s="385">
        <v>2458</v>
      </c>
      <c r="G660" s="385">
        <v>24996</v>
      </c>
      <c r="H660" s="386">
        <f t="shared" si="70"/>
        <v>1.0580892942870859</v>
      </c>
      <c r="I660" s="139">
        <f t="shared" si="71"/>
        <v>20.92921074043938</v>
      </c>
      <c r="J660" s="139">
        <f t="shared" si="73"/>
        <v>0.75435842030247413</v>
      </c>
      <c r="K660" s="139">
        <f t="shared" si="74"/>
        <v>0.68149053490315836</v>
      </c>
      <c r="L660" s="139">
        <f t="shared" si="75"/>
        <v>0.47812489424518506</v>
      </c>
      <c r="M660" s="139">
        <f t="shared" si="76"/>
        <v>1.9139738494508174</v>
      </c>
      <c r="N660" s="388">
        <f t="shared" si="72"/>
        <v>47841.690340872628</v>
      </c>
    </row>
    <row r="661" spans="2:14" x14ac:dyDescent="0.25">
      <c r="B661" s="387">
        <v>9</v>
      </c>
      <c r="C661" s="387">
        <v>1702</v>
      </c>
      <c r="D661" s="384" t="s">
        <v>1234</v>
      </c>
      <c r="E661" s="385">
        <v>12292</v>
      </c>
      <c r="F661" s="385">
        <v>1735</v>
      </c>
      <c r="G661" s="385">
        <v>17643</v>
      </c>
      <c r="H661" s="386">
        <f t="shared" si="70"/>
        <v>0.69670690925579548</v>
      </c>
      <c r="I661" s="139">
        <f t="shared" si="71"/>
        <v>17.253602305475503</v>
      </c>
      <c r="J661" s="139">
        <f t="shared" si="73"/>
        <v>0.48856650283765274</v>
      </c>
      <c r="K661" s="139">
        <f t="shared" si="74"/>
        <v>0.29623164207177444</v>
      </c>
      <c r="L661" s="139">
        <f t="shared" si="75"/>
        <v>0.35096568706720194</v>
      </c>
      <c r="M661" s="139">
        <f t="shared" si="76"/>
        <v>1.1357638319766292</v>
      </c>
      <c r="N661" s="388">
        <f t="shared" si="72"/>
        <v>20038.28128756367</v>
      </c>
    </row>
    <row r="662" spans="2:14" x14ac:dyDescent="0.25">
      <c r="B662" s="387">
        <v>9</v>
      </c>
      <c r="C662" s="387">
        <v>1703</v>
      </c>
      <c r="D662" s="384" t="s">
        <v>1235</v>
      </c>
      <c r="E662" s="385">
        <v>6862</v>
      </c>
      <c r="F662" s="385">
        <v>1679</v>
      </c>
      <c r="G662" s="385">
        <v>8948</v>
      </c>
      <c r="H662" s="386">
        <f t="shared" si="70"/>
        <v>0.76687527939204292</v>
      </c>
      <c r="I662" s="139">
        <f t="shared" si="71"/>
        <v>9.4163192376414528</v>
      </c>
      <c r="J662" s="139">
        <f t="shared" si="73"/>
        <v>0.17426475901110267</v>
      </c>
      <c r="K662" s="139">
        <f t="shared" si="74"/>
        <v>0.3710360313010192</v>
      </c>
      <c r="L662" s="139">
        <f t="shared" si="75"/>
        <v>7.9831609820204957E-2</v>
      </c>
      <c r="M662" s="139">
        <f t="shared" si="76"/>
        <v>0.62513240013232685</v>
      </c>
      <c r="N662" s="388">
        <f t="shared" si="72"/>
        <v>5593.6847163840603</v>
      </c>
    </row>
    <row r="663" spans="2:14" x14ac:dyDescent="0.25">
      <c r="B663" s="387">
        <v>9</v>
      </c>
      <c r="C663" s="387">
        <v>1704</v>
      </c>
      <c r="D663" s="384" t="s">
        <v>1236</v>
      </c>
      <c r="E663" s="385">
        <v>1768</v>
      </c>
      <c r="F663" s="385">
        <v>2711</v>
      </c>
      <c r="G663" s="385">
        <v>4615</v>
      </c>
      <c r="H663" s="386">
        <f t="shared" si="70"/>
        <v>0.38309859154929576</v>
      </c>
      <c r="I663" s="139">
        <f t="shared" si="71"/>
        <v>2.3544817410549612</v>
      </c>
      <c r="J663" s="139">
        <f t="shared" si="73"/>
        <v>1.7638024565968486E-2</v>
      </c>
      <c r="K663" s="139">
        <f t="shared" si="74"/>
        <v>-3.8096754293913689E-2</v>
      </c>
      <c r="L663" s="139">
        <f t="shared" si="75"/>
        <v>-0.16447560439330167</v>
      </c>
      <c r="M663" s="139">
        <f t="shared" si="76"/>
        <v>-0.18493433412124688</v>
      </c>
      <c r="N663" s="388">
        <f t="shared" si="72"/>
        <v>-853.47195196955431</v>
      </c>
    </row>
    <row r="664" spans="2:14" x14ac:dyDescent="0.25">
      <c r="B664" s="387">
        <v>9</v>
      </c>
      <c r="C664" s="387">
        <v>1705</v>
      </c>
      <c r="D664" s="384" t="s">
        <v>1237</v>
      </c>
      <c r="E664" s="385">
        <v>984</v>
      </c>
      <c r="F664" s="385">
        <v>783</v>
      </c>
      <c r="G664" s="385">
        <v>2340</v>
      </c>
      <c r="H664" s="386">
        <f t="shared" si="70"/>
        <v>0.42051282051282052</v>
      </c>
      <c r="I664" s="139">
        <f t="shared" si="71"/>
        <v>4.245210727969349</v>
      </c>
      <c r="J664" s="139">
        <f t="shared" si="73"/>
        <v>-6.459733681475624E-2</v>
      </c>
      <c r="K664" s="139">
        <f t="shared" si="74"/>
        <v>1.7894300461984872E-3</v>
      </c>
      <c r="L664" s="139">
        <f t="shared" si="75"/>
        <v>-9.9065046326926004E-2</v>
      </c>
      <c r="M664" s="139">
        <f t="shared" si="76"/>
        <v>-0.16187295309548377</v>
      </c>
      <c r="N664" s="388">
        <f t="shared" si="72"/>
        <v>-378.78271024343201</v>
      </c>
    </row>
    <row r="665" spans="2:14" x14ac:dyDescent="0.25">
      <c r="B665" s="387">
        <v>9</v>
      </c>
      <c r="C665" s="387">
        <v>1706</v>
      </c>
      <c r="D665" s="384" t="s">
        <v>1238</v>
      </c>
      <c r="E665" s="385">
        <v>1737</v>
      </c>
      <c r="F665" s="385">
        <v>2804</v>
      </c>
      <c r="G665" s="385">
        <v>6415</v>
      </c>
      <c r="H665" s="386">
        <f t="shared" si="70"/>
        <v>0.27077162899454404</v>
      </c>
      <c r="I665" s="139">
        <f t="shared" si="71"/>
        <v>2.9072753209700428</v>
      </c>
      <c r="J665" s="139">
        <f t="shared" si="73"/>
        <v>8.27033654386298E-2</v>
      </c>
      <c r="K665" s="139">
        <f t="shared" si="74"/>
        <v>-0.15784515106540822</v>
      </c>
      <c r="L665" s="139">
        <f t="shared" si="75"/>
        <v>-0.14535147988470951</v>
      </c>
      <c r="M665" s="139">
        <f t="shared" si="76"/>
        <v>-0.22049326551148793</v>
      </c>
      <c r="N665" s="388">
        <f t="shared" si="72"/>
        <v>-1414.464298256195</v>
      </c>
    </row>
    <row r="666" spans="2:14" x14ac:dyDescent="0.25">
      <c r="B666" s="387">
        <v>9</v>
      </c>
      <c r="C666" s="387">
        <v>1707</v>
      </c>
      <c r="D666" s="384" t="s">
        <v>1239</v>
      </c>
      <c r="E666" s="385">
        <v>13831</v>
      </c>
      <c r="F666" s="385">
        <v>1458</v>
      </c>
      <c r="G666" s="385">
        <v>11253</v>
      </c>
      <c r="H666" s="386">
        <f t="shared" si="70"/>
        <v>1.2290944636985692</v>
      </c>
      <c r="I666" s="139">
        <f t="shared" si="71"/>
        <v>17.204389574759944</v>
      </c>
      <c r="J666" s="139">
        <f t="shared" si="73"/>
        <v>0.25758454273970505</v>
      </c>
      <c r="K666" s="139">
        <f t="shared" si="74"/>
        <v>0.86379400337522294</v>
      </c>
      <c r="L666" s="139">
        <f t="shared" si="75"/>
        <v>0.34926315211779685</v>
      </c>
      <c r="M666" s="139">
        <f t="shared" si="76"/>
        <v>1.4706416982327248</v>
      </c>
      <c r="N666" s="388">
        <f t="shared" si="72"/>
        <v>16549.131030212851</v>
      </c>
    </row>
    <row r="667" spans="2:14" x14ac:dyDescent="0.25">
      <c r="B667" s="387">
        <v>9</v>
      </c>
      <c r="C667" s="387">
        <v>1708</v>
      </c>
      <c r="D667" s="384" t="s">
        <v>1240</v>
      </c>
      <c r="E667" s="385">
        <v>9103</v>
      </c>
      <c r="F667" s="385">
        <v>500</v>
      </c>
      <c r="G667" s="385">
        <v>10308</v>
      </c>
      <c r="H667" s="386">
        <f t="shared" si="70"/>
        <v>0.88310050446255339</v>
      </c>
      <c r="I667" s="139">
        <f t="shared" si="71"/>
        <v>38.822000000000003</v>
      </c>
      <c r="J667" s="139">
        <f t="shared" si="73"/>
        <v>0.22342523878155787</v>
      </c>
      <c r="K667" s="139">
        <f t="shared" si="74"/>
        <v>0.494940248508137</v>
      </c>
      <c r="L667" s="139">
        <f t="shared" si="75"/>
        <v>1.0971334030965425</v>
      </c>
      <c r="M667" s="139">
        <f t="shared" si="76"/>
        <v>1.8154988903862375</v>
      </c>
      <c r="N667" s="388">
        <f t="shared" si="72"/>
        <v>18714.162562101337</v>
      </c>
    </row>
    <row r="668" spans="2:14" x14ac:dyDescent="0.25">
      <c r="B668" s="387">
        <v>9</v>
      </c>
      <c r="C668" s="387">
        <v>1709</v>
      </c>
      <c r="D668" s="384" t="s">
        <v>1241</v>
      </c>
      <c r="E668" s="385">
        <v>3349</v>
      </c>
      <c r="F668" s="385">
        <v>2510</v>
      </c>
      <c r="G668" s="385">
        <v>9243</v>
      </c>
      <c r="H668" s="386">
        <f t="shared" si="70"/>
        <v>0.36232824840419775</v>
      </c>
      <c r="I668" s="139">
        <f t="shared" si="71"/>
        <v>5.016733067729084</v>
      </c>
      <c r="J668" s="139">
        <f t="shared" si="73"/>
        <v>0.1849282454318999</v>
      </c>
      <c r="K668" s="139">
        <f t="shared" si="74"/>
        <v>-6.0239392494487676E-2</v>
      </c>
      <c r="L668" s="139">
        <f t="shared" si="75"/>
        <v>-7.2373909123429336E-2</v>
      </c>
      <c r="M668" s="139">
        <f t="shared" si="76"/>
        <v>5.2314943813982884E-2</v>
      </c>
      <c r="N668" s="388">
        <f t="shared" si="72"/>
        <v>483.54702567264377</v>
      </c>
    </row>
    <row r="669" spans="2:14" x14ac:dyDescent="0.25">
      <c r="B669" s="387">
        <v>9</v>
      </c>
      <c r="C669" s="387">
        <v>1710</v>
      </c>
      <c r="D669" s="384" t="s">
        <v>1242</v>
      </c>
      <c r="E669" s="385">
        <v>1104</v>
      </c>
      <c r="F669" s="385">
        <v>1296</v>
      </c>
      <c r="G669" s="385">
        <v>3934</v>
      </c>
      <c r="H669" s="386">
        <f t="shared" si="70"/>
        <v>0.28063040162684288</v>
      </c>
      <c r="I669" s="139">
        <f t="shared" si="71"/>
        <v>3.8873456790123457</v>
      </c>
      <c r="J669" s="139">
        <f t="shared" si="73"/>
        <v>-6.9783627308550467E-3</v>
      </c>
      <c r="K669" s="139">
        <f t="shared" si="74"/>
        <v>-0.14733501004492949</v>
      </c>
      <c r="L669" s="139">
        <f t="shared" si="75"/>
        <v>-0.11144553698779529</v>
      </c>
      <c r="M669" s="139">
        <f t="shared" si="76"/>
        <v>-0.26575890976357985</v>
      </c>
      <c r="N669" s="388">
        <f t="shared" si="72"/>
        <v>-1045.4955510099232</v>
      </c>
    </row>
    <row r="670" spans="2:14" x14ac:dyDescent="0.25">
      <c r="B670" s="387">
        <v>9</v>
      </c>
      <c r="C670" s="387">
        <v>1711</v>
      </c>
      <c r="D670" s="384" t="s">
        <v>1243</v>
      </c>
      <c r="E670" s="385">
        <v>44798</v>
      </c>
      <c r="F670" s="385">
        <v>2116</v>
      </c>
      <c r="G670" s="385">
        <v>31469</v>
      </c>
      <c r="H670" s="386">
        <f t="shared" si="70"/>
        <v>1.4235596936667831</v>
      </c>
      <c r="I670" s="139">
        <f t="shared" si="71"/>
        <v>36.043005671077502</v>
      </c>
      <c r="J670" s="139">
        <f t="shared" si="73"/>
        <v>0.98834061556288344</v>
      </c>
      <c r="K670" s="139">
        <f t="shared" si="74"/>
        <v>1.071107536892546</v>
      </c>
      <c r="L670" s="139">
        <f t="shared" si="75"/>
        <v>1.0009929349616746</v>
      </c>
      <c r="M670" s="139">
        <f t="shared" si="76"/>
        <v>3.0604410874171037</v>
      </c>
      <c r="N670" s="388">
        <f t="shared" si="72"/>
        <v>96309.020579928838</v>
      </c>
    </row>
    <row r="671" spans="2:14" x14ac:dyDescent="0.25">
      <c r="B671" s="387">
        <v>10</v>
      </c>
      <c r="C671" s="387">
        <v>2008</v>
      </c>
      <c r="D671" s="384" t="s">
        <v>1244</v>
      </c>
      <c r="E671" s="385">
        <v>48</v>
      </c>
      <c r="F671" s="385">
        <v>125</v>
      </c>
      <c r="G671" s="385">
        <v>513</v>
      </c>
      <c r="H671" s="386">
        <f t="shared" si="70"/>
        <v>9.3567251461988299E-2</v>
      </c>
      <c r="I671" s="139">
        <f t="shared" si="71"/>
        <v>4.4880000000000004</v>
      </c>
      <c r="J671" s="139">
        <f t="shared" si="73"/>
        <v>-0.13063865780050748</v>
      </c>
      <c r="K671" s="139">
        <f t="shared" si="74"/>
        <v>-0.34675740888659629</v>
      </c>
      <c r="L671" s="139">
        <f t="shared" si="75"/>
        <v>-9.0665650175512841E-2</v>
      </c>
      <c r="M671" s="139">
        <f t="shared" si="76"/>
        <v>-0.56806171686261664</v>
      </c>
      <c r="N671" s="388">
        <f t="shared" si="72"/>
        <v>-291.41566075052236</v>
      </c>
    </row>
    <row r="672" spans="2:14" x14ac:dyDescent="0.25">
      <c r="B672" s="387">
        <v>10</v>
      </c>
      <c r="C672" s="387">
        <v>2011</v>
      </c>
      <c r="D672" s="384" t="s">
        <v>1245</v>
      </c>
      <c r="E672" s="385">
        <v>417</v>
      </c>
      <c r="F672" s="385">
        <v>985</v>
      </c>
      <c r="G672" s="385">
        <v>1942</v>
      </c>
      <c r="H672" s="386">
        <f t="shared" si="70"/>
        <v>0.21472708547888775</v>
      </c>
      <c r="I672" s="139">
        <f t="shared" si="71"/>
        <v>2.3949238578680201</v>
      </c>
      <c r="J672" s="139">
        <f t="shared" si="73"/>
        <v>-7.8984006629933573E-2</v>
      </c>
      <c r="K672" s="139">
        <f t="shared" si="74"/>
        <v>-0.2175925534802009</v>
      </c>
      <c r="L672" s="139">
        <f t="shared" si="75"/>
        <v>-0.16307649249073078</v>
      </c>
      <c r="M672" s="139">
        <f t="shared" si="76"/>
        <v>-0.4596530526008652</v>
      </c>
      <c r="N672" s="388">
        <f t="shared" si="72"/>
        <v>-892.64622815088023</v>
      </c>
    </row>
    <row r="673" spans="2:14" x14ac:dyDescent="0.25">
      <c r="B673" s="387">
        <v>10</v>
      </c>
      <c r="C673" s="387">
        <v>2016</v>
      </c>
      <c r="D673" s="384" t="s">
        <v>1246</v>
      </c>
      <c r="E673" s="385">
        <v>298</v>
      </c>
      <c r="F673" s="385">
        <v>401</v>
      </c>
      <c r="G673" s="385">
        <v>1180</v>
      </c>
      <c r="H673" s="386">
        <f t="shared" si="70"/>
        <v>0.25254237288135595</v>
      </c>
      <c r="I673" s="139">
        <f t="shared" si="71"/>
        <v>3.6857855361596008</v>
      </c>
      <c r="J673" s="139">
        <f t="shared" si="73"/>
        <v>-0.10652833426602686</v>
      </c>
      <c r="K673" s="139">
        <f t="shared" si="74"/>
        <v>-0.17727881279935936</v>
      </c>
      <c r="L673" s="139">
        <f t="shared" si="75"/>
        <v>-0.11841859421555409</v>
      </c>
      <c r="M673" s="139">
        <f t="shared" si="76"/>
        <v>-0.40222574128094035</v>
      </c>
      <c r="N673" s="388">
        <f t="shared" si="72"/>
        <v>-474.62637471150964</v>
      </c>
    </row>
    <row r="674" spans="2:14" x14ac:dyDescent="0.25">
      <c r="B674" s="387">
        <v>10</v>
      </c>
      <c r="C674" s="387">
        <v>2022</v>
      </c>
      <c r="D674" s="384" t="s">
        <v>1247</v>
      </c>
      <c r="E674" s="385">
        <v>285</v>
      </c>
      <c r="F674" s="385">
        <v>257</v>
      </c>
      <c r="G674" s="385">
        <v>1118</v>
      </c>
      <c r="H674" s="386">
        <f t="shared" si="70"/>
        <v>0.25491949910554562</v>
      </c>
      <c r="I674" s="139">
        <f t="shared" si="71"/>
        <v>5.4591439688715955</v>
      </c>
      <c r="J674" s="139">
        <f t="shared" si="73"/>
        <v>-0.10876947378497409</v>
      </c>
      <c r="K674" s="139">
        <f t="shared" si="74"/>
        <v>-0.1747446300190546</v>
      </c>
      <c r="L674" s="139">
        <f t="shared" si="75"/>
        <v>-5.7068519435821953E-2</v>
      </c>
      <c r="M674" s="139">
        <f t="shared" si="76"/>
        <v>-0.34058262323985067</v>
      </c>
      <c r="N674" s="388">
        <f t="shared" si="72"/>
        <v>-380.77137278215304</v>
      </c>
    </row>
    <row r="675" spans="2:14" x14ac:dyDescent="0.25">
      <c r="B675" s="387">
        <v>10</v>
      </c>
      <c r="C675" s="387">
        <v>2025</v>
      </c>
      <c r="D675" s="384" t="s">
        <v>1248</v>
      </c>
      <c r="E675" s="385">
        <v>377</v>
      </c>
      <c r="F675" s="385">
        <v>546</v>
      </c>
      <c r="G675" s="385">
        <v>1217</v>
      </c>
      <c r="H675" s="386">
        <f t="shared" si="70"/>
        <v>0.30977814297452755</v>
      </c>
      <c r="I675" s="139">
        <f t="shared" si="71"/>
        <v>2.9194139194139193</v>
      </c>
      <c r="J675" s="139">
        <f t="shared" si="73"/>
        <v>-0.10519088003697771</v>
      </c>
      <c r="K675" s="139">
        <f t="shared" si="74"/>
        <v>-0.11626147955402791</v>
      </c>
      <c r="L675" s="139">
        <f t="shared" si="75"/>
        <v>-0.14493154000762887</v>
      </c>
      <c r="M675" s="139">
        <f t="shared" si="76"/>
        <v>-0.36638389959863449</v>
      </c>
      <c r="N675" s="388">
        <f t="shared" si="72"/>
        <v>-445.88920581153815</v>
      </c>
    </row>
    <row r="676" spans="2:14" x14ac:dyDescent="0.25">
      <c r="B676" s="387">
        <v>10</v>
      </c>
      <c r="C676" s="387">
        <v>2027</v>
      </c>
      <c r="D676" s="384" t="s">
        <v>1249</v>
      </c>
      <c r="E676" s="385">
        <v>140</v>
      </c>
      <c r="F676" s="385">
        <v>435</v>
      </c>
      <c r="G676" s="385">
        <v>437</v>
      </c>
      <c r="H676" s="386">
        <f t="shared" si="70"/>
        <v>0.32036613272311215</v>
      </c>
      <c r="I676" s="139">
        <f t="shared" si="71"/>
        <v>1.3264367816091953</v>
      </c>
      <c r="J676" s="139">
        <f t="shared" si="73"/>
        <v>-0.13338586108179762</v>
      </c>
      <c r="K676" s="139">
        <f t="shared" si="74"/>
        <v>-0.10497394209561926</v>
      </c>
      <c r="L676" s="139">
        <f t="shared" si="75"/>
        <v>-0.20004124863955286</v>
      </c>
      <c r="M676" s="139">
        <f t="shared" si="76"/>
        <v>-0.43840105181696976</v>
      </c>
      <c r="N676" s="388">
        <f t="shared" si="72"/>
        <v>-191.58125964401577</v>
      </c>
    </row>
    <row r="677" spans="2:14" x14ac:dyDescent="0.25">
      <c r="B677" s="387">
        <v>10</v>
      </c>
      <c r="C677" s="387">
        <v>2029</v>
      </c>
      <c r="D677" s="384" t="s">
        <v>1250</v>
      </c>
      <c r="E677" s="385">
        <v>586</v>
      </c>
      <c r="F677" s="385">
        <v>1738</v>
      </c>
      <c r="G677" s="385">
        <v>2932</v>
      </c>
      <c r="H677" s="386">
        <f t="shared" si="70"/>
        <v>0.19986357435197818</v>
      </c>
      <c r="I677" s="139">
        <f t="shared" si="71"/>
        <v>2.0241657077100115</v>
      </c>
      <c r="J677" s="139">
        <f t="shared" si="73"/>
        <v>-4.3198069149969841E-2</v>
      </c>
      <c r="K677" s="139">
        <f t="shared" si="74"/>
        <v>-0.23343809570231092</v>
      </c>
      <c r="L677" s="139">
        <f t="shared" si="75"/>
        <v>-0.17590302536632293</v>
      </c>
      <c r="M677" s="139">
        <f t="shared" si="76"/>
        <v>-0.45253919021860367</v>
      </c>
      <c r="N677" s="388">
        <f t="shared" si="72"/>
        <v>-1326.8449057209459</v>
      </c>
    </row>
    <row r="678" spans="2:14" x14ac:dyDescent="0.25">
      <c r="B678" s="387">
        <v>10</v>
      </c>
      <c r="C678" s="387">
        <v>2035</v>
      </c>
      <c r="D678" s="384" t="s">
        <v>1251</v>
      </c>
      <c r="E678" s="385">
        <v>183</v>
      </c>
      <c r="F678" s="385">
        <v>395</v>
      </c>
      <c r="G678" s="385">
        <v>487</v>
      </c>
      <c r="H678" s="386">
        <f t="shared" si="70"/>
        <v>0.37577002053388092</v>
      </c>
      <c r="I678" s="139">
        <f t="shared" si="71"/>
        <v>1.6962025316455696</v>
      </c>
      <c r="J678" s="139">
        <f t="shared" si="73"/>
        <v>-0.13157849050200149</v>
      </c>
      <c r="K678" s="139">
        <f t="shared" si="74"/>
        <v>-4.5909523461371664E-2</v>
      </c>
      <c r="L678" s="139">
        <f t="shared" si="75"/>
        <v>-0.18724904826017277</v>
      </c>
      <c r="M678" s="139">
        <f t="shared" si="76"/>
        <v>-0.36473706222354596</v>
      </c>
      <c r="N678" s="388">
        <f t="shared" si="72"/>
        <v>-177.62694930286688</v>
      </c>
    </row>
    <row r="679" spans="2:14" x14ac:dyDescent="0.25">
      <c r="B679" s="387">
        <v>10</v>
      </c>
      <c r="C679" s="387">
        <v>2038</v>
      </c>
      <c r="D679" s="384" t="s">
        <v>1252</v>
      </c>
      <c r="E679" s="385">
        <v>19</v>
      </c>
      <c r="F679" s="385">
        <v>182</v>
      </c>
      <c r="G679" s="385">
        <v>101</v>
      </c>
      <c r="H679" s="386">
        <f t="shared" si="70"/>
        <v>0.18811881188118812</v>
      </c>
      <c r="I679" s="139">
        <f t="shared" si="71"/>
        <v>0.65934065934065933</v>
      </c>
      <c r="J679" s="139">
        <f t="shared" si="73"/>
        <v>-0.14553139137802773</v>
      </c>
      <c r="K679" s="139">
        <f t="shared" si="74"/>
        <v>-0.24595883377224312</v>
      </c>
      <c r="L679" s="139">
        <f t="shared" si="75"/>
        <v>-0.22311971728497801</v>
      </c>
      <c r="M679" s="139">
        <f t="shared" si="76"/>
        <v>-0.61460994243524891</v>
      </c>
      <c r="N679" s="388">
        <f t="shared" si="72"/>
        <v>-62.075604185960138</v>
      </c>
    </row>
    <row r="680" spans="2:14" x14ac:dyDescent="0.25">
      <c r="B680" s="387">
        <v>10</v>
      </c>
      <c r="C680" s="387">
        <v>2041</v>
      </c>
      <c r="D680" s="384" t="s">
        <v>1253</v>
      </c>
      <c r="E680" s="385">
        <v>477</v>
      </c>
      <c r="F680" s="385">
        <v>777</v>
      </c>
      <c r="G680" s="385">
        <v>1929</v>
      </c>
      <c r="H680" s="386">
        <f t="shared" si="70"/>
        <v>0.24727838258164853</v>
      </c>
      <c r="I680" s="139">
        <f t="shared" si="71"/>
        <v>3.0965250965250966</v>
      </c>
      <c r="J680" s="139">
        <f t="shared" si="73"/>
        <v>-7.9453922980680561E-2</v>
      </c>
      <c r="K680" s="139">
        <f t="shared" si="74"/>
        <v>-0.18289059455392614</v>
      </c>
      <c r="L680" s="139">
        <f t="shared" si="75"/>
        <v>-0.13880430494918664</v>
      </c>
      <c r="M680" s="139">
        <f t="shared" si="76"/>
        <v>-0.40114882248379335</v>
      </c>
      <c r="N680" s="388">
        <f t="shared" si="72"/>
        <v>-773.81607857123743</v>
      </c>
    </row>
    <row r="681" spans="2:14" x14ac:dyDescent="0.25">
      <c r="B681" s="387">
        <v>10</v>
      </c>
      <c r="C681" s="387">
        <v>2043</v>
      </c>
      <c r="D681" s="384" t="s">
        <v>1254</v>
      </c>
      <c r="E681" s="385">
        <v>487</v>
      </c>
      <c r="F681" s="385">
        <v>243</v>
      </c>
      <c r="G681" s="385">
        <v>319</v>
      </c>
      <c r="H681" s="386">
        <f t="shared" si="70"/>
        <v>1.5266457680250785</v>
      </c>
      <c r="I681" s="139">
        <f t="shared" si="71"/>
        <v>3.3168724279835389</v>
      </c>
      <c r="J681" s="139">
        <f t="shared" si="73"/>
        <v>-0.13765125565011652</v>
      </c>
      <c r="K681" s="139">
        <f t="shared" si="74"/>
        <v>1.181004500658978</v>
      </c>
      <c r="L681" s="139">
        <f t="shared" si="75"/>
        <v>-0.13118129709407619</v>
      </c>
      <c r="M681" s="139">
        <f t="shared" si="76"/>
        <v>0.91217194791478518</v>
      </c>
      <c r="N681" s="388">
        <f t="shared" si="72"/>
        <v>290.98285138481646</v>
      </c>
    </row>
    <row r="682" spans="2:14" x14ac:dyDescent="0.25">
      <c r="B682" s="387">
        <v>10</v>
      </c>
      <c r="C682" s="387">
        <v>2044</v>
      </c>
      <c r="D682" s="384" t="s">
        <v>1255</v>
      </c>
      <c r="E682" s="385">
        <v>217</v>
      </c>
      <c r="F682" s="385">
        <v>1465</v>
      </c>
      <c r="G682" s="385">
        <v>1208</v>
      </c>
      <c r="H682" s="386">
        <f t="shared" si="70"/>
        <v>0.17963576158940397</v>
      </c>
      <c r="I682" s="139">
        <f t="shared" si="71"/>
        <v>0.97269624573378843</v>
      </c>
      <c r="J682" s="139">
        <f t="shared" si="73"/>
        <v>-0.10551620674134103</v>
      </c>
      <c r="K682" s="139">
        <f t="shared" si="74"/>
        <v>-0.25500235857758952</v>
      </c>
      <c r="L682" s="139">
        <f t="shared" si="75"/>
        <v>-0.21227905004972233</v>
      </c>
      <c r="M682" s="139">
        <f t="shared" si="76"/>
        <v>-0.57279761536865292</v>
      </c>
      <c r="N682" s="388">
        <f t="shared" si="72"/>
        <v>-691.93951936533279</v>
      </c>
    </row>
    <row r="683" spans="2:14" x14ac:dyDescent="0.25">
      <c r="B683" s="387">
        <v>10</v>
      </c>
      <c r="C683" s="387">
        <v>2045</v>
      </c>
      <c r="D683" s="384" t="s">
        <v>1256</v>
      </c>
      <c r="E683" s="385">
        <v>61</v>
      </c>
      <c r="F683" s="385">
        <v>348</v>
      </c>
      <c r="G683" s="385">
        <v>501</v>
      </c>
      <c r="H683" s="386">
        <f t="shared" si="70"/>
        <v>0.1217564870259481</v>
      </c>
      <c r="I683" s="139">
        <f t="shared" si="71"/>
        <v>1.6149425287356323</v>
      </c>
      <c r="J683" s="139">
        <f t="shared" si="73"/>
        <v>-0.13107242673965855</v>
      </c>
      <c r="K683" s="139">
        <f t="shared" si="74"/>
        <v>-0.31670571258658464</v>
      </c>
      <c r="L683" s="139">
        <f t="shared" si="75"/>
        <v>-0.19006027196044972</v>
      </c>
      <c r="M683" s="139">
        <f t="shared" si="76"/>
        <v>-0.63783841128669294</v>
      </c>
      <c r="N683" s="388">
        <f t="shared" si="72"/>
        <v>-319.55704405463314</v>
      </c>
    </row>
    <row r="684" spans="2:14" x14ac:dyDescent="0.25">
      <c r="B684" s="387">
        <v>10</v>
      </c>
      <c r="C684" s="387">
        <v>2050</v>
      </c>
      <c r="D684" s="384" t="s">
        <v>1257</v>
      </c>
      <c r="E684" s="385">
        <v>336</v>
      </c>
      <c r="F684" s="385">
        <v>1030</v>
      </c>
      <c r="G684" s="385">
        <v>1586</v>
      </c>
      <c r="H684" s="386">
        <f t="shared" si="70"/>
        <v>0.21185372005044137</v>
      </c>
      <c r="I684" s="139">
        <f t="shared" si="71"/>
        <v>1.8660194174757281</v>
      </c>
      <c r="J684" s="139">
        <f t="shared" si="73"/>
        <v>-9.1852485158082142E-2</v>
      </c>
      <c r="K684" s="139">
        <f t="shared" si="74"/>
        <v>-0.22065576195276487</v>
      </c>
      <c r="L684" s="139">
        <f t="shared" si="75"/>
        <v>-0.18137416225159028</v>
      </c>
      <c r="M684" s="139">
        <f t="shared" si="76"/>
        <v>-0.49388240936243732</v>
      </c>
      <c r="N684" s="388">
        <f t="shared" si="72"/>
        <v>-783.2975012488256</v>
      </c>
    </row>
    <row r="685" spans="2:14" x14ac:dyDescent="0.25">
      <c r="B685" s="387">
        <v>10</v>
      </c>
      <c r="C685" s="387">
        <v>2051</v>
      </c>
      <c r="D685" s="384" t="s">
        <v>1258</v>
      </c>
      <c r="E685" s="385">
        <v>207</v>
      </c>
      <c r="F685" s="385">
        <v>645</v>
      </c>
      <c r="G685" s="385">
        <v>1309</v>
      </c>
      <c r="H685" s="386">
        <f t="shared" si="70"/>
        <v>0.15813598166539344</v>
      </c>
      <c r="I685" s="139">
        <f t="shared" si="71"/>
        <v>2.3503875968992247</v>
      </c>
      <c r="J685" s="139">
        <f t="shared" si="73"/>
        <v>-0.1018653181701528</v>
      </c>
      <c r="K685" s="139">
        <f t="shared" si="74"/>
        <v>-0.27792262739181389</v>
      </c>
      <c r="L685" s="139">
        <f t="shared" si="75"/>
        <v>-0.16461724301834224</v>
      </c>
      <c r="M685" s="139">
        <f t="shared" si="76"/>
        <v>-0.54440518858030895</v>
      </c>
      <c r="N685" s="388">
        <f t="shared" si="72"/>
        <v>-712.62639185162436</v>
      </c>
    </row>
    <row r="686" spans="2:14" x14ac:dyDescent="0.25">
      <c r="B686" s="387">
        <v>10</v>
      </c>
      <c r="C686" s="387">
        <v>2053</v>
      </c>
      <c r="D686" s="384" t="s">
        <v>1259</v>
      </c>
      <c r="E686" s="385">
        <v>2629</v>
      </c>
      <c r="F686" s="385">
        <v>2563</v>
      </c>
      <c r="G686" s="385">
        <v>5844</v>
      </c>
      <c r="H686" s="386">
        <f t="shared" si="70"/>
        <v>0.4498631074606434</v>
      </c>
      <c r="I686" s="139">
        <f t="shared" si="71"/>
        <v>3.3058915333593446</v>
      </c>
      <c r="J686" s="139">
        <f t="shared" si="73"/>
        <v>6.2063193417357797E-2</v>
      </c>
      <c r="K686" s="139">
        <f t="shared" si="74"/>
        <v>3.3078888310254718E-2</v>
      </c>
      <c r="L686" s="139">
        <f t="shared" si="75"/>
        <v>-0.13156118572455031</v>
      </c>
      <c r="M686" s="139">
        <f t="shared" si="76"/>
        <v>-3.6419103996937791E-2</v>
      </c>
      <c r="N686" s="388">
        <f t="shared" si="72"/>
        <v>-212.83324375810446</v>
      </c>
    </row>
    <row r="687" spans="2:14" x14ac:dyDescent="0.25">
      <c r="B687" s="387">
        <v>10</v>
      </c>
      <c r="C687" s="387">
        <v>2054</v>
      </c>
      <c r="D687" s="384" t="s">
        <v>1260</v>
      </c>
      <c r="E687" s="385">
        <v>4440</v>
      </c>
      <c r="F687" s="385">
        <v>3974</v>
      </c>
      <c r="G687" s="385">
        <v>10133</v>
      </c>
      <c r="H687" s="386">
        <f t="shared" si="70"/>
        <v>0.43817230829961512</v>
      </c>
      <c r="I687" s="139">
        <f t="shared" si="71"/>
        <v>3.6670860593860088</v>
      </c>
      <c r="J687" s="139">
        <f t="shared" si="73"/>
        <v>0.21709944175227136</v>
      </c>
      <c r="K687" s="139">
        <f t="shared" si="74"/>
        <v>2.0615678902021262E-2</v>
      </c>
      <c r="L687" s="139">
        <f t="shared" si="75"/>
        <v>-0.11906551041548288</v>
      </c>
      <c r="M687" s="139">
        <f t="shared" si="76"/>
        <v>0.11864961023880974</v>
      </c>
      <c r="N687" s="388">
        <f t="shared" si="72"/>
        <v>1202.2765005498591</v>
      </c>
    </row>
    <row r="688" spans="2:14" x14ac:dyDescent="0.25">
      <c r="B688" s="387">
        <v>10</v>
      </c>
      <c r="C688" s="387">
        <v>2055</v>
      </c>
      <c r="D688" s="384" t="s">
        <v>1261</v>
      </c>
      <c r="E688" s="385">
        <v>335</v>
      </c>
      <c r="F688" s="385">
        <v>894</v>
      </c>
      <c r="G688" s="385">
        <v>2405</v>
      </c>
      <c r="H688" s="386">
        <f t="shared" si="70"/>
        <v>0.1392931392931393</v>
      </c>
      <c r="I688" s="139">
        <f t="shared" si="71"/>
        <v>3.0648769574944073</v>
      </c>
      <c r="J688" s="139">
        <f t="shared" si="73"/>
        <v>-6.2247755061021245E-2</v>
      </c>
      <c r="K688" s="139">
        <f t="shared" si="74"/>
        <v>-0.29801041498417913</v>
      </c>
      <c r="L688" s="139">
        <f t="shared" si="75"/>
        <v>-0.13989918552175246</v>
      </c>
      <c r="M688" s="139">
        <f t="shared" si="76"/>
        <v>-0.50015735556695284</v>
      </c>
      <c r="N688" s="388">
        <f t="shared" si="72"/>
        <v>-1202.8784401385217</v>
      </c>
    </row>
    <row r="689" spans="2:14" x14ac:dyDescent="0.25">
      <c r="B689" s="387">
        <v>10</v>
      </c>
      <c r="C689" s="387">
        <v>2061</v>
      </c>
      <c r="D689" s="384" t="s">
        <v>1262</v>
      </c>
      <c r="E689" s="385">
        <v>55</v>
      </c>
      <c r="F689" s="385">
        <v>193</v>
      </c>
      <c r="G689" s="385">
        <v>288</v>
      </c>
      <c r="H689" s="386">
        <f t="shared" si="70"/>
        <v>0.19097222222222221</v>
      </c>
      <c r="I689" s="139">
        <f t="shared" si="71"/>
        <v>1.7772020725388602</v>
      </c>
      <c r="J689" s="139">
        <f t="shared" si="73"/>
        <v>-0.13877182540959013</v>
      </c>
      <c r="K689" s="139">
        <f t="shared" si="74"/>
        <v>-0.24291689881826015</v>
      </c>
      <c r="L689" s="139">
        <f t="shared" si="75"/>
        <v>-0.18444683535201989</v>
      </c>
      <c r="M689" s="139">
        <f t="shared" si="76"/>
        <v>-0.56613555957987016</v>
      </c>
      <c r="N689" s="388">
        <f t="shared" si="72"/>
        <v>-163.04704115900262</v>
      </c>
    </row>
    <row r="690" spans="2:14" x14ac:dyDescent="0.25">
      <c r="B690" s="387">
        <v>10</v>
      </c>
      <c r="C690" s="387">
        <v>2063</v>
      </c>
      <c r="D690" s="384" t="s">
        <v>1263</v>
      </c>
      <c r="E690" s="385">
        <v>328</v>
      </c>
      <c r="F690" s="385">
        <v>490</v>
      </c>
      <c r="G690" s="385">
        <v>883</v>
      </c>
      <c r="H690" s="386">
        <f t="shared" si="70"/>
        <v>0.37146092865232161</v>
      </c>
      <c r="I690" s="139">
        <f t="shared" si="71"/>
        <v>2.4714285714285715</v>
      </c>
      <c r="J690" s="139">
        <f t="shared" si="73"/>
        <v>-0.11726411551001599</v>
      </c>
      <c r="K690" s="139">
        <f t="shared" si="74"/>
        <v>-5.0503316729005626E-2</v>
      </c>
      <c r="L690" s="139">
        <f t="shared" si="75"/>
        <v>-0.16042978000928171</v>
      </c>
      <c r="M690" s="139">
        <f t="shared" si="76"/>
        <v>-0.32819721224830334</v>
      </c>
      <c r="N690" s="388">
        <f t="shared" si="72"/>
        <v>-289.79813841525186</v>
      </c>
    </row>
    <row r="691" spans="2:14" x14ac:dyDescent="0.25">
      <c r="B691" s="387">
        <v>10</v>
      </c>
      <c r="C691" s="387">
        <v>2066</v>
      </c>
      <c r="D691" s="384" t="s">
        <v>1264</v>
      </c>
      <c r="E691" s="385">
        <v>48</v>
      </c>
      <c r="F691" s="385">
        <v>202</v>
      </c>
      <c r="G691" s="385">
        <v>334</v>
      </c>
      <c r="H691" s="386">
        <f t="shared" si="70"/>
        <v>0.1437125748502994</v>
      </c>
      <c r="I691" s="139">
        <f t="shared" si="71"/>
        <v>1.891089108910891</v>
      </c>
      <c r="J691" s="139">
        <f t="shared" si="73"/>
        <v>-0.13710904447617769</v>
      </c>
      <c r="K691" s="139">
        <f t="shared" si="74"/>
        <v>-0.2932989876423519</v>
      </c>
      <c r="L691" s="139">
        <f t="shared" si="75"/>
        <v>-0.18050686581795281</v>
      </c>
      <c r="M691" s="139">
        <f t="shared" si="76"/>
        <v>-0.61091489793648246</v>
      </c>
      <c r="N691" s="388">
        <f t="shared" si="72"/>
        <v>-204.04557591078515</v>
      </c>
    </row>
    <row r="692" spans="2:14" x14ac:dyDescent="0.25">
      <c r="B692" s="387">
        <v>10</v>
      </c>
      <c r="C692" s="387">
        <v>2067</v>
      </c>
      <c r="D692" s="384" t="s">
        <v>1265</v>
      </c>
      <c r="E692" s="385">
        <v>156</v>
      </c>
      <c r="F692" s="385">
        <v>747</v>
      </c>
      <c r="G692" s="385">
        <v>354</v>
      </c>
      <c r="H692" s="386">
        <f t="shared" si="70"/>
        <v>0.44067796610169491</v>
      </c>
      <c r="I692" s="139">
        <f t="shared" si="71"/>
        <v>0.68273092369477917</v>
      </c>
      <c r="J692" s="139">
        <f t="shared" si="73"/>
        <v>-0.13638609624425924</v>
      </c>
      <c r="K692" s="139">
        <f t="shared" si="74"/>
        <v>2.3286885332185238E-2</v>
      </c>
      <c r="L692" s="139">
        <f t="shared" si="75"/>
        <v>-0.2223105213318235</v>
      </c>
      <c r="M692" s="139">
        <f t="shared" si="76"/>
        <v>-0.33540973224389747</v>
      </c>
      <c r="N692" s="388">
        <f t="shared" si="72"/>
        <v>-118.73504521433971</v>
      </c>
    </row>
    <row r="693" spans="2:14" x14ac:dyDescent="0.25">
      <c r="B693" s="387">
        <v>10</v>
      </c>
      <c r="C693" s="387">
        <v>2068</v>
      </c>
      <c r="D693" s="384" t="s">
        <v>1266</v>
      </c>
      <c r="E693" s="385">
        <v>179</v>
      </c>
      <c r="F693" s="385">
        <v>632</v>
      </c>
      <c r="G693" s="385">
        <v>884</v>
      </c>
      <c r="H693" s="386">
        <f t="shared" si="70"/>
        <v>0.20248868778280543</v>
      </c>
      <c r="I693" s="139">
        <f t="shared" si="71"/>
        <v>1.6819620253164558</v>
      </c>
      <c r="J693" s="139">
        <f t="shared" si="73"/>
        <v>-0.11722796809842007</v>
      </c>
      <c r="K693" s="139">
        <f t="shared" si="74"/>
        <v>-0.23063954121872776</v>
      </c>
      <c r="L693" s="139">
        <f t="shared" si="75"/>
        <v>-0.18774170451740571</v>
      </c>
      <c r="M693" s="139">
        <f t="shared" si="76"/>
        <v>-0.53560921383455351</v>
      </c>
      <c r="N693" s="388">
        <f t="shared" si="72"/>
        <v>-473.47854502974531</v>
      </c>
    </row>
    <row r="694" spans="2:14" x14ac:dyDescent="0.25">
      <c r="B694" s="387">
        <v>10</v>
      </c>
      <c r="C694" s="387">
        <v>2072</v>
      </c>
      <c r="D694" s="384" t="s">
        <v>1267</v>
      </c>
      <c r="E694" s="385">
        <v>76</v>
      </c>
      <c r="F694" s="385">
        <v>475</v>
      </c>
      <c r="G694" s="385">
        <v>380</v>
      </c>
      <c r="H694" s="386">
        <f t="shared" si="70"/>
        <v>0.2</v>
      </c>
      <c r="I694" s="139">
        <f t="shared" si="71"/>
        <v>0.96</v>
      </c>
      <c r="J694" s="139">
        <f t="shared" si="73"/>
        <v>-0.13544626354276523</v>
      </c>
      <c r="K694" s="139">
        <f t="shared" si="74"/>
        <v>-0.23329265642168265</v>
      </c>
      <c r="L694" s="139">
        <f t="shared" si="75"/>
        <v>-0.21271828196743375</v>
      </c>
      <c r="M694" s="139">
        <f t="shared" si="76"/>
        <v>-0.58145720193188155</v>
      </c>
      <c r="N694" s="388">
        <f t="shared" si="72"/>
        <v>-220.95373673411498</v>
      </c>
    </row>
    <row r="695" spans="2:14" x14ac:dyDescent="0.25">
      <c r="B695" s="387">
        <v>10</v>
      </c>
      <c r="C695" s="387">
        <v>2079</v>
      </c>
      <c r="D695" s="384" t="s">
        <v>1268</v>
      </c>
      <c r="E695" s="385">
        <v>56</v>
      </c>
      <c r="F695" s="385">
        <v>336</v>
      </c>
      <c r="G695" s="385">
        <v>213</v>
      </c>
      <c r="H695" s="386">
        <f t="shared" si="70"/>
        <v>0.26291079812206575</v>
      </c>
      <c r="I695" s="139">
        <f t="shared" si="71"/>
        <v>0.80059523809523814</v>
      </c>
      <c r="J695" s="139">
        <f t="shared" si="73"/>
        <v>-0.14148288127928435</v>
      </c>
      <c r="K695" s="139">
        <f t="shared" si="74"/>
        <v>-0.16622534645983378</v>
      </c>
      <c r="L695" s="139">
        <f t="shared" si="75"/>
        <v>-0.21823295620514369</v>
      </c>
      <c r="M695" s="139">
        <f t="shared" si="76"/>
        <v>-0.52594118394426181</v>
      </c>
      <c r="N695" s="388">
        <f t="shared" si="72"/>
        <v>-112.02547218012776</v>
      </c>
    </row>
    <row r="696" spans="2:14" x14ac:dyDescent="0.25">
      <c r="B696" s="387">
        <v>10</v>
      </c>
      <c r="C696" s="387">
        <v>2086</v>
      </c>
      <c r="D696" s="384" t="s">
        <v>1269</v>
      </c>
      <c r="E696" s="385">
        <v>99</v>
      </c>
      <c r="F696" s="385">
        <v>428</v>
      </c>
      <c r="G696" s="385">
        <v>586</v>
      </c>
      <c r="H696" s="386">
        <f t="shared" si="70"/>
        <v>0.16894197952218429</v>
      </c>
      <c r="I696" s="139">
        <f t="shared" si="71"/>
        <v>1.6004672897196262</v>
      </c>
      <c r="J696" s="139">
        <f t="shared" si="73"/>
        <v>-0.12799989675400511</v>
      </c>
      <c r="K696" s="139">
        <f t="shared" si="74"/>
        <v>-0.26640267804540319</v>
      </c>
      <c r="L696" s="139">
        <f t="shared" si="75"/>
        <v>-0.1905610488929102</v>
      </c>
      <c r="M696" s="139">
        <f t="shared" si="76"/>
        <v>-0.58496362369231858</v>
      </c>
      <c r="N696" s="388">
        <f t="shared" si="72"/>
        <v>-342.78868348369866</v>
      </c>
    </row>
    <row r="697" spans="2:14" x14ac:dyDescent="0.25">
      <c r="B697" s="387">
        <v>10</v>
      </c>
      <c r="C697" s="387">
        <v>2087</v>
      </c>
      <c r="D697" s="384" t="s">
        <v>1270</v>
      </c>
      <c r="E697" s="385">
        <v>239</v>
      </c>
      <c r="F697" s="385">
        <v>893</v>
      </c>
      <c r="G697" s="385">
        <v>1081</v>
      </c>
      <c r="H697" s="386">
        <f t="shared" si="70"/>
        <v>0.22109158186864014</v>
      </c>
      <c r="I697" s="139">
        <f t="shared" si="71"/>
        <v>1.4781634938409853</v>
      </c>
      <c r="J697" s="139">
        <f t="shared" si="73"/>
        <v>-0.11010692801402323</v>
      </c>
      <c r="K697" s="139">
        <f t="shared" si="74"/>
        <v>-0.21080755527855077</v>
      </c>
      <c r="L697" s="139">
        <f t="shared" si="75"/>
        <v>-0.19479219973336656</v>
      </c>
      <c r="M697" s="139">
        <f t="shared" si="76"/>
        <v>-0.51570668302594058</v>
      </c>
      <c r="N697" s="388">
        <f t="shared" si="72"/>
        <v>-557.47892435104177</v>
      </c>
    </row>
    <row r="698" spans="2:14" x14ac:dyDescent="0.25">
      <c r="B698" s="387">
        <v>10</v>
      </c>
      <c r="C698" s="387">
        <v>2089</v>
      </c>
      <c r="D698" s="384" t="s">
        <v>1271</v>
      </c>
      <c r="E698" s="385">
        <v>34</v>
      </c>
      <c r="F698" s="385">
        <v>218</v>
      </c>
      <c r="G698" s="385">
        <v>493</v>
      </c>
      <c r="H698" s="386">
        <f t="shared" si="70"/>
        <v>6.8965517241379309E-2</v>
      </c>
      <c r="I698" s="139">
        <f t="shared" si="71"/>
        <v>2.4174311926605503</v>
      </c>
      <c r="J698" s="139">
        <f t="shared" si="73"/>
        <v>-0.13136160603242594</v>
      </c>
      <c r="K698" s="139">
        <f t="shared" si="74"/>
        <v>-0.3729845778913698</v>
      </c>
      <c r="L698" s="139">
        <f t="shared" si="75"/>
        <v>-0.16229784185409521</v>
      </c>
      <c r="M698" s="139">
        <f t="shared" si="76"/>
        <v>-0.66664402577789095</v>
      </c>
      <c r="N698" s="388">
        <f t="shared" si="72"/>
        <v>-328.65550470850025</v>
      </c>
    </row>
    <row r="699" spans="2:14" x14ac:dyDescent="0.25">
      <c r="B699" s="387">
        <v>10</v>
      </c>
      <c r="C699" s="387">
        <v>2096</v>
      </c>
      <c r="D699" s="384" t="s">
        <v>1272</v>
      </c>
      <c r="E699" s="385">
        <v>4112</v>
      </c>
      <c r="F699" s="385">
        <v>1084</v>
      </c>
      <c r="G699" s="385">
        <v>5593</v>
      </c>
      <c r="H699" s="386">
        <f t="shared" si="70"/>
        <v>0.73520472018594674</v>
      </c>
      <c r="I699" s="139">
        <f t="shared" si="71"/>
        <v>8.9529520295202953</v>
      </c>
      <c r="J699" s="139">
        <f t="shared" si="73"/>
        <v>5.2990193106781137E-2</v>
      </c>
      <c r="K699" s="139">
        <f t="shared" si="74"/>
        <v>0.33727300055995263</v>
      </c>
      <c r="L699" s="139">
        <f t="shared" si="75"/>
        <v>6.3801227950232728E-2</v>
      </c>
      <c r="M699" s="139">
        <f t="shared" si="76"/>
        <v>0.45406442161696653</v>
      </c>
      <c r="N699" s="388">
        <f t="shared" si="72"/>
        <v>2539.582310103694</v>
      </c>
    </row>
    <row r="700" spans="2:14" x14ac:dyDescent="0.25">
      <c r="B700" s="387">
        <v>10</v>
      </c>
      <c r="C700" s="387">
        <v>2097</v>
      </c>
      <c r="D700" s="384" t="s">
        <v>1273</v>
      </c>
      <c r="E700" s="385">
        <v>228</v>
      </c>
      <c r="F700" s="385">
        <v>1113</v>
      </c>
      <c r="G700" s="385">
        <v>1588</v>
      </c>
      <c r="H700" s="386">
        <f t="shared" si="70"/>
        <v>0.14357682619647355</v>
      </c>
      <c r="I700" s="139">
        <f t="shared" si="71"/>
        <v>1.6316262353998203</v>
      </c>
      <c r="J700" s="139">
        <f t="shared" si="73"/>
        <v>-9.1780190334890308E-2</v>
      </c>
      <c r="K700" s="139">
        <f t="shared" si="74"/>
        <v>-0.29344370519982715</v>
      </c>
      <c r="L700" s="139">
        <f t="shared" si="75"/>
        <v>-0.1894830921683838</v>
      </c>
      <c r="M700" s="139">
        <f t="shared" si="76"/>
        <v>-0.57470698770310125</v>
      </c>
      <c r="N700" s="388">
        <f t="shared" si="72"/>
        <v>-912.63469647252475</v>
      </c>
    </row>
    <row r="701" spans="2:14" x14ac:dyDescent="0.25">
      <c r="B701" s="387">
        <v>10</v>
      </c>
      <c r="C701" s="387">
        <v>2099</v>
      </c>
      <c r="D701" s="384" t="s">
        <v>1274</v>
      </c>
      <c r="E701" s="385">
        <v>623</v>
      </c>
      <c r="F701" s="385">
        <v>2016</v>
      </c>
      <c r="G701" s="385">
        <v>2528</v>
      </c>
      <c r="H701" s="386">
        <f t="shared" si="70"/>
        <v>0.24643987341772153</v>
      </c>
      <c r="I701" s="139">
        <f t="shared" si="71"/>
        <v>1.5629960317460319</v>
      </c>
      <c r="J701" s="139">
        <f t="shared" si="73"/>
        <v>-5.780162343472272E-2</v>
      </c>
      <c r="K701" s="139">
        <f t="shared" si="74"/>
        <v>-0.18378450395710724</v>
      </c>
      <c r="L701" s="139">
        <f t="shared" si="75"/>
        <v>-0.19185738269456304</v>
      </c>
      <c r="M701" s="139">
        <f t="shared" si="76"/>
        <v>-0.43344351008639304</v>
      </c>
      <c r="N701" s="388">
        <f t="shared" si="72"/>
        <v>-1095.7451934984017</v>
      </c>
    </row>
    <row r="702" spans="2:14" x14ac:dyDescent="0.25">
      <c r="B702" s="387">
        <v>10</v>
      </c>
      <c r="C702" s="387">
        <v>2102</v>
      </c>
      <c r="D702" s="384" t="s">
        <v>1275</v>
      </c>
      <c r="E702" s="385">
        <v>1099</v>
      </c>
      <c r="F702" s="385">
        <v>1485</v>
      </c>
      <c r="G702" s="385">
        <v>3486</v>
      </c>
      <c r="H702" s="386">
        <f t="shared" si="70"/>
        <v>0.31526104417670681</v>
      </c>
      <c r="I702" s="139">
        <f t="shared" si="71"/>
        <v>3.0875420875420874</v>
      </c>
      <c r="J702" s="139">
        <f t="shared" si="73"/>
        <v>-2.3172403125828533E-2</v>
      </c>
      <c r="K702" s="139">
        <f t="shared" si="74"/>
        <v>-0.11041632346964224</v>
      </c>
      <c r="L702" s="139">
        <f t="shared" si="75"/>
        <v>-0.13911507589243682</v>
      </c>
      <c r="M702" s="139">
        <f t="shared" si="76"/>
        <v>-0.2727038024879076</v>
      </c>
      <c r="N702" s="388">
        <f t="shared" si="72"/>
        <v>-950.64545547284592</v>
      </c>
    </row>
    <row r="703" spans="2:14" x14ac:dyDescent="0.25">
      <c r="B703" s="387">
        <v>10</v>
      </c>
      <c r="C703" s="387">
        <v>2113</v>
      </c>
      <c r="D703" s="384" t="s">
        <v>1276</v>
      </c>
      <c r="E703" s="385">
        <v>777</v>
      </c>
      <c r="F703" s="385">
        <v>2391</v>
      </c>
      <c r="G703" s="385">
        <v>2381</v>
      </c>
      <c r="H703" s="386">
        <f t="shared" si="70"/>
        <v>0.32633347333053336</v>
      </c>
      <c r="I703" s="139">
        <f t="shared" si="71"/>
        <v>1.3207862818904224</v>
      </c>
      <c r="J703" s="139">
        <f t="shared" si="73"/>
        <v>-6.3115292939323386E-2</v>
      </c>
      <c r="K703" s="139">
        <f t="shared" si="74"/>
        <v>-9.861233972984873E-2</v>
      </c>
      <c r="L703" s="139">
        <f t="shared" si="75"/>
        <v>-0.20023673003456871</v>
      </c>
      <c r="M703" s="139">
        <f t="shared" si="76"/>
        <v>-0.36196436270374083</v>
      </c>
      <c r="N703" s="388">
        <f t="shared" si="72"/>
        <v>-861.83714759760687</v>
      </c>
    </row>
    <row r="704" spans="2:14" x14ac:dyDescent="0.25">
      <c r="B704" s="387">
        <v>10</v>
      </c>
      <c r="C704" s="387">
        <v>2114</v>
      </c>
      <c r="D704" s="384" t="s">
        <v>1277</v>
      </c>
      <c r="E704" s="385">
        <v>404</v>
      </c>
      <c r="F704" s="385">
        <v>1543</v>
      </c>
      <c r="G704" s="385">
        <v>1512</v>
      </c>
      <c r="H704" s="386">
        <f t="shared" si="70"/>
        <v>0.26719576719576721</v>
      </c>
      <c r="I704" s="139">
        <f t="shared" si="71"/>
        <v>1.2417368762151653</v>
      </c>
      <c r="J704" s="139">
        <f t="shared" si="73"/>
        <v>-9.4527393616180441E-2</v>
      </c>
      <c r="K704" s="139">
        <f t="shared" si="74"/>
        <v>-0.16165726979221204</v>
      </c>
      <c r="L704" s="139">
        <f t="shared" si="75"/>
        <v>-0.2029714772013069</v>
      </c>
      <c r="M704" s="139">
        <f t="shared" si="76"/>
        <v>-0.45915614060969934</v>
      </c>
      <c r="N704" s="388">
        <f t="shared" si="72"/>
        <v>-694.24408460186544</v>
      </c>
    </row>
    <row r="705" spans="2:14" x14ac:dyDescent="0.25">
      <c r="B705" s="387">
        <v>10</v>
      </c>
      <c r="C705" s="387">
        <v>2115</v>
      </c>
      <c r="D705" s="384" t="s">
        <v>1278</v>
      </c>
      <c r="E705" s="385">
        <v>136</v>
      </c>
      <c r="F705" s="385">
        <v>1022</v>
      </c>
      <c r="G705" s="385">
        <v>1058</v>
      </c>
      <c r="H705" s="386">
        <f t="shared" si="70"/>
        <v>0.12854442344045369</v>
      </c>
      <c r="I705" s="139">
        <f t="shared" si="71"/>
        <v>1.1682974559686889</v>
      </c>
      <c r="J705" s="139">
        <f t="shared" si="73"/>
        <v>-0.11093831848072946</v>
      </c>
      <c r="K705" s="139">
        <f t="shared" si="74"/>
        <v>-0.30946929770865461</v>
      </c>
      <c r="L705" s="139">
        <f t="shared" si="75"/>
        <v>-0.20551214458179309</v>
      </c>
      <c r="M705" s="139">
        <f t="shared" si="76"/>
        <v>-0.62591976077117717</v>
      </c>
      <c r="N705" s="388">
        <f t="shared" si="72"/>
        <v>-662.2231068959054</v>
      </c>
    </row>
    <row r="706" spans="2:14" x14ac:dyDescent="0.25">
      <c r="B706" s="387">
        <v>10</v>
      </c>
      <c r="C706" s="387">
        <v>2117</v>
      </c>
      <c r="D706" s="384" t="s">
        <v>1279</v>
      </c>
      <c r="E706" s="385">
        <v>744</v>
      </c>
      <c r="F706" s="385">
        <v>1535</v>
      </c>
      <c r="G706" s="385">
        <v>2345</v>
      </c>
      <c r="H706" s="386">
        <f t="shared" si="70"/>
        <v>0.31727078891257998</v>
      </c>
      <c r="I706" s="139">
        <f t="shared" si="71"/>
        <v>2.0123778501628666</v>
      </c>
      <c r="J706" s="139">
        <f t="shared" si="73"/>
        <v>-6.4416599756776619E-2</v>
      </c>
      <c r="K706" s="139">
        <f t="shared" si="74"/>
        <v>-0.10827379504577023</v>
      </c>
      <c r="L706" s="139">
        <f t="shared" si="75"/>
        <v>-0.17631083121576097</v>
      </c>
      <c r="M706" s="139">
        <f t="shared" si="76"/>
        <v>-0.3490012260183078</v>
      </c>
      <c r="N706" s="388">
        <f t="shared" si="72"/>
        <v>-818.40787501293175</v>
      </c>
    </row>
    <row r="707" spans="2:14" x14ac:dyDescent="0.25">
      <c r="B707" s="387">
        <v>10</v>
      </c>
      <c r="C707" s="387">
        <v>2121</v>
      </c>
      <c r="D707" s="384" t="s">
        <v>1280</v>
      </c>
      <c r="E707" s="385">
        <v>389</v>
      </c>
      <c r="F707" s="385">
        <v>5424</v>
      </c>
      <c r="G707" s="385">
        <v>1664</v>
      </c>
      <c r="H707" s="386">
        <f t="shared" si="70"/>
        <v>0.23377403846153846</v>
      </c>
      <c r="I707" s="139">
        <f t="shared" si="71"/>
        <v>0.37850294985250738</v>
      </c>
      <c r="J707" s="139">
        <f t="shared" si="73"/>
        <v>-8.903298705360016E-2</v>
      </c>
      <c r="K707" s="139">
        <f t="shared" si="74"/>
        <v>-0.19728716970430912</v>
      </c>
      <c r="L707" s="139">
        <f t="shared" si="75"/>
        <v>-0.23283541500307436</v>
      </c>
      <c r="M707" s="139">
        <f t="shared" si="76"/>
        <v>-0.5191555717609837</v>
      </c>
      <c r="N707" s="388">
        <f t="shared" si="72"/>
        <v>-863.87487141027691</v>
      </c>
    </row>
    <row r="708" spans="2:14" x14ac:dyDescent="0.25">
      <c r="B708" s="387">
        <v>10</v>
      </c>
      <c r="C708" s="387">
        <v>2122</v>
      </c>
      <c r="D708" s="384" t="s">
        <v>1281</v>
      </c>
      <c r="E708" s="385">
        <v>436</v>
      </c>
      <c r="F708" s="385">
        <v>1002</v>
      </c>
      <c r="G708" s="385">
        <v>1973</v>
      </c>
      <c r="H708" s="386">
        <f t="shared" si="70"/>
        <v>0.22098327420172326</v>
      </c>
      <c r="I708" s="139">
        <f t="shared" si="71"/>
        <v>2.4041916167664672</v>
      </c>
      <c r="J708" s="139">
        <f t="shared" si="73"/>
        <v>-7.7863436870459948E-2</v>
      </c>
      <c r="K708" s="139">
        <f t="shared" si="74"/>
        <v>-0.21092301882511497</v>
      </c>
      <c r="L708" s="139">
        <f t="shared" si="75"/>
        <v>-0.16275587050536555</v>
      </c>
      <c r="M708" s="139">
        <f t="shared" si="76"/>
        <v>-0.45154232620094048</v>
      </c>
      <c r="N708" s="388">
        <f t="shared" si="72"/>
        <v>-890.89300959445552</v>
      </c>
    </row>
    <row r="709" spans="2:14" x14ac:dyDescent="0.25">
      <c r="B709" s="387">
        <v>10</v>
      </c>
      <c r="C709" s="387">
        <v>2123</v>
      </c>
      <c r="D709" s="384" t="s">
        <v>1282</v>
      </c>
      <c r="E709" s="385">
        <v>151</v>
      </c>
      <c r="F709" s="385">
        <v>413</v>
      </c>
      <c r="G709" s="385">
        <v>733</v>
      </c>
      <c r="H709" s="386">
        <f t="shared" si="70"/>
        <v>0.20600272851296045</v>
      </c>
      <c r="I709" s="139">
        <f t="shared" si="71"/>
        <v>2.1404358353510897</v>
      </c>
      <c r="J709" s="139">
        <f t="shared" si="73"/>
        <v>-0.12268622724940442</v>
      </c>
      <c r="K709" s="139">
        <f t="shared" si="74"/>
        <v>-0.226893328074037</v>
      </c>
      <c r="L709" s="139">
        <f t="shared" si="75"/>
        <v>-0.17188061179563807</v>
      </c>
      <c r="M709" s="139">
        <f t="shared" si="76"/>
        <v>-0.5214601671190795</v>
      </c>
      <c r="N709" s="388">
        <f t="shared" si="72"/>
        <v>-382.23030249828525</v>
      </c>
    </row>
    <row r="710" spans="2:14" x14ac:dyDescent="0.25">
      <c r="B710" s="387">
        <v>10</v>
      </c>
      <c r="C710" s="387">
        <v>2124</v>
      </c>
      <c r="D710" s="384" t="s">
        <v>1283</v>
      </c>
      <c r="E710" s="385">
        <v>989</v>
      </c>
      <c r="F710" s="385">
        <v>957</v>
      </c>
      <c r="G710" s="385">
        <v>2649</v>
      </c>
      <c r="H710" s="386">
        <f t="shared" si="70"/>
        <v>0.37334843337108342</v>
      </c>
      <c r="I710" s="139">
        <f t="shared" si="71"/>
        <v>3.8014629049111806</v>
      </c>
      <c r="J710" s="139">
        <f t="shared" si="73"/>
        <v>-5.3427786631616042E-2</v>
      </c>
      <c r="K710" s="139">
        <f t="shared" si="74"/>
        <v>-4.8491104711252675E-2</v>
      </c>
      <c r="L710" s="139">
        <f t="shared" si="75"/>
        <v>-0.11441668738593538</v>
      </c>
      <c r="M710" s="139">
        <f t="shared" si="76"/>
        <v>-0.2163355787288041</v>
      </c>
      <c r="N710" s="388">
        <f t="shared" si="72"/>
        <v>-573.0729480526021</v>
      </c>
    </row>
    <row r="711" spans="2:14" x14ac:dyDescent="0.25">
      <c r="B711" s="387">
        <v>10</v>
      </c>
      <c r="C711" s="387">
        <v>2125</v>
      </c>
      <c r="D711" s="384" t="s">
        <v>1284</v>
      </c>
      <c r="E711" s="385">
        <v>16494</v>
      </c>
      <c r="F711" s="385">
        <v>2361</v>
      </c>
      <c r="G711" s="385">
        <v>25722</v>
      </c>
      <c r="H711" s="386">
        <f t="shared" si="70"/>
        <v>0.64124096104501982</v>
      </c>
      <c r="I711" s="139">
        <f t="shared" si="71"/>
        <v>17.880559085133417</v>
      </c>
      <c r="J711" s="139">
        <f t="shared" si="73"/>
        <v>0.78060144112111429</v>
      </c>
      <c r="K711" s="139">
        <f t="shared" si="74"/>
        <v>0.23710106271142156</v>
      </c>
      <c r="L711" s="139">
        <f t="shared" si="75"/>
        <v>0.37265551840989913</v>
      </c>
      <c r="M711" s="139">
        <f t="shared" si="76"/>
        <v>1.390358022242435</v>
      </c>
      <c r="N711" s="388">
        <f t="shared" si="72"/>
        <v>35762.789048119914</v>
      </c>
    </row>
    <row r="712" spans="2:14" x14ac:dyDescent="0.25">
      <c r="B712" s="387">
        <v>10</v>
      </c>
      <c r="C712" s="387">
        <v>2128</v>
      </c>
      <c r="D712" s="384" t="s">
        <v>1285</v>
      </c>
      <c r="E712" s="385">
        <v>37</v>
      </c>
      <c r="F712" s="385">
        <v>194</v>
      </c>
      <c r="G712" s="385">
        <v>348</v>
      </c>
      <c r="H712" s="386">
        <f t="shared" si="70"/>
        <v>0.10632183908045977</v>
      </c>
      <c r="I712" s="139">
        <f t="shared" si="71"/>
        <v>1.9845360824742269</v>
      </c>
      <c r="J712" s="139">
        <f t="shared" si="73"/>
        <v>-0.13660298071383475</v>
      </c>
      <c r="K712" s="139">
        <f t="shared" si="74"/>
        <v>-0.33316012659518707</v>
      </c>
      <c r="L712" s="139">
        <f t="shared" si="75"/>
        <v>-0.1772740287838272</v>
      </c>
      <c r="M712" s="139">
        <f t="shared" si="76"/>
        <v>-0.64703713609284907</v>
      </c>
      <c r="N712" s="388">
        <f t="shared" si="72"/>
        <v>-225.16892336031148</v>
      </c>
    </row>
    <row r="713" spans="2:14" x14ac:dyDescent="0.25">
      <c r="B713" s="387">
        <v>10</v>
      </c>
      <c r="C713" s="387">
        <v>2129</v>
      </c>
      <c r="D713" s="384" t="s">
        <v>1286</v>
      </c>
      <c r="E713" s="385">
        <v>175</v>
      </c>
      <c r="F713" s="385">
        <v>958</v>
      </c>
      <c r="G713" s="385">
        <v>1021</v>
      </c>
      <c r="H713" s="386">
        <f t="shared" si="70"/>
        <v>0.17140058765915769</v>
      </c>
      <c r="I713" s="139">
        <f t="shared" si="71"/>
        <v>1.2484342379958246</v>
      </c>
      <c r="J713" s="139">
        <f t="shared" si="73"/>
        <v>-0.11227577270977861</v>
      </c>
      <c r="K713" s="139">
        <f t="shared" si="74"/>
        <v>-0.26378162984828479</v>
      </c>
      <c r="L713" s="139">
        <f t="shared" si="75"/>
        <v>-0.20273977917653588</v>
      </c>
      <c r="M713" s="139">
        <f t="shared" si="76"/>
        <v>-0.57879718173459926</v>
      </c>
      <c r="N713" s="388">
        <f t="shared" si="72"/>
        <v>-590.95192255102586</v>
      </c>
    </row>
    <row r="714" spans="2:14" x14ac:dyDescent="0.25">
      <c r="B714" s="387">
        <v>10</v>
      </c>
      <c r="C714" s="387">
        <v>2130</v>
      </c>
      <c r="D714" s="384" t="s">
        <v>1287</v>
      </c>
      <c r="E714" s="385">
        <v>45</v>
      </c>
      <c r="F714" s="385">
        <v>166</v>
      </c>
      <c r="G714" s="385">
        <v>449</v>
      </c>
      <c r="H714" s="386">
        <f t="shared" si="70"/>
        <v>0.10022271714922049</v>
      </c>
      <c r="I714" s="139">
        <f t="shared" si="71"/>
        <v>2.9759036144578315</v>
      </c>
      <c r="J714" s="139">
        <f t="shared" si="73"/>
        <v>-0.13295209214264653</v>
      </c>
      <c r="K714" s="139">
        <f t="shared" si="74"/>
        <v>-0.33966221706722105</v>
      </c>
      <c r="L714" s="139">
        <f t="shared" si="75"/>
        <v>-0.14297725544151985</v>
      </c>
      <c r="M714" s="139">
        <f t="shared" si="76"/>
        <v>-0.61559156465138742</v>
      </c>
      <c r="N714" s="388">
        <f t="shared" si="72"/>
        <v>-276.40061252847295</v>
      </c>
    </row>
    <row r="715" spans="2:14" x14ac:dyDescent="0.25">
      <c r="B715" s="387">
        <v>10</v>
      </c>
      <c r="C715" s="387">
        <v>2131</v>
      </c>
      <c r="D715" s="384" t="s">
        <v>1288</v>
      </c>
      <c r="E715" s="385">
        <v>139</v>
      </c>
      <c r="F715" s="385">
        <v>452</v>
      </c>
      <c r="G715" s="385">
        <v>839</v>
      </c>
      <c r="H715" s="386">
        <f t="shared" si="70"/>
        <v>0.16567342073897498</v>
      </c>
      <c r="I715" s="139">
        <f t="shared" si="71"/>
        <v>2.163716814159292</v>
      </c>
      <c r="J715" s="139">
        <f t="shared" si="73"/>
        <v>-0.1188546016202366</v>
      </c>
      <c r="K715" s="139">
        <f t="shared" si="74"/>
        <v>-0.2698871902688324</v>
      </c>
      <c r="L715" s="139">
        <f t="shared" si="75"/>
        <v>-0.17107519662153575</v>
      </c>
      <c r="M715" s="139">
        <f t="shared" si="76"/>
        <v>-0.5598169885106048</v>
      </c>
      <c r="N715" s="388">
        <f t="shared" si="72"/>
        <v>-469.68645336039742</v>
      </c>
    </row>
    <row r="716" spans="2:14" x14ac:dyDescent="0.25">
      <c r="B716" s="387">
        <v>10</v>
      </c>
      <c r="C716" s="387">
        <v>2134</v>
      </c>
      <c r="D716" s="384" t="s">
        <v>1289</v>
      </c>
      <c r="E716" s="385">
        <v>201</v>
      </c>
      <c r="F716" s="385">
        <v>1942</v>
      </c>
      <c r="G716" s="385">
        <v>871</v>
      </c>
      <c r="H716" s="386">
        <f t="shared" si="70"/>
        <v>0.23076923076923078</v>
      </c>
      <c r="I716" s="139">
        <f t="shared" si="71"/>
        <v>0.55200823892893924</v>
      </c>
      <c r="J716" s="139">
        <f t="shared" si="73"/>
        <v>-0.11769788444916707</v>
      </c>
      <c r="K716" s="139">
        <f t="shared" si="74"/>
        <v>-0.20049050482151315</v>
      </c>
      <c r="L716" s="139">
        <f t="shared" si="75"/>
        <v>-0.22683292714547895</v>
      </c>
      <c r="M716" s="139">
        <f t="shared" si="76"/>
        <v>-0.54502131641615914</v>
      </c>
      <c r="N716" s="388">
        <f t="shared" si="72"/>
        <v>-474.71356659847459</v>
      </c>
    </row>
    <row r="717" spans="2:14" x14ac:dyDescent="0.25">
      <c r="B717" s="387">
        <v>10</v>
      </c>
      <c r="C717" s="387">
        <v>2135</v>
      </c>
      <c r="D717" s="384" t="s">
        <v>1290</v>
      </c>
      <c r="E717" s="385">
        <v>1194</v>
      </c>
      <c r="F717" s="385">
        <v>2734</v>
      </c>
      <c r="G717" s="385">
        <v>2282</v>
      </c>
      <c r="H717" s="386">
        <f t="shared" ref="H717:H780" si="77">E717/G717</f>
        <v>0.52322524101665202</v>
      </c>
      <c r="I717" s="139">
        <f t="shared" ref="I717:I780" si="78">(G717+E717)/F717</f>
        <v>1.2713972201901975</v>
      </c>
      <c r="J717" s="139">
        <f t="shared" si="73"/>
        <v>-6.6693886687319764E-2</v>
      </c>
      <c r="K717" s="139">
        <f t="shared" si="74"/>
        <v>0.11128805267527712</v>
      </c>
      <c r="L717" s="139">
        <f t="shared" si="75"/>
        <v>-0.20194536522794904</v>
      </c>
      <c r="M717" s="139">
        <f t="shared" si="76"/>
        <v>-0.15735119923999169</v>
      </c>
      <c r="N717" s="388">
        <f t="shared" ref="N717:N780" si="79">M717*G717</f>
        <v>-359.07543666566102</v>
      </c>
    </row>
    <row r="718" spans="2:14" x14ac:dyDescent="0.25">
      <c r="B718" s="387">
        <v>10</v>
      </c>
      <c r="C718" s="387">
        <v>2137</v>
      </c>
      <c r="D718" s="384" t="s">
        <v>1291</v>
      </c>
      <c r="E718" s="385">
        <v>109</v>
      </c>
      <c r="F718" s="385">
        <v>1044</v>
      </c>
      <c r="G718" s="385">
        <v>702</v>
      </c>
      <c r="H718" s="386">
        <f t="shared" si="77"/>
        <v>0.15527065527065528</v>
      </c>
      <c r="I718" s="139">
        <f t="shared" si="78"/>
        <v>0.77681992337164751</v>
      </c>
      <c r="J718" s="139">
        <f t="shared" ref="J718:J781" si="80">$J$6*(G718-G$10)/G$11</f>
        <v>-0.12380679700887803</v>
      </c>
      <c r="K718" s="139">
        <f t="shared" ref="K718:K781" si="81">$K$6*(H718-H$10)/H$11</f>
        <v>-0.28097726569229931</v>
      </c>
      <c r="L718" s="139">
        <f t="shared" ref="L718:L781" si="82">$L$6*(I718-I$10)/I$11</f>
        <v>-0.21905547313646326</v>
      </c>
      <c r="M718" s="139">
        <f t="shared" ref="M718:M781" si="83">SUM(J718:L718)</f>
        <v>-0.62383953583764062</v>
      </c>
      <c r="N718" s="388">
        <f t="shared" si="79"/>
        <v>-437.9353541580237</v>
      </c>
    </row>
    <row r="719" spans="2:14" x14ac:dyDescent="0.25">
      <c r="B719" s="387">
        <v>10</v>
      </c>
      <c r="C719" s="387">
        <v>2138</v>
      </c>
      <c r="D719" s="384" t="s">
        <v>1292</v>
      </c>
      <c r="E719" s="385">
        <v>252</v>
      </c>
      <c r="F719" s="385">
        <v>4663</v>
      </c>
      <c r="G719" s="385">
        <v>636</v>
      </c>
      <c r="H719" s="386">
        <f t="shared" si="77"/>
        <v>0.39622641509433965</v>
      </c>
      <c r="I719" s="139">
        <f t="shared" si="78"/>
        <v>0.19043534205447138</v>
      </c>
      <c r="J719" s="139">
        <f t="shared" si="80"/>
        <v>-0.12619252617420895</v>
      </c>
      <c r="K719" s="139">
        <f t="shared" si="81"/>
        <v>-2.4101576405507575E-2</v>
      </c>
      <c r="L719" s="139">
        <f t="shared" si="82"/>
        <v>-0.2393416923518728</v>
      </c>
      <c r="M719" s="139">
        <f t="shared" si="83"/>
        <v>-0.38963579493158934</v>
      </c>
      <c r="N719" s="388">
        <f t="shared" si="79"/>
        <v>-247.80836557649081</v>
      </c>
    </row>
    <row r="720" spans="2:14" x14ac:dyDescent="0.25">
      <c r="B720" s="387">
        <v>10</v>
      </c>
      <c r="C720" s="387">
        <v>2140</v>
      </c>
      <c r="D720" s="384" t="s">
        <v>1293</v>
      </c>
      <c r="E720" s="385">
        <v>980</v>
      </c>
      <c r="F720" s="385">
        <v>779</v>
      </c>
      <c r="G720" s="385">
        <v>2071</v>
      </c>
      <c r="H720" s="386">
        <f t="shared" si="77"/>
        <v>0.47320135200386287</v>
      </c>
      <c r="I720" s="139">
        <f t="shared" si="78"/>
        <v>3.9165596919127088</v>
      </c>
      <c r="J720" s="139">
        <f t="shared" si="80"/>
        <v>-7.4320990534059508E-2</v>
      </c>
      <c r="K720" s="139">
        <f t="shared" si="81"/>
        <v>5.7959088966881393E-2</v>
      </c>
      <c r="L720" s="139">
        <f t="shared" si="82"/>
        <v>-0.11043486602416365</v>
      </c>
      <c r="M720" s="139">
        <f t="shared" si="83"/>
        <v>-0.12679676759134176</v>
      </c>
      <c r="N720" s="388">
        <f t="shared" si="79"/>
        <v>-262.5961056816688</v>
      </c>
    </row>
    <row r="721" spans="2:14" x14ac:dyDescent="0.25">
      <c r="B721" s="387">
        <v>10</v>
      </c>
      <c r="C721" s="387">
        <v>2143</v>
      </c>
      <c r="D721" s="384" t="s">
        <v>1294</v>
      </c>
      <c r="E721" s="385">
        <v>134</v>
      </c>
      <c r="F721" s="385">
        <v>251</v>
      </c>
      <c r="G721" s="385">
        <v>661</v>
      </c>
      <c r="H721" s="386">
        <f t="shared" si="77"/>
        <v>0.20272314674735251</v>
      </c>
      <c r="I721" s="139">
        <f t="shared" si="78"/>
        <v>3.1673306772908365</v>
      </c>
      <c r="J721" s="139">
        <f t="shared" si="80"/>
        <v>-0.12528884088431089</v>
      </c>
      <c r="K721" s="139">
        <f t="shared" si="81"/>
        <v>-0.23038959156750724</v>
      </c>
      <c r="L721" s="139">
        <f t="shared" si="82"/>
        <v>-0.13635475634430738</v>
      </c>
      <c r="M721" s="139">
        <f t="shared" si="83"/>
        <v>-0.49203318879612551</v>
      </c>
      <c r="N721" s="388">
        <f t="shared" si="79"/>
        <v>-325.23393779423895</v>
      </c>
    </row>
    <row r="722" spans="2:14" x14ac:dyDescent="0.25">
      <c r="B722" s="387">
        <v>10</v>
      </c>
      <c r="C722" s="387">
        <v>2145</v>
      </c>
      <c r="D722" s="384" t="s">
        <v>1295</v>
      </c>
      <c r="E722" s="385">
        <v>262</v>
      </c>
      <c r="F722" s="385">
        <v>447</v>
      </c>
      <c r="G722" s="385">
        <v>1372</v>
      </c>
      <c r="H722" s="386">
        <f t="shared" si="77"/>
        <v>0.19096209912536444</v>
      </c>
      <c r="I722" s="139">
        <f t="shared" si="78"/>
        <v>3.6554809843400449</v>
      </c>
      <c r="J722" s="139">
        <f t="shared" si="80"/>
        <v>-9.9588031239609645E-2</v>
      </c>
      <c r="K722" s="139">
        <f t="shared" si="81"/>
        <v>-0.24292769074738838</v>
      </c>
      <c r="L722" s="139">
        <f t="shared" si="82"/>
        <v>-0.11946699282804034</v>
      </c>
      <c r="M722" s="139">
        <f t="shared" si="83"/>
        <v>-0.46198271481503839</v>
      </c>
      <c r="N722" s="388">
        <f t="shared" si="79"/>
        <v>-633.84028472623265</v>
      </c>
    </row>
    <row r="723" spans="2:14" x14ac:dyDescent="0.25">
      <c r="B723" s="387">
        <v>10</v>
      </c>
      <c r="C723" s="387">
        <v>2147</v>
      </c>
      <c r="D723" s="384" t="s">
        <v>1296</v>
      </c>
      <c r="E723" s="385">
        <v>128</v>
      </c>
      <c r="F723" s="385">
        <v>432</v>
      </c>
      <c r="G723" s="385">
        <v>630</v>
      </c>
      <c r="H723" s="386">
        <f t="shared" si="77"/>
        <v>0.20317460317460317</v>
      </c>
      <c r="I723" s="139">
        <f t="shared" si="78"/>
        <v>1.7546296296296295</v>
      </c>
      <c r="J723" s="139">
        <f t="shared" si="80"/>
        <v>-0.1264094106437845</v>
      </c>
      <c r="K723" s="139">
        <f t="shared" si="81"/>
        <v>-0.229908307447062</v>
      </c>
      <c r="L723" s="139">
        <f t="shared" si="82"/>
        <v>-0.18522773843111409</v>
      </c>
      <c r="M723" s="139">
        <f t="shared" si="83"/>
        <v>-0.54154545652196062</v>
      </c>
      <c r="N723" s="388">
        <f t="shared" si="79"/>
        <v>-341.17363760883518</v>
      </c>
    </row>
    <row r="724" spans="2:14" x14ac:dyDescent="0.25">
      <c r="B724" s="387">
        <v>10</v>
      </c>
      <c r="C724" s="387">
        <v>2148</v>
      </c>
      <c r="D724" s="384" t="s">
        <v>1297</v>
      </c>
      <c r="E724" s="385">
        <v>1160</v>
      </c>
      <c r="F724" s="385">
        <v>777</v>
      </c>
      <c r="G724" s="385">
        <v>2874</v>
      </c>
      <c r="H724" s="386">
        <f t="shared" si="77"/>
        <v>0.4036186499652053</v>
      </c>
      <c r="I724" s="139">
        <f t="shared" si="78"/>
        <v>5.1917631917631919</v>
      </c>
      <c r="J724" s="139">
        <f t="shared" si="80"/>
        <v>-4.5294619022533379E-2</v>
      </c>
      <c r="K724" s="139">
        <f t="shared" si="81"/>
        <v>-1.622093711631626E-2</v>
      </c>
      <c r="L724" s="139">
        <f t="shared" si="82"/>
        <v>-6.6318668964350763E-2</v>
      </c>
      <c r="M724" s="139">
        <f t="shared" si="83"/>
        <v>-0.12783422510320042</v>
      </c>
      <c r="N724" s="388">
        <f t="shared" si="79"/>
        <v>-367.39556294659798</v>
      </c>
    </row>
    <row r="725" spans="2:14" x14ac:dyDescent="0.25">
      <c r="B725" s="387">
        <v>10</v>
      </c>
      <c r="C725" s="387">
        <v>2149</v>
      </c>
      <c r="D725" s="384" t="s">
        <v>1298</v>
      </c>
      <c r="E725" s="385">
        <v>719</v>
      </c>
      <c r="F725" s="385">
        <v>2363</v>
      </c>
      <c r="G725" s="385">
        <v>1829</v>
      </c>
      <c r="H725" s="386">
        <f t="shared" si="77"/>
        <v>0.39311098961180974</v>
      </c>
      <c r="I725" s="139">
        <f t="shared" si="78"/>
        <v>1.0782903089293272</v>
      </c>
      <c r="J725" s="139">
        <f t="shared" si="80"/>
        <v>-8.3068664140272863E-2</v>
      </c>
      <c r="K725" s="139">
        <f t="shared" si="81"/>
        <v>-2.7422837822259336E-2</v>
      </c>
      <c r="L725" s="139">
        <f t="shared" si="82"/>
        <v>-0.20862597938231361</v>
      </c>
      <c r="M725" s="139">
        <f t="shared" si="83"/>
        <v>-0.3191174813448458</v>
      </c>
      <c r="N725" s="388">
        <f t="shared" si="79"/>
        <v>-583.66587337972294</v>
      </c>
    </row>
    <row r="726" spans="2:14" x14ac:dyDescent="0.25">
      <c r="B726" s="387">
        <v>10</v>
      </c>
      <c r="C726" s="387">
        <v>2152</v>
      </c>
      <c r="D726" s="384" t="s">
        <v>1299</v>
      </c>
      <c r="E726" s="385">
        <v>514</v>
      </c>
      <c r="F726" s="385">
        <v>1859</v>
      </c>
      <c r="G726" s="385">
        <v>1448</v>
      </c>
      <c r="H726" s="386">
        <f t="shared" si="77"/>
        <v>0.35497237569060774</v>
      </c>
      <c r="I726" s="139">
        <f t="shared" si="78"/>
        <v>1.0554061323292092</v>
      </c>
      <c r="J726" s="139">
        <f t="shared" si="80"/>
        <v>-9.6840827958319511E-2</v>
      </c>
      <c r="K726" s="139">
        <f t="shared" si="81"/>
        <v>-6.8081267181326371E-2</v>
      </c>
      <c r="L726" s="139">
        <f t="shared" si="82"/>
        <v>-0.20941766701849146</v>
      </c>
      <c r="M726" s="139">
        <f t="shared" si="83"/>
        <v>-0.37433976215813736</v>
      </c>
      <c r="N726" s="388">
        <f t="shared" si="79"/>
        <v>-542.04397560498285</v>
      </c>
    </row>
    <row r="727" spans="2:14" x14ac:dyDescent="0.25">
      <c r="B727" s="387">
        <v>10</v>
      </c>
      <c r="C727" s="387">
        <v>2153</v>
      </c>
      <c r="D727" s="384" t="s">
        <v>1300</v>
      </c>
      <c r="E727" s="385">
        <v>277</v>
      </c>
      <c r="F727" s="385">
        <v>873</v>
      </c>
      <c r="G727" s="385">
        <v>1105</v>
      </c>
      <c r="H727" s="386">
        <f t="shared" si="77"/>
        <v>0.25067873303167421</v>
      </c>
      <c r="I727" s="139">
        <f t="shared" si="78"/>
        <v>1.5830469644902634</v>
      </c>
      <c r="J727" s="139">
        <f t="shared" si="80"/>
        <v>-0.10923939013572109</v>
      </c>
      <c r="K727" s="139">
        <f t="shared" si="81"/>
        <v>-0.17926558319787411</v>
      </c>
      <c r="L727" s="139">
        <f t="shared" si="82"/>
        <v>-0.19116371231153687</v>
      </c>
      <c r="M727" s="139">
        <f t="shared" si="83"/>
        <v>-0.4796686856451321</v>
      </c>
      <c r="N727" s="388">
        <f t="shared" si="79"/>
        <v>-530.03389763787095</v>
      </c>
    </row>
    <row r="728" spans="2:14" x14ac:dyDescent="0.25">
      <c r="B728" s="387">
        <v>10</v>
      </c>
      <c r="C728" s="387">
        <v>2155</v>
      </c>
      <c r="D728" s="384" t="s">
        <v>1301</v>
      </c>
      <c r="E728" s="385">
        <v>717</v>
      </c>
      <c r="F728" s="385">
        <v>1002</v>
      </c>
      <c r="G728" s="385">
        <v>1116</v>
      </c>
      <c r="H728" s="386">
        <f t="shared" si="77"/>
        <v>0.64247311827956988</v>
      </c>
      <c r="I728" s="139">
        <f t="shared" si="78"/>
        <v>1.8293413173652695</v>
      </c>
      <c r="J728" s="139">
        <f t="shared" si="80"/>
        <v>-0.10884176860816594</v>
      </c>
      <c r="K728" s="139">
        <f t="shared" si="81"/>
        <v>0.23841462848451764</v>
      </c>
      <c r="L728" s="139">
        <f t="shared" si="82"/>
        <v>-0.18264305642608267</v>
      </c>
      <c r="M728" s="139">
        <f t="shared" si="83"/>
        <v>-5.3070196549730969E-2</v>
      </c>
      <c r="N728" s="388">
        <f t="shared" si="79"/>
        <v>-59.22633934949976</v>
      </c>
    </row>
    <row r="729" spans="2:14" x14ac:dyDescent="0.25">
      <c r="B729" s="387">
        <v>10</v>
      </c>
      <c r="C729" s="387">
        <v>2160</v>
      </c>
      <c r="D729" s="384" t="s">
        <v>1302</v>
      </c>
      <c r="E729" s="385">
        <v>1395</v>
      </c>
      <c r="F729" s="385">
        <v>1045</v>
      </c>
      <c r="G729" s="385">
        <v>2541</v>
      </c>
      <c r="H729" s="386">
        <f t="shared" si="77"/>
        <v>0.54899645808736719</v>
      </c>
      <c r="I729" s="139">
        <f t="shared" si="78"/>
        <v>3.766507177033493</v>
      </c>
      <c r="J729" s="139">
        <f t="shared" si="80"/>
        <v>-5.7331707083975725E-2</v>
      </c>
      <c r="K729" s="139">
        <f t="shared" si="81"/>
        <v>0.13876197217669753</v>
      </c>
      <c r="L729" s="139">
        <f t="shared" si="82"/>
        <v>-0.1156259953745051</v>
      </c>
      <c r="M729" s="139">
        <f t="shared" si="83"/>
        <v>-3.4195730281783299E-2</v>
      </c>
      <c r="N729" s="388">
        <f t="shared" si="79"/>
        <v>-86.891350646011361</v>
      </c>
    </row>
    <row r="730" spans="2:14" x14ac:dyDescent="0.25">
      <c r="B730" s="387">
        <v>10</v>
      </c>
      <c r="C730" s="387">
        <v>2162</v>
      </c>
      <c r="D730" s="384" t="s">
        <v>1303</v>
      </c>
      <c r="E730" s="385">
        <v>764</v>
      </c>
      <c r="F730" s="385">
        <v>3047</v>
      </c>
      <c r="G730" s="385">
        <v>1598</v>
      </c>
      <c r="H730" s="386">
        <f t="shared" si="77"/>
        <v>0.47809762202753442</v>
      </c>
      <c r="I730" s="139">
        <f t="shared" si="78"/>
        <v>0.77518871020676072</v>
      </c>
      <c r="J730" s="139">
        <f t="shared" si="80"/>
        <v>-9.1418716218931065E-2</v>
      </c>
      <c r="K730" s="139">
        <f t="shared" si="81"/>
        <v>6.3178855193616171E-2</v>
      </c>
      <c r="L730" s="139">
        <f t="shared" si="82"/>
        <v>-0.21911190563640318</v>
      </c>
      <c r="M730" s="139">
        <f t="shared" si="83"/>
        <v>-0.24735176666171807</v>
      </c>
      <c r="N730" s="388">
        <f t="shared" si="79"/>
        <v>-395.26812312542546</v>
      </c>
    </row>
    <row r="731" spans="2:14" x14ac:dyDescent="0.25">
      <c r="B731" s="387">
        <v>10</v>
      </c>
      <c r="C731" s="387">
        <v>2163</v>
      </c>
      <c r="D731" s="384" t="s">
        <v>1304</v>
      </c>
      <c r="E731" s="385">
        <v>1159</v>
      </c>
      <c r="F731" s="385">
        <v>9888</v>
      </c>
      <c r="G731" s="385">
        <v>2620</v>
      </c>
      <c r="H731" s="386">
        <f t="shared" si="77"/>
        <v>0.44236641221374046</v>
      </c>
      <c r="I731" s="139">
        <f t="shared" si="78"/>
        <v>0.38218042071197411</v>
      </c>
      <c r="J731" s="139">
        <f t="shared" si="80"/>
        <v>-5.4476061567897811E-2</v>
      </c>
      <c r="K731" s="139">
        <f t="shared" si="81"/>
        <v>2.5086886955606371E-2</v>
      </c>
      <c r="L731" s="139">
        <f t="shared" si="82"/>
        <v>-0.23270819136454374</v>
      </c>
      <c r="M731" s="139">
        <f t="shared" si="83"/>
        <v>-0.26209736597683519</v>
      </c>
      <c r="N731" s="388">
        <f t="shared" si="79"/>
        <v>-686.69509885930825</v>
      </c>
    </row>
    <row r="732" spans="2:14" x14ac:dyDescent="0.25">
      <c r="B732" s="387">
        <v>10</v>
      </c>
      <c r="C732" s="387">
        <v>2173</v>
      </c>
      <c r="D732" s="384" t="s">
        <v>1305</v>
      </c>
      <c r="E732" s="385">
        <v>133</v>
      </c>
      <c r="F732" s="385">
        <v>611</v>
      </c>
      <c r="G732" s="385">
        <v>794</v>
      </c>
      <c r="H732" s="386">
        <f t="shared" si="77"/>
        <v>0.16750629722921914</v>
      </c>
      <c r="I732" s="139">
        <f t="shared" si="78"/>
        <v>1.5171849427168576</v>
      </c>
      <c r="J732" s="139">
        <f t="shared" si="80"/>
        <v>-0.12048123514205313</v>
      </c>
      <c r="K732" s="139">
        <f t="shared" si="81"/>
        <v>-0.2679332157626676</v>
      </c>
      <c r="L732" s="139">
        <f t="shared" si="82"/>
        <v>-0.19344223643074918</v>
      </c>
      <c r="M732" s="139">
        <f t="shared" si="83"/>
        <v>-0.58185668733546991</v>
      </c>
      <c r="N732" s="388">
        <f t="shared" si="79"/>
        <v>-461.9942097443631</v>
      </c>
    </row>
    <row r="733" spans="2:14" x14ac:dyDescent="0.25">
      <c r="B733" s="387">
        <v>10</v>
      </c>
      <c r="C733" s="387">
        <v>2174</v>
      </c>
      <c r="D733" s="384" t="s">
        <v>1306</v>
      </c>
      <c r="E733" s="385">
        <v>1335</v>
      </c>
      <c r="F733" s="385">
        <v>578</v>
      </c>
      <c r="G733" s="385">
        <v>1921</v>
      </c>
      <c r="H733" s="386">
        <f t="shared" si="77"/>
        <v>0.69495054659031752</v>
      </c>
      <c r="I733" s="139">
        <f t="shared" si="78"/>
        <v>5.6332179930795849</v>
      </c>
      <c r="J733" s="139">
        <f t="shared" si="80"/>
        <v>-7.9743102273447955E-2</v>
      </c>
      <c r="K733" s="139">
        <f t="shared" si="81"/>
        <v>0.29435923665319313</v>
      </c>
      <c r="L733" s="139">
        <f t="shared" si="82"/>
        <v>-5.104635594908849E-2</v>
      </c>
      <c r="M733" s="139">
        <f t="shared" si="83"/>
        <v>0.1635697784306567</v>
      </c>
      <c r="N733" s="388">
        <f t="shared" si="79"/>
        <v>314.21754436529153</v>
      </c>
    </row>
    <row r="734" spans="2:14" x14ac:dyDescent="0.25">
      <c r="B734" s="387">
        <v>10</v>
      </c>
      <c r="C734" s="387">
        <v>2175</v>
      </c>
      <c r="D734" s="384" t="s">
        <v>1307</v>
      </c>
      <c r="E734" s="385">
        <v>910</v>
      </c>
      <c r="F734" s="385">
        <v>887</v>
      </c>
      <c r="G734" s="385">
        <v>3406</v>
      </c>
      <c r="H734" s="386">
        <f t="shared" si="77"/>
        <v>0.26717557251908397</v>
      </c>
      <c r="I734" s="139">
        <f t="shared" si="78"/>
        <v>4.8658399098083427</v>
      </c>
      <c r="J734" s="139">
        <f t="shared" si="80"/>
        <v>-2.6064196053502364E-2</v>
      </c>
      <c r="K734" s="139">
        <f t="shared" si="81"/>
        <v>-0.16167879872970961</v>
      </c>
      <c r="L734" s="139">
        <f t="shared" si="82"/>
        <v>-7.7594120870487282E-2</v>
      </c>
      <c r="M734" s="139">
        <f t="shared" si="83"/>
        <v>-0.26533711565369922</v>
      </c>
      <c r="N734" s="388">
        <f t="shared" si="79"/>
        <v>-903.73821591649948</v>
      </c>
    </row>
    <row r="735" spans="2:14" x14ac:dyDescent="0.25">
      <c r="B735" s="387">
        <v>10</v>
      </c>
      <c r="C735" s="387">
        <v>2177</v>
      </c>
      <c r="D735" s="384" t="s">
        <v>1308</v>
      </c>
      <c r="E735" s="385">
        <v>233</v>
      </c>
      <c r="F735" s="385">
        <v>393</v>
      </c>
      <c r="G735" s="385">
        <v>835</v>
      </c>
      <c r="H735" s="386">
        <f t="shared" si="77"/>
        <v>0.27904191616766466</v>
      </c>
      <c r="I735" s="139">
        <f t="shared" si="78"/>
        <v>2.717557251908397</v>
      </c>
      <c r="J735" s="139">
        <f t="shared" si="80"/>
        <v>-0.11899919126662029</v>
      </c>
      <c r="K735" s="139">
        <f t="shared" si="81"/>
        <v>-0.14902844662244494</v>
      </c>
      <c r="L735" s="139">
        <f t="shared" si="82"/>
        <v>-0.15191485562945306</v>
      </c>
      <c r="M735" s="139">
        <f t="shared" si="83"/>
        <v>-0.41994249351851831</v>
      </c>
      <c r="N735" s="388">
        <f t="shared" si="79"/>
        <v>-350.65198208796278</v>
      </c>
    </row>
    <row r="736" spans="2:14" x14ac:dyDescent="0.25">
      <c r="B736" s="387">
        <v>10</v>
      </c>
      <c r="C736" s="387">
        <v>2183</v>
      </c>
      <c r="D736" s="384" t="s">
        <v>1309</v>
      </c>
      <c r="E736" s="385">
        <v>1106</v>
      </c>
      <c r="F736" s="385">
        <v>721</v>
      </c>
      <c r="G736" s="385">
        <v>2893</v>
      </c>
      <c r="H736" s="386">
        <f t="shared" si="77"/>
        <v>0.38230210853784996</v>
      </c>
      <c r="I736" s="139">
        <f t="shared" si="78"/>
        <v>5.5464632454923715</v>
      </c>
      <c r="J736" s="139">
        <f t="shared" si="80"/>
        <v>-4.4607818202210846E-2</v>
      </c>
      <c r="K736" s="139">
        <f t="shared" si="81"/>
        <v>-3.8945860879786839E-2</v>
      </c>
      <c r="L736" s="139">
        <f t="shared" si="82"/>
        <v>-5.404767263374359E-2</v>
      </c>
      <c r="M736" s="139">
        <f t="shared" si="83"/>
        <v>-0.13760135171574128</v>
      </c>
      <c r="N736" s="388">
        <f t="shared" si="79"/>
        <v>-398.08071051363953</v>
      </c>
    </row>
    <row r="737" spans="2:14" x14ac:dyDescent="0.25">
      <c r="B737" s="387">
        <v>10</v>
      </c>
      <c r="C737" s="387">
        <v>2186</v>
      </c>
      <c r="D737" s="384" t="s">
        <v>1310</v>
      </c>
      <c r="E737" s="385">
        <v>390</v>
      </c>
      <c r="F737" s="385">
        <v>492</v>
      </c>
      <c r="G737" s="385">
        <v>1521</v>
      </c>
      <c r="H737" s="386">
        <f t="shared" si="77"/>
        <v>0.25641025641025639</v>
      </c>
      <c r="I737" s="139">
        <f t="shared" si="78"/>
        <v>3.8841463414634148</v>
      </c>
      <c r="J737" s="139">
        <f t="shared" si="80"/>
        <v>-9.4202066911817137E-2</v>
      </c>
      <c r="K737" s="139">
        <f t="shared" si="81"/>
        <v>-0.17315537848803866</v>
      </c>
      <c r="L737" s="139">
        <f t="shared" si="82"/>
        <v>-0.11155621940498286</v>
      </c>
      <c r="M737" s="139">
        <f t="shared" si="83"/>
        <v>-0.37891366480483868</v>
      </c>
      <c r="N737" s="388">
        <f t="shared" si="79"/>
        <v>-576.32768416815964</v>
      </c>
    </row>
    <row r="738" spans="2:14" x14ac:dyDescent="0.25">
      <c r="B738" s="387">
        <v>10</v>
      </c>
      <c r="C738" s="387">
        <v>2194</v>
      </c>
      <c r="D738" s="384" t="s">
        <v>1311</v>
      </c>
      <c r="E738" s="385">
        <v>127</v>
      </c>
      <c r="F738" s="385">
        <v>102</v>
      </c>
      <c r="G738" s="385">
        <v>263</v>
      </c>
      <c r="H738" s="386">
        <f t="shared" si="77"/>
        <v>0.4828897338403042</v>
      </c>
      <c r="I738" s="139">
        <f t="shared" si="78"/>
        <v>3.8235294117647061</v>
      </c>
      <c r="J738" s="139">
        <f t="shared" si="80"/>
        <v>-0.13967551069948822</v>
      </c>
      <c r="K738" s="139">
        <f t="shared" si="81"/>
        <v>6.8287581484057891E-2</v>
      </c>
      <c r="L738" s="139">
        <f t="shared" si="82"/>
        <v>-0.11365328737575192</v>
      </c>
      <c r="M738" s="139">
        <f t="shared" si="83"/>
        <v>-0.18504121659118225</v>
      </c>
      <c r="N738" s="388">
        <f t="shared" si="79"/>
        <v>-48.665839963480934</v>
      </c>
    </row>
    <row r="739" spans="2:14" x14ac:dyDescent="0.25">
      <c r="B739" s="387">
        <v>10</v>
      </c>
      <c r="C739" s="387">
        <v>2196</v>
      </c>
      <c r="D739" s="384" t="s">
        <v>1312</v>
      </c>
      <c r="E739" s="385">
        <v>33638</v>
      </c>
      <c r="F739" s="385">
        <v>876</v>
      </c>
      <c r="G739" s="385">
        <v>37653</v>
      </c>
      <c r="H739" s="386">
        <f t="shared" si="77"/>
        <v>0.89336839030090565</v>
      </c>
      <c r="I739" s="139">
        <f t="shared" si="78"/>
        <v>81.382420091324207</v>
      </c>
      <c r="J739" s="139">
        <f t="shared" si="80"/>
        <v>1.2118762088720709</v>
      </c>
      <c r="K739" s="139">
        <f t="shared" si="81"/>
        <v>0.50588653281433005</v>
      </c>
      <c r="L739" s="139">
        <f t="shared" si="82"/>
        <v>2.569528891281311</v>
      </c>
      <c r="M739" s="139">
        <f t="shared" si="83"/>
        <v>4.2872916329677118</v>
      </c>
      <c r="N739" s="388">
        <f t="shared" si="79"/>
        <v>161429.39185613324</v>
      </c>
    </row>
    <row r="740" spans="2:14" x14ac:dyDescent="0.25">
      <c r="B740" s="387">
        <v>10</v>
      </c>
      <c r="C740" s="387">
        <v>2197</v>
      </c>
      <c r="D740" s="384" t="s">
        <v>1313</v>
      </c>
      <c r="E740" s="385">
        <v>6107</v>
      </c>
      <c r="F740" s="385">
        <v>344</v>
      </c>
      <c r="G740" s="385">
        <v>3183</v>
      </c>
      <c r="H740" s="386">
        <f t="shared" si="77"/>
        <v>1.9186302230600063</v>
      </c>
      <c r="I740" s="139">
        <f t="shared" si="78"/>
        <v>27.005813953488371</v>
      </c>
      <c r="J740" s="139">
        <f t="shared" si="80"/>
        <v>-3.4125068839393181E-2</v>
      </c>
      <c r="K740" s="139">
        <f t="shared" si="81"/>
        <v>1.5988873400253574</v>
      </c>
      <c r="L740" s="139">
        <f t="shared" si="82"/>
        <v>0.68834751740501277</v>
      </c>
      <c r="M740" s="139">
        <f t="shared" si="83"/>
        <v>2.2531097885909768</v>
      </c>
      <c r="N740" s="388">
        <f t="shared" si="79"/>
        <v>7171.6484570850789</v>
      </c>
    </row>
    <row r="741" spans="2:14" x14ac:dyDescent="0.25">
      <c r="B741" s="387">
        <v>10</v>
      </c>
      <c r="C741" s="387">
        <v>2198</v>
      </c>
      <c r="D741" s="384" t="s">
        <v>1314</v>
      </c>
      <c r="E741" s="385">
        <v>3697</v>
      </c>
      <c r="F741" s="385">
        <v>366</v>
      </c>
      <c r="G741" s="385">
        <v>3853</v>
      </c>
      <c r="H741" s="386">
        <f t="shared" si="77"/>
        <v>0.95951206851803794</v>
      </c>
      <c r="I741" s="139">
        <f t="shared" si="78"/>
        <v>20.628415300546447</v>
      </c>
      <c r="J741" s="139">
        <f t="shared" si="80"/>
        <v>-9.9063030701248053E-3</v>
      </c>
      <c r="K741" s="139">
        <f t="shared" si="81"/>
        <v>0.57640031902314404</v>
      </c>
      <c r="L741" s="139">
        <f t="shared" si="82"/>
        <v>0.46771875051787759</v>
      </c>
      <c r="M741" s="139">
        <f t="shared" si="83"/>
        <v>1.0342127664708967</v>
      </c>
      <c r="N741" s="388">
        <f t="shared" si="79"/>
        <v>3984.8217892123648</v>
      </c>
    </row>
    <row r="742" spans="2:14" x14ac:dyDescent="0.25">
      <c r="B742" s="387">
        <v>10</v>
      </c>
      <c r="C742" s="387">
        <v>2200</v>
      </c>
      <c r="D742" s="384" t="s">
        <v>1315</v>
      </c>
      <c r="E742" s="385">
        <v>885</v>
      </c>
      <c r="F742" s="385">
        <v>535</v>
      </c>
      <c r="G742" s="385">
        <v>2093</v>
      </c>
      <c r="H742" s="386">
        <f t="shared" si="77"/>
        <v>0.42283803153368371</v>
      </c>
      <c r="I742" s="139">
        <f t="shared" si="78"/>
        <v>5.566355140186916</v>
      </c>
      <c r="J742" s="139">
        <f t="shared" si="80"/>
        <v>-7.3525747478949216E-2</v>
      </c>
      <c r="K742" s="139">
        <f t="shared" si="81"/>
        <v>4.2682675894825132E-3</v>
      </c>
      <c r="L742" s="139">
        <f t="shared" si="82"/>
        <v>-5.3359504238392995E-2</v>
      </c>
      <c r="M742" s="139">
        <f t="shared" si="83"/>
        <v>-0.12261698412785971</v>
      </c>
      <c r="N742" s="388">
        <f t="shared" si="79"/>
        <v>-256.63734777961037</v>
      </c>
    </row>
    <row r="743" spans="2:14" x14ac:dyDescent="0.25">
      <c r="B743" s="387">
        <v>10</v>
      </c>
      <c r="C743" s="387">
        <v>2206</v>
      </c>
      <c r="D743" s="384" t="s">
        <v>1316</v>
      </c>
      <c r="E743" s="385">
        <v>2698</v>
      </c>
      <c r="F743" s="385">
        <v>734</v>
      </c>
      <c r="G743" s="385">
        <v>8596</v>
      </c>
      <c r="H743" s="386">
        <f t="shared" si="77"/>
        <v>0.31386691484411355</v>
      </c>
      <c r="I743" s="139">
        <f t="shared" si="78"/>
        <v>15.38692098092643</v>
      </c>
      <c r="J743" s="139">
        <f t="shared" si="80"/>
        <v>0.16154087012933777</v>
      </c>
      <c r="K743" s="139">
        <f t="shared" si="81"/>
        <v>-0.11190256282547618</v>
      </c>
      <c r="L743" s="139">
        <f t="shared" si="82"/>
        <v>0.28638706791242774</v>
      </c>
      <c r="M743" s="139">
        <f t="shared" si="83"/>
        <v>0.33602537521628933</v>
      </c>
      <c r="N743" s="388">
        <f t="shared" si="79"/>
        <v>2888.4741253592233</v>
      </c>
    </row>
    <row r="744" spans="2:14" x14ac:dyDescent="0.25">
      <c r="B744" s="387">
        <v>10</v>
      </c>
      <c r="C744" s="387">
        <v>2208</v>
      </c>
      <c r="D744" s="384" t="s">
        <v>1317</v>
      </c>
      <c r="E744" s="385">
        <v>1605</v>
      </c>
      <c r="F744" s="385">
        <v>290</v>
      </c>
      <c r="G744" s="385">
        <v>1721</v>
      </c>
      <c r="H744" s="386">
        <f t="shared" si="77"/>
        <v>0.93259732713538646</v>
      </c>
      <c r="I744" s="139">
        <f t="shared" si="78"/>
        <v>11.468965517241379</v>
      </c>
      <c r="J744" s="139">
        <f t="shared" si="80"/>
        <v>-8.6972584592632546E-2</v>
      </c>
      <c r="K744" s="139">
        <f t="shared" si="81"/>
        <v>0.54770732264196864</v>
      </c>
      <c r="L744" s="139">
        <f t="shared" si="82"/>
        <v>0.15084376417481554</v>
      </c>
      <c r="M744" s="139">
        <f t="shared" si="83"/>
        <v>0.61157850222415155</v>
      </c>
      <c r="N744" s="388">
        <f t="shared" si="79"/>
        <v>1052.5266023277647</v>
      </c>
    </row>
    <row r="745" spans="2:14" x14ac:dyDescent="0.25">
      <c r="B745" s="387">
        <v>10</v>
      </c>
      <c r="C745" s="387">
        <v>2211</v>
      </c>
      <c r="D745" s="384" t="s">
        <v>1318</v>
      </c>
      <c r="E745" s="385">
        <v>306</v>
      </c>
      <c r="F745" s="385">
        <v>551</v>
      </c>
      <c r="G745" s="385">
        <v>2837</v>
      </c>
      <c r="H745" s="386">
        <f t="shared" si="77"/>
        <v>0.10786041593232287</v>
      </c>
      <c r="I745" s="139">
        <f t="shared" si="78"/>
        <v>5.7041742286751358</v>
      </c>
      <c r="J745" s="139">
        <f t="shared" si="80"/>
        <v>-4.6632073251582529E-2</v>
      </c>
      <c r="K745" s="139">
        <f t="shared" si="81"/>
        <v>-0.33151989608302901</v>
      </c>
      <c r="L745" s="139">
        <f t="shared" si="82"/>
        <v>-4.8591595377522577E-2</v>
      </c>
      <c r="M745" s="139">
        <f t="shared" si="83"/>
        <v>-0.42674356471213409</v>
      </c>
      <c r="N745" s="388">
        <f t="shared" si="79"/>
        <v>-1210.6714930883245</v>
      </c>
    </row>
    <row r="746" spans="2:14" x14ac:dyDescent="0.25">
      <c r="B746" s="387">
        <v>10</v>
      </c>
      <c r="C746" s="387">
        <v>2216</v>
      </c>
      <c r="D746" s="384" t="s">
        <v>1319</v>
      </c>
      <c r="E746" s="385">
        <v>42</v>
      </c>
      <c r="F746" s="385">
        <v>500</v>
      </c>
      <c r="G746" s="385">
        <v>154</v>
      </c>
      <c r="H746" s="386">
        <f t="shared" si="77"/>
        <v>0.27272727272727271</v>
      </c>
      <c r="I746" s="139">
        <f t="shared" si="78"/>
        <v>0.39200000000000002</v>
      </c>
      <c r="J746" s="139">
        <f t="shared" si="80"/>
        <v>-0.14361557856344381</v>
      </c>
      <c r="K746" s="139">
        <f t="shared" si="81"/>
        <v>-0.1557602980940094</v>
      </c>
      <c r="L746" s="139">
        <f t="shared" si="82"/>
        <v>-0.23236847892259557</v>
      </c>
      <c r="M746" s="139">
        <f t="shared" si="83"/>
        <v>-0.53174435558004884</v>
      </c>
      <c r="N746" s="388">
        <f t="shared" si="79"/>
        <v>-81.888630759327526</v>
      </c>
    </row>
    <row r="747" spans="2:14" x14ac:dyDescent="0.25">
      <c r="B747" s="387">
        <v>10</v>
      </c>
      <c r="C747" s="387">
        <v>2217</v>
      </c>
      <c r="D747" s="384" t="s">
        <v>1320</v>
      </c>
      <c r="E747" s="385">
        <v>131</v>
      </c>
      <c r="F747" s="385">
        <v>590</v>
      </c>
      <c r="G747" s="385">
        <v>796</v>
      </c>
      <c r="H747" s="386">
        <f t="shared" si="77"/>
        <v>0.16457286432160803</v>
      </c>
      <c r="I747" s="139">
        <f t="shared" si="78"/>
        <v>1.5711864406779661</v>
      </c>
      <c r="J747" s="139">
        <f t="shared" si="80"/>
        <v>-0.12040894031886129</v>
      </c>
      <c r="K747" s="139">
        <f t="shared" si="81"/>
        <v>-0.27106046036836023</v>
      </c>
      <c r="L747" s="139">
        <f t="shared" si="82"/>
        <v>-0.19157403208073234</v>
      </c>
      <c r="M747" s="139">
        <f t="shared" si="83"/>
        <v>-0.5830434327679539</v>
      </c>
      <c r="N747" s="388">
        <f t="shared" si="79"/>
        <v>-464.10257248329128</v>
      </c>
    </row>
    <row r="748" spans="2:14" x14ac:dyDescent="0.25">
      <c r="B748" s="387">
        <v>10</v>
      </c>
      <c r="C748" s="387">
        <v>2220</v>
      </c>
      <c r="D748" s="384" t="s">
        <v>1321</v>
      </c>
      <c r="E748" s="385">
        <v>920</v>
      </c>
      <c r="F748" s="385">
        <v>1851</v>
      </c>
      <c r="G748" s="385">
        <v>3250</v>
      </c>
      <c r="H748" s="386">
        <f t="shared" si="77"/>
        <v>0.28307692307692306</v>
      </c>
      <c r="I748" s="139">
        <f t="shared" si="78"/>
        <v>2.2528363047001623</v>
      </c>
      <c r="J748" s="139">
        <f t="shared" si="80"/>
        <v>-3.1703192262466345E-2</v>
      </c>
      <c r="K748" s="139">
        <f t="shared" si="81"/>
        <v>-0.14472684710122513</v>
      </c>
      <c r="L748" s="139">
        <f t="shared" si="82"/>
        <v>-0.16799207066788824</v>
      </c>
      <c r="M748" s="139">
        <f t="shared" si="83"/>
        <v>-0.34442211003157974</v>
      </c>
      <c r="N748" s="388">
        <f t="shared" si="79"/>
        <v>-1119.3718576026342</v>
      </c>
    </row>
    <row r="749" spans="2:14" x14ac:dyDescent="0.25">
      <c r="B749" s="387">
        <v>10</v>
      </c>
      <c r="C749" s="387">
        <v>2226</v>
      </c>
      <c r="D749" s="384" t="s">
        <v>1322</v>
      </c>
      <c r="E749" s="385">
        <v>297</v>
      </c>
      <c r="F749" s="385">
        <v>1130</v>
      </c>
      <c r="G749" s="385">
        <v>1531</v>
      </c>
      <c r="H749" s="386">
        <f t="shared" si="77"/>
        <v>0.19399085564990204</v>
      </c>
      <c r="I749" s="139">
        <f t="shared" si="78"/>
        <v>1.6176991150442477</v>
      </c>
      <c r="J749" s="139">
        <f t="shared" si="80"/>
        <v>-9.3840592795857908E-2</v>
      </c>
      <c r="K749" s="139">
        <f t="shared" si="81"/>
        <v>-0.23969882450035712</v>
      </c>
      <c r="L749" s="139">
        <f t="shared" si="82"/>
        <v>-0.1899649067071254</v>
      </c>
      <c r="M749" s="139">
        <f t="shared" si="83"/>
        <v>-0.52350432400334046</v>
      </c>
      <c r="N749" s="388">
        <f t="shared" si="79"/>
        <v>-801.48512004911424</v>
      </c>
    </row>
    <row r="750" spans="2:14" x14ac:dyDescent="0.25">
      <c r="B750" s="387">
        <v>10</v>
      </c>
      <c r="C750" s="387">
        <v>2228</v>
      </c>
      <c r="D750" s="384" t="s">
        <v>1323</v>
      </c>
      <c r="E750" s="385">
        <v>10490</v>
      </c>
      <c r="F750" s="385">
        <v>536</v>
      </c>
      <c r="G750" s="385">
        <v>12328</v>
      </c>
      <c r="H750" s="386">
        <f t="shared" si="77"/>
        <v>0.85090850097339388</v>
      </c>
      <c r="I750" s="139">
        <f t="shared" si="78"/>
        <v>42.570895522388057</v>
      </c>
      <c r="J750" s="139">
        <f t="shared" si="80"/>
        <v>0.29644301020532227</v>
      </c>
      <c r="K750" s="139">
        <f t="shared" si="81"/>
        <v>0.46062132169828768</v>
      </c>
      <c r="L750" s="139">
        <f t="shared" si="82"/>
        <v>1.2268280076374753</v>
      </c>
      <c r="M750" s="139">
        <f t="shared" si="83"/>
        <v>1.9838923395410852</v>
      </c>
      <c r="N750" s="388">
        <f t="shared" si="79"/>
        <v>24457.424761862498</v>
      </c>
    </row>
    <row r="751" spans="2:14" x14ac:dyDescent="0.25">
      <c r="B751" s="387">
        <v>10</v>
      </c>
      <c r="C751" s="387">
        <v>2230</v>
      </c>
      <c r="D751" s="384" t="s">
        <v>1324</v>
      </c>
      <c r="E751" s="385">
        <v>16</v>
      </c>
      <c r="F751" s="385">
        <v>136</v>
      </c>
      <c r="G751" s="385">
        <v>68</v>
      </c>
      <c r="H751" s="386">
        <f t="shared" si="77"/>
        <v>0.23529411764705882</v>
      </c>
      <c r="I751" s="139">
        <f t="shared" si="78"/>
        <v>0.61764705882352944</v>
      </c>
      <c r="J751" s="139">
        <f t="shared" si="80"/>
        <v>-0.14672425596069319</v>
      </c>
      <c r="K751" s="139">
        <f t="shared" si="81"/>
        <v>-0.19566665899795885</v>
      </c>
      <c r="L751" s="139">
        <f t="shared" si="82"/>
        <v>-0.22456212478837842</v>
      </c>
      <c r="M751" s="139">
        <f t="shared" si="83"/>
        <v>-0.56695303974703048</v>
      </c>
      <c r="N751" s="388">
        <f t="shared" si="79"/>
        <v>-38.552806702798073</v>
      </c>
    </row>
    <row r="752" spans="2:14" x14ac:dyDescent="0.25">
      <c r="B752" s="387">
        <v>10</v>
      </c>
      <c r="C752" s="387">
        <v>2233</v>
      </c>
      <c r="D752" s="384" t="s">
        <v>1325</v>
      </c>
      <c r="E752" s="385">
        <v>1272</v>
      </c>
      <c r="F752" s="385">
        <v>1171</v>
      </c>
      <c r="G752" s="385">
        <v>2668</v>
      </c>
      <c r="H752" s="386">
        <f t="shared" si="77"/>
        <v>0.47676161919040477</v>
      </c>
      <c r="I752" s="139">
        <f t="shared" si="78"/>
        <v>3.3646456020495301</v>
      </c>
      <c r="J752" s="139">
        <f t="shared" si="80"/>
        <v>-5.2740985811293502E-2</v>
      </c>
      <c r="K752" s="139">
        <f t="shared" si="81"/>
        <v>6.175458274655822E-2</v>
      </c>
      <c r="L752" s="139">
        <f t="shared" si="82"/>
        <v>-0.12952856420750936</v>
      </c>
      <c r="M752" s="139">
        <f t="shared" si="83"/>
        <v>-0.12051496727224464</v>
      </c>
      <c r="N752" s="388">
        <f t="shared" si="79"/>
        <v>-321.53393268234873</v>
      </c>
    </row>
    <row r="753" spans="2:14" x14ac:dyDescent="0.25">
      <c r="B753" s="387">
        <v>10</v>
      </c>
      <c r="C753" s="387">
        <v>2234</v>
      </c>
      <c r="D753" s="384" t="s">
        <v>1326</v>
      </c>
      <c r="E753" s="385">
        <v>233</v>
      </c>
      <c r="F753" s="385">
        <v>1015</v>
      </c>
      <c r="G753" s="385">
        <v>2118</v>
      </c>
      <c r="H753" s="386">
        <f t="shared" si="77"/>
        <v>0.11000944287063268</v>
      </c>
      <c r="I753" s="139">
        <f t="shared" si="78"/>
        <v>2.3162561576354679</v>
      </c>
      <c r="J753" s="139">
        <f t="shared" si="80"/>
        <v>-7.2622062189051137E-2</v>
      </c>
      <c r="K753" s="139">
        <f t="shared" si="81"/>
        <v>-0.32922888309177217</v>
      </c>
      <c r="L753" s="139">
        <f t="shared" si="82"/>
        <v>-0.16579803439844079</v>
      </c>
      <c r="M753" s="139">
        <f t="shared" si="83"/>
        <v>-0.56764897967926409</v>
      </c>
      <c r="N753" s="388">
        <f t="shared" si="79"/>
        <v>-1202.2805389606813</v>
      </c>
    </row>
    <row r="754" spans="2:14" x14ac:dyDescent="0.25">
      <c r="B754" s="387">
        <v>10</v>
      </c>
      <c r="C754" s="387">
        <v>2235</v>
      </c>
      <c r="D754" s="384" t="s">
        <v>1327</v>
      </c>
      <c r="E754" s="385">
        <v>231</v>
      </c>
      <c r="F754" s="385">
        <v>665</v>
      </c>
      <c r="G754" s="385">
        <v>1381</v>
      </c>
      <c r="H754" s="386">
        <f t="shared" si="77"/>
        <v>0.16727009413468502</v>
      </c>
      <c r="I754" s="139">
        <f t="shared" si="78"/>
        <v>2.42406015037594</v>
      </c>
      <c r="J754" s="139">
        <f t="shared" si="80"/>
        <v>-9.9262704535246354E-2</v>
      </c>
      <c r="K754" s="139">
        <f t="shared" si="81"/>
        <v>-0.2681850247784161</v>
      </c>
      <c r="L754" s="139">
        <f t="shared" si="82"/>
        <v>-0.16206851029649866</v>
      </c>
      <c r="M754" s="139">
        <f t="shared" si="83"/>
        <v>-0.52951623961016114</v>
      </c>
      <c r="N754" s="388">
        <f t="shared" si="79"/>
        <v>-731.26192690163259</v>
      </c>
    </row>
    <row r="755" spans="2:14" x14ac:dyDescent="0.25">
      <c r="B755" s="387">
        <v>10</v>
      </c>
      <c r="C755" s="387">
        <v>2236</v>
      </c>
      <c r="D755" s="384" t="s">
        <v>1328</v>
      </c>
      <c r="E755" s="385">
        <v>2961</v>
      </c>
      <c r="F755" s="385">
        <v>3587</v>
      </c>
      <c r="G755" s="385">
        <v>7934</v>
      </c>
      <c r="H755" s="386">
        <f t="shared" si="77"/>
        <v>0.37320393244265188</v>
      </c>
      <c r="I755" s="139">
        <f t="shared" si="78"/>
        <v>3.0373571229439644</v>
      </c>
      <c r="J755" s="139">
        <f t="shared" si="80"/>
        <v>0.13761128365283679</v>
      </c>
      <c r="K755" s="139">
        <f t="shared" si="81"/>
        <v>-4.8645152805477918E-2</v>
      </c>
      <c r="L755" s="139">
        <f t="shared" si="82"/>
        <v>-0.14085124567860044</v>
      </c>
      <c r="M755" s="139">
        <f t="shared" si="83"/>
        <v>-5.1885114831241572E-2</v>
      </c>
      <c r="N755" s="388">
        <f t="shared" si="79"/>
        <v>-411.65650107107064</v>
      </c>
    </row>
    <row r="756" spans="2:14" x14ac:dyDescent="0.25">
      <c r="B756" s="387">
        <v>10</v>
      </c>
      <c r="C756" s="387">
        <v>2237</v>
      </c>
      <c r="D756" s="384" t="s">
        <v>1329</v>
      </c>
      <c r="E756" s="385">
        <v>461</v>
      </c>
      <c r="F756" s="385">
        <v>1586</v>
      </c>
      <c r="G756" s="385">
        <v>2454</v>
      </c>
      <c r="H756" s="386">
        <f t="shared" si="77"/>
        <v>0.18785656071719642</v>
      </c>
      <c r="I756" s="139">
        <f t="shared" si="78"/>
        <v>1.8379571248423707</v>
      </c>
      <c r="J756" s="139">
        <f t="shared" si="80"/>
        <v>-6.0476531892821019E-2</v>
      </c>
      <c r="K756" s="139">
        <f t="shared" si="81"/>
        <v>-0.24623841185149689</v>
      </c>
      <c r="L756" s="139">
        <f t="shared" si="82"/>
        <v>-0.18234498897211648</v>
      </c>
      <c r="M756" s="139">
        <f t="shared" si="83"/>
        <v>-0.48905993271643439</v>
      </c>
      <c r="N756" s="388">
        <f t="shared" si="79"/>
        <v>-1200.1530748861301</v>
      </c>
    </row>
    <row r="757" spans="2:14" x14ac:dyDescent="0.25">
      <c r="B757" s="387">
        <v>10</v>
      </c>
      <c r="C757" s="387">
        <v>2238</v>
      </c>
      <c r="D757" s="384" t="s">
        <v>1330</v>
      </c>
      <c r="E757" s="385">
        <v>372</v>
      </c>
      <c r="F757" s="385">
        <v>1208</v>
      </c>
      <c r="G757" s="385">
        <v>2344</v>
      </c>
      <c r="H757" s="386">
        <f t="shared" si="77"/>
        <v>0.15870307167235495</v>
      </c>
      <c r="I757" s="139">
        <f t="shared" si="78"/>
        <v>2.2483443708609272</v>
      </c>
      <c r="J757" s="139">
        <f t="shared" si="80"/>
        <v>-6.4452747168372543E-2</v>
      </c>
      <c r="K757" s="139">
        <f t="shared" si="81"/>
        <v>-0.27731806978948687</v>
      </c>
      <c r="L757" s="139">
        <f t="shared" si="82"/>
        <v>-0.16814747099297719</v>
      </c>
      <c r="M757" s="139">
        <f t="shared" si="83"/>
        <v>-0.5099182879508366</v>
      </c>
      <c r="N757" s="388">
        <f t="shared" si="79"/>
        <v>-1195.2484669567609</v>
      </c>
    </row>
    <row r="758" spans="2:14" x14ac:dyDescent="0.25">
      <c r="B758" s="387">
        <v>10</v>
      </c>
      <c r="C758" s="387">
        <v>2250</v>
      </c>
      <c r="D758" s="384" t="s">
        <v>1331</v>
      </c>
      <c r="E758" s="385">
        <v>553</v>
      </c>
      <c r="F758" s="385">
        <v>338</v>
      </c>
      <c r="G758" s="385">
        <v>1394</v>
      </c>
      <c r="H758" s="386">
        <f t="shared" si="77"/>
        <v>0.39670014347202298</v>
      </c>
      <c r="I758" s="139">
        <f t="shared" si="78"/>
        <v>5.7603550295857993</v>
      </c>
      <c r="J758" s="139">
        <f t="shared" si="80"/>
        <v>-9.8792788184499353E-2</v>
      </c>
      <c r="K758" s="139">
        <f t="shared" si="81"/>
        <v>-2.3596548828490268E-2</v>
      </c>
      <c r="L758" s="139">
        <f t="shared" si="82"/>
        <v>-4.6647997132816102E-2</v>
      </c>
      <c r="M758" s="139">
        <f t="shared" si="83"/>
        <v>-0.16903733414580574</v>
      </c>
      <c r="N758" s="388">
        <f t="shared" si="79"/>
        <v>-235.63804379925321</v>
      </c>
    </row>
    <row r="759" spans="2:14" x14ac:dyDescent="0.25">
      <c r="B759" s="387">
        <v>10</v>
      </c>
      <c r="C759" s="387">
        <v>2254</v>
      </c>
      <c r="D759" s="384" t="s">
        <v>1332</v>
      </c>
      <c r="E759" s="385">
        <v>2649</v>
      </c>
      <c r="F759" s="385">
        <v>2041</v>
      </c>
      <c r="G759" s="385">
        <v>5702</v>
      </c>
      <c r="H759" s="386">
        <f t="shared" si="77"/>
        <v>0.46457383374254646</v>
      </c>
      <c r="I759" s="139">
        <f t="shared" si="78"/>
        <v>4.0916217540421362</v>
      </c>
      <c r="J759" s="139">
        <f t="shared" si="80"/>
        <v>5.6930260970736737E-2</v>
      </c>
      <c r="K759" s="139">
        <f t="shared" si="81"/>
        <v>4.8761551203801122E-2</v>
      </c>
      <c r="L759" s="139">
        <f t="shared" si="82"/>
        <v>-0.10437852095335373</v>
      </c>
      <c r="M759" s="139">
        <f t="shared" si="83"/>
        <v>1.3132912211841208E-3</v>
      </c>
      <c r="N759" s="388">
        <f t="shared" si="79"/>
        <v>7.488386543191857</v>
      </c>
    </row>
    <row r="760" spans="2:14" x14ac:dyDescent="0.25">
      <c r="B760" s="387">
        <v>10</v>
      </c>
      <c r="C760" s="387">
        <v>2257</v>
      </c>
      <c r="D760" s="384" t="s">
        <v>1333</v>
      </c>
      <c r="E760" s="385">
        <v>638</v>
      </c>
      <c r="F760" s="385">
        <v>417</v>
      </c>
      <c r="G760" s="385">
        <v>1056</v>
      </c>
      <c r="H760" s="386">
        <f t="shared" si="77"/>
        <v>0.60416666666666663</v>
      </c>
      <c r="I760" s="139">
        <f t="shared" si="78"/>
        <v>4.0623501199040764</v>
      </c>
      <c r="J760" s="139">
        <f t="shared" si="80"/>
        <v>-0.11101061330392131</v>
      </c>
      <c r="K760" s="139">
        <f t="shared" si="81"/>
        <v>0.1975772724097099</v>
      </c>
      <c r="L760" s="139">
        <f t="shared" si="82"/>
        <v>-0.10539118534774161</v>
      </c>
      <c r="M760" s="139">
        <f t="shared" si="83"/>
        <v>-1.8824526241953021E-2</v>
      </c>
      <c r="N760" s="388">
        <f t="shared" si="79"/>
        <v>-19.878699711502392</v>
      </c>
    </row>
    <row r="761" spans="2:14" x14ac:dyDescent="0.25">
      <c r="B761" s="387">
        <v>10</v>
      </c>
      <c r="C761" s="387">
        <v>2258</v>
      </c>
      <c r="D761" s="384" t="s">
        <v>1334</v>
      </c>
      <c r="E761" s="385">
        <v>105</v>
      </c>
      <c r="F761" s="385">
        <v>313</v>
      </c>
      <c r="G761" s="385">
        <v>442</v>
      </c>
      <c r="H761" s="386">
        <f t="shared" si="77"/>
        <v>0.23755656108597284</v>
      </c>
      <c r="I761" s="139">
        <f t="shared" si="78"/>
        <v>1.7476038338658146</v>
      </c>
      <c r="J761" s="139">
        <f t="shared" si="80"/>
        <v>-0.13320512402381801</v>
      </c>
      <c r="K761" s="139">
        <f t="shared" si="81"/>
        <v>-0.19325473608618171</v>
      </c>
      <c r="L761" s="139">
        <f t="shared" si="82"/>
        <v>-0.18547079876654671</v>
      </c>
      <c r="M761" s="139">
        <f t="shared" si="83"/>
        <v>-0.51193065887654643</v>
      </c>
      <c r="N761" s="388">
        <f t="shared" si="79"/>
        <v>-226.27335122343351</v>
      </c>
    </row>
    <row r="762" spans="2:14" x14ac:dyDescent="0.25">
      <c r="B762" s="387">
        <v>10</v>
      </c>
      <c r="C762" s="387">
        <v>2261</v>
      </c>
      <c r="D762" s="384" t="s">
        <v>1335</v>
      </c>
      <c r="E762" s="385">
        <v>56</v>
      </c>
      <c r="F762" s="385">
        <v>95</v>
      </c>
      <c r="G762" s="385">
        <v>170</v>
      </c>
      <c r="H762" s="386">
        <f t="shared" si="77"/>
        <v>0.32941176470588235</v>
      </c>
      <c r="I762" s="139">
        <f t="shared" si="78"/>
        <v>2.3789473684210525</v>
      </c>
      <c r="J762" s="139">
        <f t="shared" si="80"/>
        <v>-0.14303721997790905</v>
      </c>
      <c r="K762" s="139">
        <f t="shared" si="81"/>
        <v>-9.5330665868028741E-2</v>
      </c>
      <c r="L762" s="139">
        <f t="shared" si="82"/>
        <v>-0.16362920580813387</v>
      </c>
      <c r="M762" s="139">
        <f t="shared" si="83"/>
        <v>-0.40199709165407166</v>
      </c>
      <c r="N762" s="388">
        <f t="shared" si="79"/>
        <v>-68.339505581192185</v>
      </c>
    </row>
    <row r="763" spans="2:14" x14ac:dyDescent="0.25">
      <c r="B763" s="387">
        <v>10</v>
      </c>
      <c r="C763" s="387">
        <v>2262</v>
      </c>
      <c r="D763" s="384" t="s">
        <v>1336</v>
      </c>
      <c r="E763" s="385">
        <v>879</v>
      </c>
      <c r="F763" s="385">
        <v>1715</v>
      </c>
      <c r="G763" s="385">
        <v>4524</v>
      </c>
      <c r="H763" s="386">
        <f t="shared" si="77"/>
        <v>0.1942970822281167</v>
      </c>
      <c r="I763" s="139">
        <f t="shared" si="78"/>
        <v>3.1504373177842564</v>
      </c>
      <c r="J763" s="139">
        <f t="shared" si="80"/>
        <v>1.4348610110739497E-2</v>
      </c>
      <c r="K763" s="139">
        <f t="shared" si="81"/>
        <v>-0.23937236555447267</v>
      </c>
      <c r="L763" s="139">
        <f t="shared" si="82"/>
        <v>-0.13693918916391767</v>
      </c>
      <c r="M763" s="139">
        <f t="shared" si="83"/>
        <v>-0.36196294460765088</v>
      </c>
      <c r="N763" s="388">
        <f t="shared" si="79"/>
        <v>-1637.5203614050126</v>
      </c>
    </row>
    <row r="764" spans="2:14" x14ac:dyDescent="0.25">
      <c r="B764" s="387">
        <v>10</v>
      </c>
      <c r="C764" s="387">
        <v>2265</v>
      </c>
      <c r="D764" s="384" t="s">
        <v>1337</v>
      </c>
      <c r="E764" s="385">
        <v>2660</v>
      </c>
      <c r="F764" s="385">
        <v>1221</v>
      </c>
      <c r="G764" s="385">
        <v>5280</v>
      </c>
      <c r="H764" s="386">
        <f t="shared" si="77"/>
        <v>0.50378787878787878</v>
      </c>
      <c r="I764" s="139">
        <f t="shared" si="78"/>
        <v>6.5028665028665031</v>
      </c>
      <c r="J764" s="139">
        <f t="shared" si="80"/>
        <v>4.1676053277257256E-2</v>
      </c>
      <c r="K764" s="139">
        <f t="shared" si="81"/>
        <v>9.0566465342869232E-2</v>
      </c>
      <c r="L764" s="139">
        <f t="shared" si="82"/>
        <v>-2.0960502957757584E-2</v>
      </c>
      <c r="M764" s="139">
        <f t="shared" si="83"/>
        <v>0.11128201566236889</v>
      </c>
      <c r="N764" s="388">
        <f t="shared" si="79"/>
        <v>587.56904269730774</v>
      </c>
    </row>
    <row r="765" spans="2:14" x14ac:dyDescent="0.25">
      <c r="B765" s="387">
        <v>10</v>
      </c>
      <c r="C765" s="387">
        <v>2266</v>
      </c>
      <c r="D765" s="384" t="s">
        <v>1338</v>
      </c>
      <c r="E765" s="385">
        <v>121</v>
      </c>
      <c r="F765" s="385">
        <v>290</v>
      </c>
      <c r="G765" s="385">
        <v>703</v>
      </c>
      <c r="H765" s="386">
        <f t="shared" si="77"/>
        <v>0.17211948790896159</v>
      </c>
      <c r="I765" s="139">
        <f t="shared" si="78"/>
        <v>2.8413793103448275</v>
      </c>
      <c r="J765" s="139">
        <f t="shared" si="80"/>
        <v>-0.12377064959728211</v>
      </c>
      <c r="K765" s="139">
        <f t="shared" si="81"/>
        <v>-0.26301523191145215</v>
      </c>
      <c r="L765" s="139">
        <f t="shared" si="82"/>
        <v>-0.14763117986242941</v>
      </c>
      <c r="M765" s="139">
        <f t="shared" si="83"/>
        <v>-0.53441706137116363</v>
      </c>
      <c r="N765" s="388">
        <f t="shared" si="79"/>
        <v>-375.69519414392801</v>
      </c>
    </row>
    <row r="766" spans="2:14" x14ac:dyDescent="0.25">
      <c r="B766" s="387">
        <v>10</v>
      </c>
      <c r="C766" s="387">
        <v>2271</v>
      </c>
      <c r="D766" s="384" t="s">
        <v>1339</v>
      </c>
      <c r="E766" s="385">
        <v>294</v>
      </c>
      <c r="F766" s="385">
        <v>32</v>
      </c>
      <c r="G766" s="385">
        <v>565</v>
      </c>
      <c r="H766" s="386">
        <f t="shared" si="77"/>
        <v>0.52035398230088492</v>
      </c>
      <c r="I766" s="139">
        <f t="shared" si="78"/>
        <v>26.84375</v>
      </c>
      <c r="J766" s="139">
        <f t="shared" si="80"/>
        <v>-0.12875899239751948</v>
      </c>
      <c r="K766" s="139">
        <f t="shared" si="81"/>
        <v>0.10822709010574535</v>
      </c>
      <c r="L766" s="139">
        <f t="shared" si="82"/>
        <v>0.68274084732512064</v>
      </c>
      <c r="M766" s="139">
        <f t="shared" si="83"/>
        <v>0.66220894503334649</v>
      </c>
      <c r="N766" s="388">
        <f t="shared" si="79"/>
        <v>374.14805394384075</v>
      </c>
    </row>
    <row r="767" spans="2:14" x14ac:dyDescent="0.25">
      <c r="B767" s="387">
        <v>10</v>
      </c>
      <c r="C767" s="387">
        <v>2272</v>
      </c>
      <c r="D767" s="384" t="s">
        <v>1340</v>
      </c>
      <c r="E767" s="385">
        <v>475</v>
      </c>
      <c r="F767" s="385">
        <v>1132</v>
      </c>
      <c r="G767" s="385">
        <v>2321</v>
      </c>
      <c r="H767" s="386">
        <f t="shared" si="77"/>
        <v>0.20465316673847481</v>
      </c>
      <c r="I767" s="139">
        <f t="shared" si="78"/>
        <v>2.4699646643109539</v>
      </c>
      <c r="J767" s="139">
        <f t="shared" si="80"/>
        <v>-6.5284137635078773E-2</v>
      </c>
      <c r="K767" s="139">
        <f t="shared" si="81"/>
        <v>-0.22833205529645237</v>
      </c>
      <c r="L767" s="139">
        <f t="shared" si="82"/>
        <v>-0.16048042448672051</v>
      </c>
      <c r="M767" s="139">
        <f t="shared" si="83"/>
        <v>-0.45409661741825164</v>
      </c>
      <c r="N767" s="388">
        <f t="shared" si="79"/>
        <v>-1053.9582490277621</v>
      </c>
    </row>
    <row r="768" spans="2:14" x14ac:dyDescent="0.25">
      <c r="B768" s="387">
        <v>10</v>
      </c>
      <c r="C768" s="387">
        <v>2274</v>
      </c>
      <c r="D768" s="384" t="s">
        <v>1341</v>
      </c>
      <c r="E768" s="385">
        <v>493</v>
      </c>
      <c r="F768" s="385">
        <v>110</v>
      </c>
      <c r="G768" s="385">
        <v>956</v>
      </c>
      <c r="H768" s="386">
        <f t="shared" si="77"/>
        <v>0.51569037656903771</v>
      </c>
      <c r="I768" s="139">
        <f t="shared" si="78"/>
        <v>13.172727272727272</v>
      </c>
      <c r="J768" s="139">
        <f t="shared" si="80"/>
        <v>-0.11462535446351362</v>
      </c>
      <c r="K768" s="139">
        <f t="shared" si="81"/>
        <v>0.10325536028361254</v>
      </c>
      <c r="L768" s="139">
        <f t="shared" si="82"/>
        <v>0.20978611287194601</v>
      </c>
      <c r="M768" s="139">
        <f t="shared" si="83"/>
        <v>0.19841611869204495</v>
      </c>
      <c r="N768" s="388">
        <f t="shared" si="79"/>
        <v>189.68580946959497</v>
      </c>
    </row>
    <row r="769" spans="2:14" x14ac:dyDescent="0.25">
      <c r="B769" s="387">
        <v>10</v>
      </c>
      <c r="C769" s="387">
        <v>2275</v>
      </c>
      <c r="D769" s="384" t="s">
        <v>1342</v>
      </c>
      <c r="E769" s="385">
        <v>5425</v>
      </c>
      <c r="F769" s="385">
        <v>3604</v>
      </c>
      <c r="G769" s="385">
        <v>9414</v>
      </c>
      <c r="H769" s="386">
        <f t="shared" si="77"/>
        <v>0.57626938602082001</v>
      </c>
      <c r="I769" s="139">
        <f t="shared" si="78"/>
        <v>4.1173695893451718</v>
      </c>
      <c r="J769" s="139">
        <f t="shared" si="80"/>
        <v>0.19110945281480277</v>
      </c>
      <c r="K769" s="139">
        <f t="shared" si="81"/>
        <v>0.16783682046794005</v>
      </c>
      <c r="L769" s="139">
        <f t="shared" si="82"/>
        <v>-0.1034877638497028</v>
      </c>
      <c r="M769" s="139">
        <f t="shared" si="83"/>
        <v>0.25545850943303999</v>
      </c>
      <c r="N769" s="388">
        <f t="shared" si="79"/>
        <v>2404.8864078026386</v>
      </c>
    </row>
    <row r="770" spans="2:14" x14ac:dyDescent="0.25">
      <c r="B770" s="387">
        <v>10</v>
      </c>
      <c r="C770" s="387">
        <v>2276</v>
      </c>
      <c r="D770" s="384" t="s">
        <v>1343</v>
      </c>
      <c r="E770" s="385">
        <v>867</v>
      </c>
      <c r="F770" s="385">
        <v>751</v>
      </c>
      <c r="G770" s="385">
        <v>1223</v>
      </c>
      <c r="H770" s="386">
        <f t="shared" si="77"/>
        <v>0.70891251022076862</v>
      </c>
      <c r="I770" s="139">
        <f t="shared" si="78"/>
        <v>2.7829560585885487</v>
      </c>
      <c r="J770" s="139">
        <f t="shared" si="80"/>
        <v>-0.10497399556740218</v>
      </c>
      <c r="K770" s="139">
        <f t="shared" si="81"/>
        <v>0.30924366620156168</v>
      </c>
      <c r="L770" s="139">
        <f t="shared" si="82"/>
        <v>-0.14965235662963344</v>
      </c>
      <c r="M770" s="139">
        <f t="shared" si="83"/>
        <v>5.4617314004526074E-2</v>
      </c>
      <c r="N770" s="388">
        <f t="shared" si="79"/>
        <v>66.796975027535382</v>
      </c>
    </row>
    <row r="771" spans="2:14" x14ac:dyDescent="0.25">
      <c r="B771" s="387">
        <v>10</v>
      </c>
      <c r="C771" s="387">
        <v>2278</v>
      </c>
      <c r="D771" s="384" t="s">
        <v>1344</v>
      </c>
      <c r="E771" s="385">
        <v>169</v>
      </c>
      <c r="F771" s="385">
        <v>285</v>
      </c>
      <c r="G771" s="385">
        <v>423</v>
      </c>
      <c r="H771" s="386">
        <f t="shared" si="77"/>
        <v>0.39952718676122934</v>
      </c>
      <c r="I771" s="139">
        <f t="shared" si="78"/>
        <v>2.0771929824561401</v>
      </c>
      <c r="J771" s="139">
        <f t="shared" si="80"/>
        <v>-0.13389192484414053</v>
      </c>
      <c r="K771" s="139">
        <f t="shared" si="81"/>
        <v>-2.0582722995524636E-2</v>
      </c>
      <c r="L771" s="139">
        <f t="shared" si="82"/>
        <v>-0.17406852467484948</v>
      </c>
      <c r="M771" s="139">
        <f t="shared" si="83"/>
        <v>-0.32854317251451465</v>
      </c>
      <c r="N771" s="388">
        <f t="shared" si="79"/>
        <v>-138.97376197363968</v>
      </c>
    </row>
    <row r="772" spans="2:14" x14ac:dyDescent="0.25">
      <c r="B772" s="387">
        <v>10</v>
      </c>
      <c r="C772" s="387">
        <v>2284</v>
      </c>
      <c r="D772" s="384" t="s">
        <v>1345</v>
      </c>
      <c r="E772" s="385">
        <v>1224</v>
      </c>
      <c r="F772" s="385">
        <v>1696</v>
      </c>
      <c r="G772" s="385">
        <v>4433</v>
      </c>
      <c r="H772" s="386">
        <f t="shared" si="77"/>
        <v>0.27611098578840515</v>
      </c>
      <c r="I772" s="139">
        <f t="shared" si="78"/>
        <v>3.3354952830188678</v>
      </c>
      <c r="J772" s="139">
        <f t="shared" si="80"/>
        <v>1.105919565551051E-2</v>
      </c>
      <c r="K772" s="139">
        <f t="shared" si="81"/>
        <v>-0.15215302335792036</v>
      </c>
      <c r="L772" s="139">
        <f t="shared" si="82"/>
        <v>-0.13053703165514724</v>
      </c>
      <c r="M772" s="139">
        <f t="shared" si="83"/>
        <v>-0.2716308593575571</v>
      </c>
      <c r="N772" s="388">
        <f t="shared" si="79"/>
        <v>-1204.1395995320506</v>
      </c>
    </row>
    <row r="773" spans="2:14" x14ac:dyDescent="0.25">
      <c r="B773" s="387">
        <v>10</v>
      </c>
      <c r="C773" s="387">
        <v>2292</v>
      </c>
      <c r="D773" s="384" t="s">
        <v>1346</v>
      </c>
      <c r="E773" s="385">
        <v>85</v>
      </c>
      <c r="F773" s="385">
        <v>327</v>
      </c>
      <c r="G773" s="385">
        <v>694</v>
      </c>
      <c r="H773" s="386">
        <f t="shared" si="77"/>
        <v>0.12247838616714697</v>
      </c>
      <c r="I773" s="139">
        <f t="shared" si="78"/>
        <v>2.382262996941896</v>
      </c>
      <c r="J773" s="139">
        <f t="shared" si="80"/>
        <v>-0.12409597630164543</v>
      </c>
      <c r="K773" s="139">
        <f t="shared" si="81"/>
        <v>-0.31593611762182144</v>
      </c>
      <c r="L773" s="139">
        <f t="shared" si="82"/>
        <v>-0.16351450025625938</v>
      </c>
      <c r="M773" s="139">
        <f t="shared" si="83"/>
        <v>-0.60354659417972623</v>
      </c>
      <c r="N773" s="388">
        <f t="shared" si="79"/>
        <v>-418.86133636072998</v>
      </c>
    </row>
    <row r="774" spans="2:14" x14ac:dyDescent="0.25">
      <c r="B774" s="387">
        <v>10</v>
      </c>
      <c r="C774" s="387">
        <v>2293</v>
      </c>
      <c r="D774" s="384" t="s">
        <v>1347</v>
      </c>
      <c r="E774" s="385">
        <v>3949</v>
      </c>
      <c r="F774" s="385">
        <v>2875</v>
      </c>
      <c r="G774" s="385">
        <v>8793</v>
      </c>
      <c r="H774" s="386">
        <f t="shared" si="77"/>
        <v>0.44910724439895372</v>
      </c>
      <c r="I774" s="139">
        <f t="shared" si="78"/>
        <v>4.4320000000000004</v>
      </c>
      <c r="J774" s="139">
        <f t="shared" si="80"/>
        <v>0.16866191021373458</v>
      </c>
      <c r="K774" s="139">
        <f t="shared" si="81"/>
        <v>3.2273085431253047E-2</v>
      </c>
      <c r="L774" s="139">
        <f t="shared" si="82"/>
        <v>-9.2602993537289374E-2</v>
      </c>
      <c r="M774" s="139">
        <f t="shared" si="83"/>
        <v>0.10833200210769825</v>
      </c>
      <c r="N774" s="388">
        <f t="shared" si="79"/>
        <v>952.56329453299077</v>
      </c>
    </row>
    <row r="775" spans="2:14" x14ac:dyDescent="0.25">
      <c r="B775" s="387">
        <v>10</v>
      </c>
      <c r="C775" s="387">
        <v>2294</v>
      </c>
      <c r="D775" s="384" t="s">
        <v>1348</v>
      </c>
      <c r="E775" s="385">
        <v>503</v>
      </c>
      <c r="F775" s="385">
        <v>510</v>
      </c>
      <c r="G775" s="385">
        <v>1710</v>
      </c>
      <c r="H775" s="386">
        <f t="shared" si="77"/>
        <v>0.29415204678362572</v>
      </c>
      <c r="I775" s="139">
        <f t="shared" si="78"/>
        <v>4.3392156862745095</v>
      </c>
      <c r="J775" s="139">
        <f t="shared" si="80"/>
        <v>-8.7370206120187685E-2</v>
      </c>
      <c r="K775" s="139">
        <f t="shared" si="81"/>
        <v>-0.13291999077964364</v>
      </c>
      <c r="L775" s="139">
        <f t="shared" si="82"/>
        <v>-9.5812905577879914E-2</v>
      </c>
      <c r="M775" s="139">
        <f t="shared" si="83"/>
        <v>-0.31610310247771123</v>
      </c>
      <c r="N775" s="388">
        <f t="shared" si="79"/>
        <v>-540.53630523688616</v>
      </c>
    </row>
    <row r="776" spans="2:14" x14ac:dyDescent="0.25">
      <c r="B776" s="387">
        <v>10</v>
      </c>
      <c r="C776" s="387">
        <v>2295</v>
      </c>
      <c r="D776" s="384" t="s">
        <v>1349</v>
      </c>
      <c r="E776" s="385">
        <v>974</v>
      </c>
      <c r="F776" s="385">
        <v>1418</v>
      </c>
      <c r="G776" s="385">
        <v>3339</v>
      </c>
      <c r="H776" s="386">
        <f t="shared" si="77"/>
        <v>0.29170410302485772</v>
      </c>
      <c r="I776" s="139">
        <f t="shared" si="78"/>
        <v>3.0416078984485191</v>
      </c>
      <c r="J776" s="139">
        <f t="shared" si="80"/>
        <v>-2.8486072630429207E-2</v>
      </c>
      <c r="K776" s="139">
        <f t="shared" si="81"/>
        <v>-0.13552967000386704</v>
      </c>
      <c r="L776" s="139">
        <f t="shared" si="82"/>
        <v>-0.14070418832670492</v>
      </c>
      <c r="M776" s="139">
        <f t="shared" si="83"/>
        <v>-0.30471993096100114</v>
      </c>
      <c r="N776" s="388">
        <f t="shared" si="79"/>
        <v>-1017.4598494787828</v>
      </c>
    </row>
    <row r="777" spans="2:14" x14ac:dyDescent="0.25">
      <c r="B777" s="387">
        <v>10</v>
      </c>
      <c r="C777" s="387">
        <v>2296</v>
      </c>
      <c r="D777" s="384" t="s">
        <v>1350</v>
      </c>
      <c r="E777" s="385">
        <v>325</v>
      </c>
      <c r="F777" s="385">
        <v>900</v>
      </c>
      <c r="G777" s="385">
        <v>1419</v>
      </c>
      <c r="H777" s="386">
        <f t="shared" si="77"/>
        <v>0.22903453136011276</v>
      </c>
      <c r="I777" s="139">
        <f t="shared" si="78"/>
        <v>1.9377777777777778</v>
      </c>
      <c r="J777" s="139">
        <f t="shared" si="80"/>
        <v>-9.7889102894601274E-2</v>
      </c>
      <c r="K777" s="139">
        <f t="shared" si="81"/>
        <v>-0.20233981569396811</v>
      </c>
      <c r="L777" s="139">
        <f t="shared" si="82"/>
        <v>-0.178891651841177</v>
      </c>
      <c r="M777" s="139">
        <f t="shared" si="83"/>
        <v>-0.47912057042974637</v>
      </c>
      <c r="N777" s="388">
        <f t="shared" si="79"/>
        <v>-679.87208943981011</v>
      </c>
    </row>
    <row r="778" spans="2:14" x14ac:dyDescent="0.25">
      <c r="B778" s="387">
        <v>10</v>
      </c>
      <c r="C778" s="387">
        <v>2299</v>
      </c>
      <c r="D778" s="384" t="s">
        <v>1351</v>
      </c>
      <c r="E778" s="385">
        <v>1673</v>
      </c>
      <c r="F778" s="385">
        <v>6073</v>
      </c>
      <c r="G778" s="385">
        <v>3619</v>
      </c>
      <c r="H778" s="386">
        <f t="shared" si="77"/>
        <v>0.46228239845261121</v>
      </c>
      <c r="I778" s="139">
        <f t="shared" si="78"/>
        <v>0.87139799110818372</v>
      </c>
      <c r="J778" s="139">
        <f t="shared" si="80"/>
        <v>-1.8364797383570778E-2</v>
      </c>
      <c r="K778" s="139">
        <f t="shared" si="81"/>
        <v>4.6318720951522001E-2</v>
      </c>
      <c r="L778" s="139">
        <f t="shared" si="82"/>
        <v>-0.21578350542755204</v>
      </c>
      <c r="M778" s="139">
        <f t="shared" si="83"/>
        <v>-0.1878295818596008</v>
      </c>
      <c r="N778" s="388">
        <f t="shared" si="79"/>
        <v>-679.75525674989535</v>
      </c>
    </row>
    <row r="779" spans="2:14" x14ac:dyDescent="0.25">
      <c r="B779" s="387">
        <v>10</v>
      </c>
      <c r="C779" s="387">
        <v>2300</v>
      </c>
      <c r="D779" s="384" t="s">
        <v>1352</v>
      </c>
      <c r="E779" s="385">
        <v>154</v>
      </c>
      <c r="F779" s="385">
        <v>1770</v>
      </c>
      <c r="G779" s="385">
        <v>1038</v>
      </c>
      <c r="H779" s="386">
        <f t="shared" si="77"/>
        <v>0.14836223506743737</v>
      </c>
      <c r="I779" s="139">
        <f t="shared" si="78"/>
        <v>0.67344632768361579</v>
      </c>
      <c r="J779" s="139">
        <f t="shared" si="80"/>
        <v>-0.11166126671264792</v>
      </c>
      <c r="K779" s="139">
        <f t="shared" si="81"/>
        <v>-0.28834212471406723</v>
      </c>
      <c r="L779" s="139">
        <f t="shared" si="82"/>
        <v>-0.22263172580412718</v>
      </c>
      <c r="M779" s="139">
        <f t="shared" si="83"/>
        <v>-0.62263511723084231</v>
      </c>
      <c r="N779" s="388">
        <f t="shared" si="79"/>
        <v>-646.29525168561429</v>
      </c>
    </row>
    <row r="780" spans="2:14" x14ac:dyDescent="0.25">
      <c r="B780" s="387">
        <v>10</v>
      </c>
      <c r="C780" s="387">
        <v>2301</v>
      </c>
      <c r="D780" s="384" t="s">
        <v>1353</v>
      </c>
      <c r="E780" s="385">
        <v>221</v>
      </c>
      <c r="F780" s="385">
        <v>722</v>
      </c>
      <c r="G780" s="385">
        <v>1135</v>
      </c>
      <c r="H780" s="386">
        <f t="shared" si="77"/>
        <v>0.19471365638766519</v>
      </c>
      <c r="I780" s="139">
        <f t="shared" si="78"/>
        <v>1.8781163434903048</v>
      </c>
      <c r="J780" s="139">
        <f t="shared" si="80"/>
        <v>-0.10815496778784341</v>
      </c>
      <c r="K780" s="139">
        <f t="shared" si="81"/>
        <v>-0.23892826837061046</v>
      </c>
      <c r="L780" s="139">
        <f t="shared" si="82"/>
        <v>-0.18095566404958596</v>
      </c>
      <c r="M780" s="139">
        <f t="shared" si="83"/>
        <v>-0.5280389002080399</v>
      </c>
      <c r="N780" s="388">
        <f t="shared" si="79"/>
        <v>-599.32415173612526</v>
      </c>
    </row>
    <row r="781" spans="2:14" x14ac:dyDescent="0.25">
      <c r="B781" s="387">
        <v>10</v>
      </c>
      <c r="C781" s="387">
        <v>2303</v>
      </c>
      <c r="D781" s="384" t="s">
        <v>1354</v>
      </c>
      <c r="E781" s="385">
        <v>169</v>
      </c>
      <c r="F781" s="385">
        <v>689</v>
      </c>
      <c r="G781" s="385">
        <v>1017</v>
      </c>
      <c r="H781" s="386">
        <f t="shared" ref="H781:H844" si="84">E781/G781</f>
        <v>0.16617502458210423</v>
      </c>
      <c r="I781" s="139">
        <f t="shared" ref="I781:I844" si="85">(G781+E781)/F781</f>
        <v>1.7213352685050798</v>
      </c>
      <c r="J781" s="139">
        <f t="shared" si="80"/>
        <v>-0.11242036235616232</v>
      </c>
      <c r="K781" s="139">
        <f t="shared" si="81"/>
        <v>-0.26935244549640186</v>
      </c>
      <c r="L781" s="139">
        <f t="shared" si="82"/>
        <v>-0.18637957074377903</v>
      </c>
      <c r="M781" s="139">
        <f t="shared" si="83"/>
        <v>-0.56815237859634315</v>
      </c>
      <c r="N781" s="388">
        <f t="shared" ref="N781:N844" si="86">M781*G781</f>
        <v>-577.81096903248101</v>
      </c>
    </row>
    <row r="782" spans="2:14" x14ac:dyDescent="0.25">
      <c r="B782" s="387">
        <v>10</v>
      </c>
      <c r="C782" s="387">
        <v>2304</v>
      </c>
      <c r="D782" s="384" t="s">
        <v>1355</v>
      </c>
      <c r="E782" s="385">
        <v>380</v>
      </c>
      <c r="F782" s="385">
        <v>1565</v>
      </c>
      <c r="G782" s="385">
        <v>1431</v>
      </c>
      <c r="H782" s="386">
        <f t="shared" si="84"/>
        <v>0.26554856743535987</v>
      </c>
      <c r="I782" s="139">
        <f t="shared" si="85"/>
        <v>1.157188498402556</v>
      </c>
      <c r="J782" s="139">
        <f t="shared" ref="J782:J845" si="87">$J$6*(G782-G$10)/G$11</f>
        <v>-9.7455333955450196E-2</v>
      </c>
      <c r="K782" s="139">
        <f t="shared" ref="K782:K845" si="88">$K$6*(H782-H$10)/H$11</f>
        <v>-0.16341329992055295</v>
      </c>
      <c r="L782" s="139">
        <f t="shared" ref="L782:L845" si="89">$L$6*(I782-I$10)/I$11</f>
        <v>-0.20589646360316816</v>
      </c>
      <c r="M782" s="139">
        <f t="shared" ref="M782:M845" si="90">SUM(J782:L782)</f>
        <v>-0.46676509747917128</v>
      </c>
      <c r="N782" s="388">
        <f t="shared" si="86"/>
        <v>-667.94085449269414</v>
      </c>
    </row>
    <row r="783" spans="2:14" x14ac:dyDescent="0.25">
      <c r="B783" s="387">
        <v>10</v>
      </c>
      <c r="C783" s="387">
        <v>2305</v>
      </c>
      <c r="D783" s="384" t="s">
        <v>1356</v>
      </c>
      <c r="E783" s="385">
        <v>1557</v>
      </c>
      <c r="F783" s="385">
        <v>1344</v>
      </c>
      <c r="G783" s="385">
        <v>4262</v>
      </c>
      <c r="H783" s="386">
        <f t="shared" si="84"/>
        <v>0.36532144533083061</v>
      </c>
      <c r="I783" s="139">
        <f t="shared" si="85"/>
        <v>4.3296130952380949</v>
      </c>
      <c r="J783" s="139">
        <f t="shared" si="87"/>
        <v>4.8779882726076836E-3</v>
      </c>
      <c r="K783" s="139">
        <f t="shared" si="88"/>
        <v>-5.7048435265399072E-2</v>
      </c>
      <c r="L783" s="139">
        <f t="shared" si="89"/>
        <v>-9.6145111220741555E-2</v>
      </c>
      <c r="M783" s="139">
        <f t="shared" si="90"/>
        <v>-0.14831555821353293</v>
      </c>
      <c r="N783" s="388">
        <f t="shared" si="86"/>
        <v>-632.12090910607731</v>
      </c>
    </row>
    <row r="784" spans="2:14" x14ac:dyDescent="0.25">
      <c r="B784" s="387">
        <v>10</v>
      </c>
      <c r="C784" s="387">
        <v>2306</v>
      </c>
      <c r="D784" s="384" t="s">
        <v>1357</v>
      </c>
      <c r="E784" s="385">
        <v>3033</v>
      </c>
      <c r="F784" s="385">
        <v>4106</v>
      </c>
      <c r="G784" s="385">
        <v>7805</v>
      </c>
      <c r="H784" s="386">
        <f t="shared" si="84"/>
        <v>0.3885970531710442</v>
      </c>
      <c r="I784" s="139">
        <f t="shared" si="85"/>
        <v>2.6395518753044325</v>
      </c>
      <c r="J784" s="139">
        <f t="shared" si="87"/>
        <v>0.13294826755696271</v>
      </c>
      <c r="K784" s="139">
        <f t="shared" si="88"/>
        <v>-3.2235009714173743E-2</v>
      </c>
      <c r="L784" s="139">
        <f t="shared" si="89"/>
        <v>-0.15461348417492748</v>
      </c>
      <c r="M784" s="139">
        <f t="shared" si="90"/>
        <v>-5.3900226332138521E-2</v>
      </c>
      <c r="N784" s="388">
        <f t="shared" si="86"/>
        <v>-420.69126652234115</v>
      </c>
    </row>
    <row r="785" spans="2:14" x14ac:dyDescent="0.25">
      <c r="B785" s="387">
        <v>10</v>
      </c>
      <c r="C785" s="387">
        <v>2307</v>
      </c>
      <c r="D785" s="384" t="s">
        <v>1358</v>
      </c>
      <c r="E785" s="385">
        <v>333</v>
      </c>
      <c r="F785" s="385">
        <v>357</v>
      </c>
      <c r="G785" s="385">
        <v>1336</v>
      </c>
      <c r="H785" s="386">
        <f t="shared" si="84"/>
        <v>0.24925149700598803</v>
      </c>
      <c r="I785" s="139">
        <f t="shared" si="85"/>
        <v>4.6750700280112047</v>
      </c>
      <c r="J785" s="139">
        <f t="shared" si="87"/>
        <v>-0.10088933805706289</v>
      </c>
      <c r="K785" s="139">
        <f t="shared" si="88"/>
        <v>-0.180787116603597</v>
      </c>
      <c r="L785" s="139">
        <f t="shared" si="89"/>
        <v>-8.4193884515604736E-2</v>
      </c>
      <c r="M785" s="139">
        <f t="shared" si="90"/>
        <v>-0.3658703391762646</v>
      </c>
      <c r="N785" s="388">
        <f t="shared" si="86"/>
        <v>-488.80277313948949</v>
      </c>
    </row>
    <row r="786" spans="2:14" x14ac:dyDescent="0.25">
      <c r="B786" s="387">
        <v>10</v>
      </c>
      <c r="C786" s="387">
        <v>2308</v>
      </c>
      <c r="D786" s="384" t="s">
        <v>1359</v>
      </c>
      <c r="E786" s="385">
        <v>478</v>
      </c>
      <c r="F786" s="385">
        <v>1587</v>
      </c>
      <c r="G786" s="385">
        <v>2404</v>
      </c>
      <c r="H786" s="386">
        <f t="shared" si="84"/>
        <v>0.19883527454242927</v>
      </c>
      <c r="I786" s="139">
        <f t="shared" si="85"/>
        <v>1.8160050409577819</v>
      </c>
      <c r="J786" s="139">
        <f t="shared" si="87"/>
        <v>-6.2283902472617163E-2</v>
      </c>
      <c r="K786" s="139">
        <f t="shared" si="88"/>
        <v>-0.23453433520521652</v>
      </c>
      <c r="L786" s="139">
        <f t="shared" si="89"/>
        <v>-0.18310443047195521</v>
      </c>
      <c r="M786" s="139">
        <f t="shared" si="90"/>
        <v>-0.4799226681497889</v>
      </c>
      <c r="N786" s="388">
        <f t="shared" si="86"/>
        <v>-1153.7340942320925</v>
      </c>
    </row>
    <row r="787" spans="2:14" x14ac:dyDescent="0.25">
      <c r="B787" s="387">
        <v>10</v>
      </c>
      <c r="C787" s="387">
        <v>2309</v>
      </c>
      <c r="D787" s="384" t="s">
        <v>1360</v>
      </c>
      <c r="E787" s="385">
        <v>2379</v>
      </c>
      <c r="F787" s="385">
        <v>1315</v>
      </c>
      <c r="G787" s="385">
        <v>5641</v>
      </c>
      <c r="H787" s="386">
        <f t="shared" si="84"/>
        <v>0.42173373515334162</v>
      </c>
      <c r="I787" s="139">
        <f t="shared" si="85"/>
        <v>6.0988593155893538</v>
      </c>
      <c r="J787" s="139">
        <f t="shared" si="87"/>
        <v>5.472526886338544E-2</v>
      </c>
      <c r="K787" s="139">
        <f t="shared" si="88"/>
        <v>3.0910104278987693E-3</v>
      </c>
      <c r="L787" s="139">
        <f t="shared" si="89"/>
        <v>-3.4937300143139539E-2</v>
      </c>
      <c r="M787" s="139">
        <f t="shared" si="90"/>
        <v>2.2878979148144671E-2</v>
      </c>
      <c r="N787" s="388">
        <f t="shared" si="86"/>
        <v>129.06032137468409</v>
      </c>
    </row>
    <row r="788" spans="2:14" x14ac:dyDescent="0.25">
      <c r="B788" s="387">
        <v>10</v>
      </c>
      <c r="C788" s="387">
        <v>2321</v>
      </c>
      <c r="D788" s="384" t="s">
        <v>1361</v>
      </c>
      <c r="E788" s="385">
        <v>804</v>
      </c>
      <c r="F788" s="385">
        <v>978</v>
      </c>
      <c r="G788" s="385">
        <v>3682</v>
      </c>
      <c r="H788" s="386">
        <f t="shared" si="84"/>
        <v>0.21835958718087994</v>
      </c>
      <c r="I788" s="139">
        <f t="shared" si="85"/>
        <v>4.5869120654396731</v>
      </c>
      <c r="J788" s="139">
        <f t="shared" si="87"/>
        <v>-1.6087510453027632E-2</v>
      </c>
      <c r="K788" s="139">
        <f t="shared" si="88"/>
        <v>-0.21372005265591074</v>
      </c>
      <c r="L788" s="139">
        <f t="shared" si="89"/>
        <v>-8.7243746008027936E-2</v>
      </c>
      <c r="M788" s="139">
        <f t="shared" si="90"/>
        <v>-0.31705130911696633</v>
      </c>
      <c r="N788" s="388">
        <f t="shared" si="86"/>
        <v>-1167.3829201686701</v>
      </c>
    </row>
    <row r="789" spans="2:14" x14ac:dyDescent="0.25">
      <c r="B789" s="387">
        <v>10</v>
      </c>
      <c r="C789" s="387">
        <v>2323</v>
      </c>
      <c r="D789" s="384" t="s">
        <v>1362</v>
      </c>
      <c r="E789" s="385">
        <v>479</v>
      </c>
      <c r="F789" s="385">
        <v>410</v>
      </c>
      <c r="G789" s="385">
        <v>1575</v>
      </c>
      <c r="H789" s="386">
        <f t="shared" si="84"/>
        <v>0.30412698412698413</v>
      </c>
      <c r="I789" s="139">
        <f t="shared" si="85"/>
        <v>5.0097560975609756</v>
      </c>
      <c r="J789" s="139">
        <f t="shared" si="87"/>
        <v>-9.2250106685637309E-2</v>
      </c>
      <c r="K789" s="139">
        <f t="shared" si="88"/>
        <v>-0.12228601005412502</v>
      </c>
      <c r="L789" s="139">
        <f t="shared" si="89"/>
        <v>-7.2615280317009645E-2</v>
      </c>
      <c r="M789" s="139">
        <f t="shared" si="90"/>
        <v>-0.28715139705677195</v>
      </c>
      <c r="N789" s="388">
        <f t="shared" si="86"/>
        <v>-452.2634503644158</v>
      </c>
    </row>
    <row r="790" spans="2:14" x14ac:dyDescent="0.25">
      <c r="B790" s="387">
        <v>10</v>
      </c>
      <c r="C790" s="387">
        <v>2325</v>
      </c>
      <c r="D790" s="384" t="s">
        <v>1363</v>
      </c>
      <c r="E790" s="385">
        <v>3876</v>
      </c>
      <c r="F790" s="385">
        <v>4596</v>
      </c>
      <c r="G790" s="385">
        <v>8163</v>
      </c>
      <c r="H790" s="386">
        <f t="shared" si="84"/>
        <v>0.47482543182653436</v>
      </c>
      <c r="I790" s="139">
        <f t="shared" si="85"/>
        <v>2.6194516971279374</v>
      </c>
      <c r="J790" s="139">
        <f t="shared" si="87"/>
        <v>0.14588904090830312</v>
      </c>
      <c r="K790" s="139">
        <f t="shared" si="88"/>
        <v>5.9690471624887893E-2</v>
      </c>
      <c r="L790" s="139">
        <f t="shared" si="89"/>
        <v>-0.15530885822422671</v>
      </c>
      <c r="M790" s="139">
        <f t="shared" si="90"/>
        <v>5.0270654308964297E-2</v>
      </c>
      <c r="N790" s="388">
        <f t="shared" si="86"/>
        <v>410.35935112407554</v>
      </c>
    </row>
    <row r="791" spans="2:14" x14ac:dyDescent="0.25">
      <c r="B791" s="387">
        <v>10</v>
      </c>
      <c r="C791" s="387">
        <v>2328</v>
      </c>
      <c r="D791" s="384" t="s">
        <v>1364</v>
      </c>
      <c r="E791" s="385">
        <v>250</v>
      </c>
      <c r="F791" s="385">
        <v>447</v>
      </c>
      <c r="G791" s="385">
        <v>922</v>
      </c>
      <c r="H791" s="386">
        <f t="shared" si="84"/>
        <v>0.27114967462039047</v>
      </c>
      <c r="I791" s="139">
        <f t="shared" si="85"/>
        <v>2.621923937360179</v>
      </c>
      <c r="J791" s="139">
        <f t="shared" si="87"/>
        <v>-0.11585436645777498</v>
      </c>
      <c r="K791" s="139">
        <f t="shared" si="88"/>
        <v>-0.15744212799265736</v>
      </c>
      <c r="L791" s="139">
        <f t="shared" si="89"/>
        <v>-0.15522333004203656</v>
      </c>
      <c r="M791" s="139">
        <f t="shared" si="90"/>
        <v>-0.42851982449246895</v>
      </c>
      <c r="N791" s="388">
        <f t="shared" si="86"/>
        <v>-395.09527818205635</v>
      </c>
    </row>
    <row r="792" spans="2:14" x14ac:dyDescent="0.25">
      <c r="B792" s="387">
        <v>10</v>
      </c>
      <c r="C792" s="387">
        <v>2333</v>
      </c>
      <c r="D792" s="384" t="s">
        <v>1365</v>
      </c>
      <c r="E792" s="385">
        <v>244</v>
      </c>
      <c r="F792" s="385">
        <v>590</v>
      </c>
      <c r="G792" s="385">
        <v>1288</v>
      </c>
      <c r="H792" s="386">
        <f t="shared" si="84"/>
        <v>0.18944099378881987</v>
      </c>
      <c r="I792" s="139">
        <f t="shared" si="85"/>
        <v>2.5966101694915253</v>
      </c>
      <c r="J792" s="139">
        <f t="shared" si="87"/>
        <v>-0.10262441381366719</v>
      </c>
      <c r="K792" s="139">
        <f t="shared" si="88"/>
        <v>-0.24454929540248616</v>
      </c>
      <c r="L792" s="139">
        <f t="shared" si="89"/>
        <v>-0.15609907040171311</v>
      </c>
      <c r="M792" s="139">
        <f t="shared" si="90"/>
        <v>-0.50327277961786643</v>
      </c>
      <c r="N792" s="388">
        <f t="shared" si="86"/>
        <v>-648.21534014781196</v>
      </c>
    </row>
    <row r="793" spans="2:14" x14ac:dyDescent="0.25">
      <c r="B793" s="387">
        <v>10</v>
      </c>
      <c r="C793" s="387">
        <v>2335</v>
      </c>
      <c r="D793" s="384" t="s">
        <v>1366</v>
      </c>
      <c r="E793" s="385">
        <v>207</v>
      </c>
      <c r="F793" s="385">
        <v>971</v>
      </c>
      <c r="G793" s="385">
        <v>1021</v>
      </c>
      <c r="H793" s="386">
        <f t="shared" si="84"/>
        <v>0.20274240940254654</v>
      </c>
      <c r="I793" s="139">
        <f t="shared" si="85"/>
        <v>1.2646755921730175</v>
      </c>
      <c r="J793" s="139">
        <f t="shared" si="87"/>
        <v>-0.11227577270977861</v>
      </c>
      <c r="K793" s="139">
        <f t="shared" si="88"/>
        <v>-0.23036905623009066</v>
      </c>
      <c r="L793" s="139">
        <f t="shared" si="89"/>
        <v>-0.20217790275329575</v>
      </c>
      <c r="M793" s="139">
        <f t="shared" si="90"/>
        <v>-0.54482273169316497</v>
      </c>
      <c r="N793" s="388">
        <f t="shared" si="86"/>
        <v>-556.2640090587214</v>
      </c>
    </row>
    <row r="794" spans="2:14" x14ac:dyDescent="0.25">
      <c r="B794" s="387">
        <v>10</v>
      </c>
      <c r="C794" s="387">
        <v>2336</v>
      </c>
      <c r="D794" s="384" t="s">
        <v>1367</v>
      </c>
      <c r="E794" s="385">
        <v>571</v>
      </c>
      <c r="F794" s="385">
        <v>2883</v>
      </c>
      <c r="G794" s="385">
        <v>1551</v>
      </c>
      <c r="H794" s="386">
        <f t="shared" si="84"/>
        <v>0.36814958091553834</v>
      </c>
      <c r="I794" s="139">
        <f t="shared" si="85"/>
        <v>0.73603884842178291</v>
      </c>
      <c r="J794" s="139">
        <f t="shared" si="87"/>
        <v>-9.311764456393945E-2</v>
      </c>
      <c r="K794" s="139">
        <f t="shared" si="88"/>
        <v>-5.4033444969048015E-2</v>
      </c>
      <c r="L794" s="139">
        <f t="shared" si="89"/>
        <v>-0.22046631143718165</v>
      </c>
      <c r="M794" s="139">
        <f t="shared" si="90"/>
        <v>-0.36761740097016915</v>
      </c>
      <c r="N794" s="388">
        <f t="shared" si="86"/>
        <v>-570.17458890473233</v>
      </c>
    </row>
    <row r="795" spans="2:14" x14ac:dyDescent="0.25">
      <c r="B795" s="387">
        <v>10</v>
      </c>
      <c r="C795" s="387">
        <v>2337</v>
      </c>
      <c r="D795" s="384" t="s">
        <v>1368</v>
      </c>
      <c r="E795" s="385">
        <v>179</v>
      </c>
      <c r="F795" s="385">
        <v>953</v>
      </c>
      <c r="G795" s="385">
        <v>1193</v>
      </c>
      <c r="H795" s="386">
        <f t="shared" si="84"/>
        <v>0.15004191114836546</v>
      </c>
      <c r="I795" s="139">
        <f t="shared" si="85"/>
        <v>1.4396642182581323</v>
      </c>
      <c r="J795" s="139">
        <f t="shared" si="87"/>
        <v>-0.10605841791527987</v>
      </c>
      <c r="K795" s="139">
        <f t="shared" si="88"/>
        <v>-0.28655147255707936</v>
      </c>
      <c r="L795" s="139">
        <f t="shared" si="89"/>
        <v>-0.19612409823307453</v>
      </c>
      <c r="M795" s="139">
        <f t="shared" si="90"/>
        <v>-0.5887339887054337</v>
      </c>
      <c r="N795" s="388">
        <f t="shared" si="86"/>
        <v>-702.35964852558243</v>
      </c>
    </row>
    <row r="796" spans="2:14" x14ac:dyDescent="0.25">
      <c r="B796" s="387">
        <v>10</v>
      </c>
      <c r="C796" s="387">
        <v>2338</v>
      </c>
      <c r="D796" s="384" t="s">
        <v>1369</v>
      </c>
      <c r="E796" s="385">
        <v>320</v>
      </c>
      <c r="F796" s="385">
        <v>1335</v>
      </c>
      <c r="G796" s="385">
        <v>1324</v>
      </c>
      <c r="H796" s="386">
        <f t="shared" si="84"/>
        <v>0.24169184290030213</v>
      </c>
      <c r="I796" s="139">
        <f t="shared" si="85"/>
        <v>1.2314606741573033</v>
      </c>
      <c r="J796" s="139">
        <f t="shared" si="87"/>
        <v>-0.10132310699621397</v>
      </c>
      <c r="K796" s="139">
        <f t="shared" si="88"/>
        <v>-0.18884623650423246</v>
      </c>
      <c r="L796" s="139">
        <f t="shared" si="89"/>
        <v>-0.20332698669846888</v>
      </c>
      <c r="M796" s="139">
        <f t="shared" si="90"/>
        <v>-0.49349633019891531</v>
      </c>
      <c r="N796" s="388">
        <f t="shared" si="86"/>
        <v>-653.3891411833639</v>
      </c>
    </row>
    <row r="797" spans="2:14" x14ac:dyDescent="0.25">
      <c r="B797" s="387">
        <v>11</v>
      </c>
      <c r="C797" s="387">
        <v>2401</v>
      </c>
      <c r="D797" s="384" t="s">
        <v>1370</v>
      </c>
      <c r="E797" s="385">
        <v>3670</v>
      </c>
      <c r="F797" s="385">
        <v>691</v>
      </c>
      <c r="G797" s="385">
        <v>4211</v>
      </c>
      <c r="H797" s="386">
        <f t="shared" si="84"/>
        <v>0.87152695321776297</v>
      </c>
      <c r="I797" s="139">
        <f t="shared" si="85"/>
        <v>11.40520984081042</v>
      </c>
      <c r="J797" s="139">
        <f t="shared" si="87"/>
        <v>3.0344702812156125E-3</v>
      </c>
      <c r="K797" s="139">
        <f t="shared" si="88"/>
        <v>0.48260203357740877</v>
      </c>
      <c r="L797" s="139">
        <f t="shared" si="89"/>
        <v>0.14863810995143892</v>
      </c>
      <c r="M797" s="139">
        <f t="shared" si="90"/>
        <v>0.63427461381006334</v>
      </c>
      <c r="N797" s="388">
        <f t="shared" si="86"/>
        <v>2670.9303987541766</v>
      </c>
    </row>
    <row r="798" spans="2:14" x14ac:dyDescent="0.25">
      <c r="B798" s="387">
        <v>11</v>
      </c>
      <c r="C798" s="387">
        <v>2402</v>
      </c>
      <c r="D798" s="384" t="s">
        <v>1371</v>
      </c>
      <c r="E798" s="385">
        <v>3320</v>
      </c>
      <c r="F798" s="385">
        <v>552</v>
      </c>
      <c r="G798" s="385">
        <v>1752</v>
      </c>
      <c r="H798" s="386">
        <f t="shared" si="84"/>
        <v>1.8949771689497716</v>
      </c>
      <c r="I798" s="139">
        <f t="shared" si="85"/>
        <v>9.1884057971014492</v>
      </c>
      <c r="J798" s="139">
        <f t="shared" si="87"/>
        <v>-8.5852014833158935E-2</v>
      </c>
      <c r="K798" s="139">
        <f t="shared" si="88"/>
        <v>1.573671530356602</v>
      </c>
      <c r="L798" s="139">
        <f t="shared" si="89"/>
        <v>7.1946849265029519E-2</v>
      </c>
      <c r="M798" s="139">
        <f t="shared" si="90"/>
        <v>1.5597663647884725</v>
      </c>
      <c r="N798" s="388">
        <f t="shared" si="86"/>
        <v>2732.7106711094038</v>
      </c>
    </row>
    <row r="799" spans="2:14" x14ac:dyDescent="0.25">
      <c r="B799" s="387">
        <v>11</v>
      </c>
      <c r="C799" s="387">
        <v>2403</v>
      </c>
      <c r="D799" s="384" t="s">
        <v>1372</v>
      </c>
      <c r="E799" s="385">
        <v>773</v>
      </c>
      <c r="F799" s="385">
        <v>858</v>
      </c>
      <c r="G799" s="385">
        <v>1873</v>
      </c>
      <c r="H799" s="386">
        <f t="shared" si="84"/>
        <v>0.41270688734650296</v>
      </c>
      <c r="I799" s="139">
        <f t="shared" si="85"/>
        <v>3.0839160839160837</v>
      </c>
      <c r="J799" s="139">
        <f t="shared" si="87"/>
        <v>-8.1478178030052251E-2</v>
      </c>
      <c r="K799" s="139">
        <f t="shared" si="88"/>
        <v>-6.5322405546275409E-3</v>
      </c>
      <c r="L799" s="139">
        <f t="shared" si="89"/>
        <v>-0.13924051900055495</v>
      </c>
      <c r="M799" s="139">
        <f t="shared" si="90"/>
        <v>-0.22725093758523474</v>
      </c>
      <c r="N799" s="388">
        <f t="shared" si="86"/>
        <v>-425.64100609714467</v>
      </c>
    </row>
    <row r="800" spans="2:14" x14ac:dyDescent="0.25">
      <c r="B800" s="387">
        <v>11</v>
      </c>
      <c r="C800" s="387">
        <v>2404</v>
      </c>
      <c r="D800" s="384" t="s">
        <v>1373</v>
      </c>
      <c r="E800" s="385">
        <v>2549</v>
      </c>
      <c r="F800" s="385">
        <v>712</v>
      </c>
      <c r="G800" s="385">
        <v>2372</v>
      </c>
      <c r="H800" s="386">
        <f t="shared" si="84"/>
        <v>1.0746205733558178</v>
      </c>
      <c r="I800" s="139">
        <f t="shared" si="85"/>
        <v>6.911516853932584</v>
      </c>
      <c r="J800" s="139">
        <f t="shared" si="87"/>
        <v>-6.3440619643686705E-2</v>
      </c>
      <c r="K800" s="139">
        <f t="shared" si="88"/>
        <v>0.69911403437326913</v>
      </c>
      <c r="L800" s="139">
        <f t="shared" si="89"/>
        <v>-6.8230735840876418E-3</v>
      </c>
      <c r="M800" s="139">
        <f t="shared" si="90"/>
        <v>0.62885034114549476</v>
      </c>
      <c r="N800" s="388">
        <f t="shared" si="86"/>
        <v>1491.6330091971136</v>
      </c>
    </row>
    <row r="801" spans="2:14" x14ac:dyDescent="0.25">
      <c r="B801" s="387">
        <v>11</v>
      </c>
      <c r="C801" s="387">
        <v>2405</v>
      </c>
      <c r="D801" s="384" t="s">
        <v>1374</v>
      </c>
      <c r="E801" s="385">
        <v>715</v>
      </c>
      <c r="F801" s="385">
        <v>548</v>
      </c>
      <c r="G801" s="385">
        <v>1274</v>
      </c>
      <c r="H801" s="386">
        <f t="shared" si="84"/>
        <v>0.56122448979591832</v>
      </c>
      <c r="I801" s="139">
        <f t="shared" si="85"/>
        <v>3.6295620437956204</v>
      </c>
      <c r="J801" s="139">
        <f t="shared" si="87"/>
        <v>-0.1031304775760101</v>
      </c>
      <c r="K801" s="139">
        <f t="shared" si="88"/>
        <v>0.15179790904765367</v>
      </c>
      <c r="L801" s="139">
        <f t="shared" si="89"/>
        <v>-0.12036366938889785</v>
      </c>
      <c r="M801" s="139">
        <f t="shared" si="90"/>
        <v>-7.1696237917254282E-2</v>
      </c>
      <c r="N801" s="388">
        <f t="shared" si="86"/>
        <v>-91.341007106581955</v>
      </c>
    </row>
    <row r="802" spans="2:14" x14ac:dyDescent="0.25">
      <c r="B802" s="387">
        <v>11</v>
      </c>
      <c r="C802" s="387">
        <v>2406</v>
      </c>
      <c r="D802" s="384" t="s">
        <v>1375</v>
      </c>
      <c r="E802" s="385">
        <v>549</v>
      </c>
      <c r="F802" s="385">
        <v>931</v>
      </c>
      <c r="G802" s="385">
        <v>2345</v>
      </c>
      <c r="H802" s="386">
        <f t="shared" si="84"/>
        <v>0.23411513859275054</v>
      </c>
      <c r="I802" s="139">
        <f t="shared" si="85"/>
        <v>3.1084854994629429</v>
      </c>
      <c r="J802" s="139">
        <f t="shared" si="87"/>
        <v>-6.4416599756776619E-2</v>
      </c>
      <c r="K802" s="139">
        <f t="shared" si="88"/>
        <v>-0.1969235331123263</v>
      </c>
      <c r="L802" s="139">
        <f t="shared" si="89"/>
        <v>-0.13839052981997574</v>
      </c>
      <c r="M802" s="139">
        <f t="shared" si="90"/>
        <v>-0.39973066268907864</v>
      </c>
      <c r="N802" s="388">
        <f t="shared" si="86"/>
        <v>-937.36840400588937</v>
      </c>
    </row>
    <row r="803" spans="2:14" x14ac:dyDescent="0.25">
      <c r="B803" s="387">
        <v>11</v>
      </c>
      <c r="C803" s="387">
        <v>2407</v>
      </c>
      <c r="D803" s="384" t="s">
        <v>1376</v>
      </c>
      <c r="E803" s="385">
        <v>5535</v>
      </c>
      <c r="F803" s="385">
        <v>1193</v>
      </c>
      <c r="G803" s="385">
        <v>6607</v>
      </c>
      <c r="H803" s="386">
        <f t="shared" si="84"/>
        <v>0.83774784319660967</v>
      </c>
      <c r="I803" s="139">
        <f t="shared" si="85"/>
        <v>10.177703269069573</v>
      </c>
      <c r="J803" s="139">
        <f t="shared" si="87"/>
        <v>8.9643668465047011E-2</v>
      </c>
      <c r="K803" s="139">
        <f t="shared" si="88"/>
        <v>0.44659114022284679</v>
      </c>
      <c r="L803" s="139">
        <f t="shared" si="89"/>
        <v>0.10617200801752487</v>
      </c>
      <c r="M803" s="139">
        <f t="shared" si="90"/>
        <v>0.64240681670541877</v>
      </c>
      <c r="N803" s="388">
        <f t="shared" si="86"/>
        <v>4244.3818379727018</v>
      </c>
    </row>
    <row r="804" spans="2:14" x14ac:dyDescent="0.25">
      <c r="B804" s="387">
        <v>11</v>
      </c>
      <c r="C804" s="387">
        <v>2408</v>
      </c>
      <c r="D804" s="384" t="s">
        <v>1377</v>
      </c>
      <c r="E804" s="385">
        <v>804</v>
      </c>
      <c r="F804" s="385">
        <v>660</v>
      </c>
      <c r="G804" s="385">
        <v>2385</v>
      </c>
      <c r="H804" s="386">
        <f t="shared" si="84"/>
        <v>0.33710691823899369</v>
      </c>
      <c r="I804" s="139">
        <f t="shared" si="85"/>
        <v>4.831818181818182</v>
      </c>
      <c r="J804" s="139">
        <f t="shared" si="87"/>
        <v>-6.2970703292939703E-2</v>
      </c>
      <c r="K804" s="139">
        <f t="shared" si="88"/>
        <v>-8.7127094102688568E-2</v>
      </c>
      <c r="L804" s="139">
        <f t="shared" si="89"/>
        <v>-7.8771116743306988E-2</v>
      </c>
      <c r="M804" s="139">
        <f t="shared" si="90"/>
        <v>-0.22886891413893529</v>
      </c>
      <c r="N804" s="388">
        <f t="shared" si="86"/>
        <v>-545.85236022136064</v>
      </c>
    </row>
    <row r="805" spans="2:14" x14ac:dyDescent="0.25">
      <c r="B805" s="387">
        <v>11</v>
      </c>
      <c r="C805" s="387">
        <v>2421</v>
      </c>
      <c r="D805" s="384" t="s">
        <v>1378</v>
      </c>
      <c r="E805" s="385">
        <v>178</v>
      </c>
      <c r="F805" s="385">
        <v>1291</v>
      </c>
      <c r="G805" s="385">
        <v>578</v>
      </c>
      <c r="H805" s="386">
        <f t="shared" si="84"/>
        <v>0.30795847750865052</v>
      </c>
      <c r="I805" s="139">
        <f t="shared" si="85"/>
        <v>0.58559256390395042</v>
      </c>
      <c r="J805" s="139">
        <f t="shared" si="87"/>
        <v>-0.1282890760467725</v>
      </c>
      <c r="K805" s="139">
        <f t="shared" si="88"/>
        <v>-0.11820137018440986</v>
      </c>
      <c r="L805" s="139">
        <f t="shared" si="89"/>
        <v>-0.22567106341244175</v>
      </c>
      <c r="M805" s="139">
        <f t="shared" si="90"/>
        <v>-0.47216150964362413</v>
      </c>
      <c r="N805" s="388">
        <f t="shared" si="86"/>
        <v>-272.90935257401475</v>
      </c>
    </row>
    <row r="806" spans="2:14" x14ac:dyDescent="0.25">
      <c r="B806" s="387">
        <v>11</v>
      </c>
      <c r="C806" s="387">
        <v>2422</v>
      </c>
      <c r="D806" s="384" t="s">
        <v>1379</v>
      </c>
      <c r="E806" s="385">
        <v>2734</v>
      </c>
      <c r="F806" s="385">
        <v>1550</v>
      </c>
      <c r="G806" s="385">
        <v>6375</v>
      </c>
      <c r="H806" s="386">
        <f t="shared" si="84"/>
        <v>0.42886274509803923</v>
      </c>
      <c r="I806" s="139">
        <f t="shared" si="85"/>
        <v>5.8767741935483873</v>
      </c>
      <c r="J806" s="139">
        <f t="shared" si="87"/>
        <v>8.1257468974792885E-2</v>
      </c>
      <c r="K806" s="139">
        <f t="shared" si="88"/>
        <v>1.0691033539264094E-2</v>
      </c>
      <c r="L806" s="139">
        <f t="shared" si="89"/>
        <v>-4.2620427588414458E-2</v>
      </c>
      <c r="M806" s="139">
        <f t="shared" si="90"/>
        <v>4.932807492564252E-2</v>
      </c>
      <c r="N806" s="388">
        <f t="shared" si="86"/>
        <v>314.46647765097106</v>
      </c>
    </row>
    <row r="807" spans="2:14" x14ac:dyDescent="0.25">
      <c r="B807" s="387">
        <v>11</v>
      </c>
      <c r="C807" s="387">
        <v>2424</v>
      </c>
      <c r="D807" s="384" t="s">
        <v>1380</v>
      </c>
      <c r="E807" s="385">
        <v>154</v>
      </c>
      <c r="F807" s="385">
        <v>1624</v>
      </c>
      <c r="G807" s="385">
        <v>587</v>
      </c>
      <c r="H807" s="386">
        <f t="shared" si="84"/>
        <v>0.26235093696763201</v>
      </c>
      <c r="I807" s="139">
        <f t="shared" si="85"/>
        <v>0.45628078817733991</v>
      </c>
      <c r="J807" s="139">
        <f t="shared" si="87"/>
        <v>-0.12796374934240917</v>
      </c>
      <c r="K807" s="139">
        <f t="shared" si="88"/>
        <v>-0.16682219759987418</v>
      </c>
      <c r="L807" s="139">
        <f t="shared" si="89"/>
        <v>-0.23014465823928967</v>
      </c>
      <c r="M807" s="139">
        <f t="shared" si="90"/>
        <v>-0.52493060518157297</v>
      </c>
      <c r="N807" s="388">
        <f t="shared" si="86"/>
        <v>-308.13426524158331</v>
      </c>
    </row>
    <row r="808" spans="2:14" x14ac:dyDescent="0.25">
      <c r="B808" s="387">
        <v>11</v>
      </c>
      <c r="C808" s="387">
        <v>2425</v>
      </c>
      <c r="D808" s="384" t="s">
        <v>1381</v>
      </c>
      <c r="E808" s="385">
        <v>267</v>
      </c>
      <c r="F808" s="385">
        <v>776</v>
      </c>
      <c r="G808" s="385">
        <v>732</v>
      </c>
      <c r="H808" s="386">
        <f t="shared" si="84"/>
        <v>0.36475409836065575</v>
      </c>
      <c r="I808" s="139">
        <f t="shared" si="85"/>
        <v>1.2873711340206186</v>
      </c>
      <c r="J808" s="139">
        <f t="shared" si="87"/>
        <v>-0.12272237466100035</v>
      </c>
      <c r="K808" s="139">
        <f t="shared" si="88"/>
        <v>-5.7653266808480173E-2</v>
      </c>
      <c r="L808" s="139">
        <f t="shared" si="89"/>
        <v>-0.20139274101507484</v>
      </c>
      <c r="M808" s="139">
        <f t="shared" si="90"/>
        <v>-0.38176838248455536</v>
      </c>
      <c r="N808" s="388">
        <f t="shared" si="86"/>
        <v>-279.45445597869451</v>
      </c>
    </row>
    <row r="809" spans="2:14" x14ac:dyDescent="0.25">
      <c r="B809" s="387">
        <v>11</v>
      </c>
      <c r="C809" s="387">
        <v>2426</v>
      </c>
      <c r="D809" s="384" t="s">
        <v>1382</v>
      </c>
      <c r="E809" s="385">
        <v>462</v>
      </c>
      <c r="F809" s="385">
        <v>1551</v>
      </c>
      <c r="G809" s="385">
        <v>1865</v>
      </c>
      <c r="H809" s="386">
        <f t="shared" si="84"/>
        <v>0.24772117962466489</v>
      </c>
      <c r="I809" s="139">
        <f t="shared" si="85"/>
        <v>1.5003223726627981</v>
      </c>
      <c r="J809" s="139">
        <f t="shared" si="87"/>
        <v>-8.1767357322819645E-2</v>
      </c>
      <c r="K809" s="139">
        <f t="shared" si="88"/>
        <v>-0.18241854194259943</v>
      </c>
      <c r="L809" s="139">
        <f t="shared" si="89"/>
        <v>-0.19402560407640496</v>
      </c>
      <c r="M809" s="139">
        <f t="shared" si="90"/>
        <v>-0.45821150334182403</v>
      </c>
      <c r="N809" s="388">
        <f t="shared" si="86"/>
        <v>-854.56445373250187</v>
      </c>
    </row>
    <row r="810" spans="2:14" x14ac:dyDescent="0.25">
      <c r="B810" s="387">
        <v>11</v>
      </c>
      <c r="C810" s="387">
        <v>2427</v>
      </c>
      <c r="D810" s="384" t="s">
        <v>1383</v>
      </c>
      <c r="E810" s="385">
        <v>438</v>
      </c>
      <c r="F810" s="385">
        <v>1128</v>
      </c>
      <c r="G810" s="385">
        <v>1349</v>
      </c>
      <c r="H810" s="386">
        <f t="shared" si="84"/>
        <v>0.32468495181616014</v>
      </c>
      <c r="I810" s="139">
        <f t="shared" si="85"/>
        <v>1.5842198581560283</v>
      </c>
      <c r="J810" s="139">
        <f t="shared" si="87"/>
        <v>-0.10041942170631589</v>
      </c>
      <c r="K810" s="139">
        <f t="shared" si="88"/>
        <v>-0.10036977894034359</v>
      </c>
      <c r="L810" s="139">
        <f t="shared" si="89"/>
        <v>-0.19112313556586832</v>
      </c>
      <c r="M810" s="139">
        <f t="shared" si="90"/>
        <v>-0.3919123362125278</v>
      </c>
      <c r="N810" s="388">
        <f t="shared" si="86"/>
        <v>-528.68974155069998</v>
      </c>
    </row>
    <row r="811" spans="2:14" x14ac:dyDescent="0.25">
      <c r="B811" s="387">
        <v>11</v>
      </c>
      <c r="C811" s="387">
        <v>2428</v>
      </c>
      <c r="D811" s="384" t="s">
        <v>1384</v>
      </c>
      <c r="E811" s="385">
        <v>796</v>
      </c>
      <c r="F811" s="385">
        <v>3535</v>
      </c>
      <c r="G811" s="385">
        <v>2381</v>
      </c>
      <c r="H811" s="386">
        <f t="shared" si="84"/>
        <v>0.3343133137337253</v>
      </c>
      <c r="I811" s="139">
        <f t="shared" si="85"/>
        <v>0.89872701555869872</v>
      </c>
      <c r="J811" s="139">
        <f t="shared" si="87"/>
        <v>-6.3115292939323386E-2</v>
      </c>
      <c r="K811" s="139">
        <f t="shared" si="88"/>
        <v>-9.010527185370229E-2</v>
      </c>
      <c r="L811" s="139">
        <f t="shared" si="89"/>
        <v>-0.21483804642571216</v>
      </c>
      <c r="M811" s="139">
        <f t="shared" si="90"/>
        <v>-0.36805861121873784</v>
      </c>
      <c r="N811" s="388">
        <f t="shared" si="86"/>
        <v>-876.34755331181475</v>
      </c>
    </row>
    <row r="812" spans="2:14" x14ac:dyDescent="0.25">
      <c r="B812" s="387">
        <v>11</v>
      </c>
      <c r="C812" s="387">
        <v>2430</v>
      </c>
      <c r="D812" s="384" t="s">
        <v>1385</v>
      </c>
      <c r="E812" s="385">
        <v>274</v>
      </c>
      <c r="F812" s="385">
        <v>2426</v>
      </c>
      <c r="G812" s="385">
        <v>1162</v>
      </c>
      <c r="H812" s="386">
        <f t="shared" si="84"/>
        <v>0.23580034423407917</v>
      </c>
      <c r="I812" s="139">
        <f t="shared" si="85"/>
        <v>0.59192085737840061</v>
      </c>
      <c r="J812" s="139">
        <f t="shared" si="87"/>
        <v>-0.10717898767475348</v>
      </c>
      <c r="K812" s="139">
        <f t="shared" si="88"/>
        <v>-0.19512698605728582</v>
      </c>
      <c r="L812" s="139">
        <f t="shared" si="89"/>
        <v>-0.22545213345968998</v>
      </c>
      <c r="M812" s="139">
        <f t="shared" si="90"/>
        <v>-0.52775810719172922</v>
      </c>
      <c r="N812" s="388">
        <f t="shared" si="86"/>
        <v>-613.25492055678933</v>
      </c>
    </row>
    <row r="813" spans="2:14" x14ac:dyDescent="0.25">
      <c r="B813" s="387">
        <v>11</v>
      </c>
      <c r="C813" s="387">
        <v>2445</v>
      </c>
      <c r="D813" s="384" t="s">
        <v>1386</v>
      </c>
      <c r="E813" s="385">
        <v>79</v>
      </c>
      <c r="F813" s="385">
        <v>415</v>
      </c>
      <c r="G813" s="385">
        <v>356</v>
      </c>
      <c r="H813" s="386">
        <f t="shared" si="84"/>
        <v>0.22191011235955055</v>
      </c>
      <c r="I813" s="139">
        <f t="shared" si="85"/>
        <v>1.0481927710843373</v>
      </c>
      <c r="J813" s="139">
        <f t="shared" si="87"/>
        <v>-0.13631380142106739</v>
      </c>
      <c r="K813" s="139">
        <f t="shared" si="88"/>
        <v>-0.20993494453785413</v>
      </c>
      <c r="L813" s="139">
        <f t="shared" si="89"/>
        <v>-0.2096672162599888</v>
      </c>
      <c r="M813" s="139">
        <f t="shared" si="90"/>
        <v>-0.55591596221891026</v>
      </c>
      <c r="N813" s="388">
        <f t="shared" si="86"/>
        <v>-197.90608254993205</v>
      </c>
    </row>
    <row r="814" spans="2:14" x14ac:dyDescent="0.25">
      <c r="B814" s="387">
        <v>11</v>
      </c>
      <c r="C814" s="387">
        <v>2455</v>
      </c>
      <c r="D814" s="384" t="s">
        <v>1387</v>
      </c>
      <c r="E814" s="385">
        <v>174</v>
      </c>
      <c r="F814" s="385">
        <v>437</v>
      </c>
      <c r="G814" s="385">
        <v>895</v>
      </c>
      <c r="H814" s="386">
        <f t="shared" si="84"/>
        <v>0.19441340782122904</v>
      </c>
      <c r="I814" s="139">
        <f t="shared" si="85"/>
        <v>2.446224256292906</v>
      </c>
      <c r="J814" s="139">
        <f t="shared" si="87"/>
        <v>-0.11683034657086491</v>
      </c>
      <c r="K814" s="139">
        <f t="shared" si="88"/>
        <v>-0.23924835433791453</v>
      </c>
      <c r="L814" s="139">
        <f t="shared" si="89"/>
        <v>-0.16130173380599966</v>
      </c>
      <c r="M814" s="139">
        <f t="shared" si="90"/>
        <v>-0.51738043471477912</v>
      </c>
      <c r="N814" s="388">
        <f t="shared" si="86"/>
        <v>-463.05548906972734</v>
      </c>
    </row>
    <row r="815" spans="2:14" x14ac:dyDescent="0.25">
      <c r="B815" s="387">
        <v>11</v>
      </c>
      <c r="C815" s="387">
        <v>2456</v>
      </c>
      <c r="D815" s="384" t="s">
        <v>1388</v>
      </c>
      <c r="E815" s="385">
        <v>100</v>
      </c>
      <c r="F815" s="385">
        <v>309</v>
      </c>
      <c r="G815" s="385">
        <v>348</v>
      </c>
      <c r="H815" s="386">
        <f t="shared" si="84"/>
        <v>0.28735632183908044</v>
      </c>
      <c r="I815" s="139">
        <f t="shared" si="85"/>
        <v>1.4498381877022655</v>
      </c>
      <c r="J815" s="139">
        <f t="shared" si="87"/>
        <v>-0.13660298071383475</v>
      </c>
      <c r="K815" s="139">
        <f t="shared" si="88"/>
        <v>-0.14016470877522452</v>
      </c>
      <c r="L815" s="139">
        <f t="shared" si="89"/>
        <v>-0.19577212551583328</v>
      </c>
      <c r="M815" s="139">
        <f t="shared" si="90"/>
        <v>-0.47253981500489256</v>
      </c>
      <c r="N815" s="388">
        <f t="shared" si="86"/>
        <v>-164.44385562170262</v>
      </c>
    </row>
    <row r="816" spans="2:14" x14ac:dyDescent="0.25">
      <c r="B816" s="387">
        <v>11</v>
      </c>
      <c r="C816" s="387">
        <v>2457</v>
      </c>
      <c r="D816" s="384" t="s">
        <v>1389</v>
      </c>
      <c r="E816" s="385">
        <v>435</v>
      </c>
      <c r="F816" s="385">
        <v>1185</v>
      </c>
      <c r="G816" s="385">
        <v>1471</v>
      </c>
      <c r="H816" s="386">
        <f t="shared" si="84"/>
        <v>0.2957171991842284</v>
      </c>
      <c r="I816" s="139">
        <f t="shared" si="85"/>
        <v>1.6084388185654008</v>
      </c>
      <c r="J816" s="139">
        <f t="shared" si="87"/>
        <v>-9.6009437491613295E-2</v>
      </c>
      <c r="K816" s="139">
        <f t="shared" si="88"/>
        <v>-0.13125142887418068</v>
      </c>
      <c r="L816" s="139">
        <f t="shared" si="89"/>
        <v>-0.19028527052697142</v>
      </c>
      <c r="M816" s="139">
        <f t="shared" si="90"/>
        <v>-0.41754613689276537</v>
      </c>
      <c r="N816" s="388">
        <f t="shared" si="86"/>
        <v>-614.21036736925782</v>
      </c>
    </row>
    <row r="817" spans="2:14" x14ac:dyDescent="0.25">
      <c r="B817" s="387">
        <v>11</v>
      </c>
      <c r="C817" s="387">
        <v>2461</v>
      </c>
      <c r="D817" s="384" t="s">
        <v>1390</v>
      </c>
      <c r="E817" s="385">
        <v>344</v>
      </c>
      <c r="F817" s="385">
        <v>715</v>
      </c>
      <c r="G817" s="385">
        <v>1131</v>
      </c>
      <c r="H817" s="386">
        <f t="shared" si="84"/>
        <v>0.3041556145004421</v>
      </c>
      <c r="I817" s="139">
        <f t="shared" si="85"/>
        <v>2.0629370629370629</v>
      </c>
      <c r="J817" s="139">
        <f t="shared" si="87"/>
        <v>-0.10829955743422709</v>
      </c>
      <c r="K817" s="139">
        <f t="shared" si="88"/>
        <v>-0.12225548807398257</v>
      </c>
      <c r="L817" s="139">
        <f t="shared" si="89"/>
        <v>-0.17456171415781924</v>
      </c>
      <c r="M817" s="139">
        <f t="shared" si="90"/>
        <v>-0.40511675966602889</v>
      </c>
      <c r="N817" s="388">
        <f t="shared" si="86"/>
        <v>-458.1870551822787</v>
      </c>
    </row>
    <row r="818" spans="2:14" x14ac:dyDescent="0.25">
      <c r="B818" s="387">
        <v>11</v>
      </c>
      <c r="C818" s="387">
        <v>2463</v>
      </c>
      <c r="D818" s="384" t="s">
        <v>1391</v>
      </c>
      <c r="E818" s="385">
        <v>61</v>
      </c>
      <c r="F818" s="385">
        <v>153</v>
      </c>
      <c r="G818" s="385">
        <v>222</v>
      </c>
      <c r="H818" s="386">
        <f t="shared" si="84"/>
        <v>0.2747747747747748</v>
      </c>
      <c r="I818" s="139">
        <f t="shared" si="85"/>
        <v>1.8496732026143792</v>
      </c>
      <c r="J818" s="139">
        <f t="shared" si="87"/>
        <v>-0.14115755457492105</v>
      </c>
      <c r="K818" s="139">
        <f t="shared" si="88"/>
        <v>-0.15357751773568523</v>
      </c>
      <c r="L818" s="139">
        <f t="shared" si="89"/>
        <v>-0.18193966637394401</v>
      </c>
      <c r="M818" s="139">
        <f t="shared" si="90"/>
        <v>-0.47667473868455024</v>
      </c>
      <c r="N818" s="388">
        <f t="shared" si="86"/>
        <v>-105.82179198797016</v>
      </c>
    </row>
    <row r="819" spans="2:14" x14ac:dyDescent="0.25">
      <c r="B819" s="387">
        <v>11</v>
      </c>
      <c r="C819" s="387">
        <v>2464</v>
      </c>
      <c r="D819" s="384" t="s">
        <v>1392</v>
      </c>
      <c r="E819" s="385">
        <v>525</v>
      </c>
      <c r="F819" s="385">
        <v>751</v>
      </c>
      <c r="G819" s="385">
        <v>1119</v>
      </c>
      <c r="H819" s="386">
        <f t="shared" si="84"/>
        <v>0.46916890080428952</v>
      </c>
      <c r="I819" s="139">
        <f t="shared" si="85"/>
        <v>2.1890812250332892</v>
      </c>
      <c r="J819" s="139">
        <f t="shared" si="87"/>
        <v>-0.10873332637337817</v>
      </c>
      <c r="K819" s="139">
        <f t="shared" si="88"/>
        <v>5.3660214010898953E-2</v>
      </c>
      <c r="L819" s="139">
        <f t="shared" si="89"/>
        <v>-0.17019770424596237</v>
      </c>
      <c r="M819" s="139">
        <f t="shared" si="90"/>
        <v>-0.22527081660844159</v>
      </c>
      <c r="N819" s="388">
        <f t="shared" si="86"/>
        <v>-252.07804378484613</v>
      </c>
    </row>
    <row r="820" spans="2:14" x14ac:dyDescent="0.25">
      <c r="B820" s="387">
        <v>11</v>
      </c>
      <c r="C820" s="387">
        <v>2465</v>
      </c>
      <c r="D820" s="384" t="s">
        <v>1393</v>
      </c>
      <c r="E820" s="385">
        <v>1098</v>
      </c>
      <c r="F820" s="385">
        <v>2258</v>
      </c>
      <c r="G820" s="385">
        <v>2550</v>
      </c>
      <c r="H820" s="386">
        <f t="shared" si="84"/>
        <v>0.43058823529411766</v>
      </c>
      <c r="I820" s="139">
        <f t="shared" si="85"/>
        <v>1.6155890168290523</v>
      </c>
      <c r="J820" s="139">
        <f t="shared" si="87"/>
        <v>-5.7006380379612413E-2</v>
      </c>
      <c r="K820" s="139">
        <f t="shared" si="88"/>
        <v>1.2530526746646143E-2</v>
      </c>
      <c r="L820" s="139">
        <f t="shared" si="89"/>
        <v>-0.19003790643515941</v>
      </c>
      <c r="M820" s="139">
        <f t="shared" si="90"/>
        <v>-0.23451376006812569</v>
      </c>
      <c r="N820" s="388">
        <f t="shared" si="86"/>
        <v>-598.01008817372053</v>
      </c>
    </row>
    <row r="821" spans="2:14" x14ac:dyDescent="0.25">
      <c r="B821" s="387">
        <v>11</v>
      </c>
      <c r="C821" s="387">
        <v>2471</v>
      </c>
      <c r="D821" s="384" t="s">
        <v>1394</v>
      </c>
      <c r="E821" s="385">
        <v>450</v>
      </c>
      <c r="F821" s="385">
        <v>170</v>
      </c>
      <c r="G821" s="385">
        <v>1169</v>
      </c>
      <c r="H821" s="386">
        <f t="shared" si="84"/>
        <v>0.3849443969204448</v>
      </c>
      <c r="I821" s="139">
        <f t="shared" si="85"/>
        <v>9.5235294117647058</v>
      </c>
      <c r="J821" s="139">
        <f t="shared" si="87"/>
        <v>-0.10692595579358201</v>
      </c>
      <c r="K821" s="139">
        <f t="shared" si="88"/>
        <v>-3.6128996696626468E-2</v>
      </c>
      <c r="L821" s="139">
        <f t="shared" si="89"/>
        <v>8.3540590519358346E-2</v>
      </c>
      <c r="M821" s="139">
        <f t="shared" si="90"/>
        <v>-5.9514361970850124E-2</v>
      </c>
      <c r="N821" s="388">
        <f t="shared" si="86"/>
        <v>-69.572289143923797</v>
      </c>
    </row>
    <row r="822" spans="2:14" x14ac:dyDescent="0.25">
      <c r="B822" s="387">
        <v>11</v>
      </c>
      <c r="C822" s="387">
        <v>2472</v>
      </c>
      <c r="D822" s="384" t="s">
        <v>1395</v>
      </c>
      <c r="E822" s="385">
        <v>170</v>
      </c>
      <c r="F822" s="385">
        <v>621</v>
      </c>
      <c r="G822" s="385">
        <v>1066</v>
      </c>
      <c r="H822" s="386">
        <f t="shared" si="84"/>
        <v>0.15947467166979362</v>
      </c>
      <c r="I822" s="139">
        <f t="shared" si="85"/>
        <v>1.9903381642512077</v>
      </c>
      <c r="J822" s="139">
        <f t="shared" si="87"/>
        <v>-0.11064913918796207</v>
      </c>
      <c r="K822" s="139">
        <f t="shared" si="88"/>
        <v>-0.27649549023653996</v>
      </c>
      <c r="L822" s="139">
        <f t="shared" si="89"/>
        <v>-0.17707330334427152</v>
      </c>
      <c r="M822" s="139">
        <f t="shared" si="90"/>
        <v>-0.56421793276877352</v>
      </c>
      <c r="N822" s="388">
        <f t="shared" si="86"/>
        <v>-601.45631633151254</v>
      </c>
    </row>
    <row r="823" spans="2:14" x14ac:dyDescent="0.25">
      <c r="B823" s="387">
        <v>11</v>
      </c>
      <c r="C823" s="387">
        <v>2473</v>
      </c>
      <c r="D823" s="384" t="s">
        <v>1396</v>
      </c>
      <c r="E823" s="385">
        <v>2717</v>
      </c>
      <c r="F823" s="385">
        <v>573</v>
      </c>
      <c r="G823" s="385">
        <v>6795</v>
      </c>
      <c r="H823" s="386">
        <f t="shared" si="84"/>
        <v>0.39985283296541574</v>
      </c>
      <c r="I823" s="139">
        <f t="shared" si="85"/>
        <v>16.600349040139616</v>
      </c>
      <c r="J823" s="139">
        <f t="shared" si="87"/>
        <v>9.6439381845080524E-2</v>
      </c>
      <c r="K823" s="139">
        <f t="shared" si="88"/>
        <v>-2.023556137039802E-2</v>
      </c>
      <c r="L823" s="139">
        <f t="shared" si="89"/>
        <v>0.32836611783224978</v>
      </c>
      <c r="M823" s="139">
        <f t="shared" si="90"/>
        <v>0.40456993830693228</v>
      </c>
      <c r="N823" s="388">
        <f t="shared" si="86"/>
        <v>2749.0527307956049</v>
      </c>
    </row>
    <row r="824" spans="2:14" x14ac:dyDescent="0.25">
      <c r="B824" s="387">
        <v>11</v>
      </c>
      <c r="C824" s="387">
        <v>2474</v>
      </c>
      <c r="D824" s="384" t="s">
        <v>1397</v>
      </c>
      <c r="E824" s="385">
        <v>411</v>
      </c>
      <c r="F824" s="385">
        <v>597</v>
      </c>
      <c r="G824" s="385">
        <v>923</v>
      </c>
      <c r="H824" s="386">
        <f t="shared" si="84"/>
        <v>0.44528710725893822</v>
      </c>
      <c r="I824" s="139">
        <f t="shared" si="85"/>
        <v>2.2345058626465661</v>
      </c>
      <c r="J824" s="139">
        <f t="shared" si="87"/>
        <v>-0.11581821904617906</v>
      </c>
      <c r="K824" s="139">
        <f t="shared" si="88"/>
        <v>2.8200552109245696E-2</v>
      </c>
      <c r="L824" s="139">
        <f t="shared" si="89"/>
        <v>-0.16862621995772689</v>
      </c>
      <c r="M824" s="139">
        <f t="shared" si="90"/>
        <v>-0.25624388689466027</v>
      </c>
      <c r="N824" s="388">
        <f t="shared" si="86"/>
        <v>-236.51310760377143</v>
      </c>
    </row>
    <row r="825" spans="2:14" x14ac:dyDescent="0.25">
      <c r="B825" s="387">
        <v>11</v>
      </c>
      <c r="C825" s="387">
        <v>2475</v>
      </c>
      <c r="D825" s="384" t="s">
        <v>1398</v>
      </c>
      <c r="E825" s="385">
        <v>227</v>
      </c>
      <c r="F825" s="385">
        <v>828</v>
      </c>
      <c r="G825" s="385">
        <v>1273</v>
      </c>
      <c r="H825" s="386">
        <f t="shared" si="84"/>
        <v>0.17831893165750196</v>
      </c>
      <c r="I825" s="139">
        <f t="shared" si="85"/>
        <v>1.8115942028985508</v>
      </c>
      <c r="J825" s="139">
        <f t="shared" si="87"/>
        <v>-0.10316662498760602</v>
      </c>
      <c r="K825" s="139">
        <f t="shared" si="88"/>
        <v>-0.25640619136697096</v>
      </c>
      <c r="L825" s="139">
        <f t="shared" si="89"/>
        <v>-0.1832570252547038</v>
      </c>
      <c r="M825" s="139">
        <f t="shared" si="90"/>
        <v>-0.54282984160928083</v>
      </c>
      <c r="N825" s="388">
        <f t="shared" si="86"/>
        <v>-691.02238836861454</v>
      </c>
    </row>
    <row r="826" spans="2:14" x14ac:dyDescent="0.25">
      <c r="B826" s="387">
        <v>11</v>
      </c>
      <c r="C826" s="387">
        <v>2476</v>
      </c>
      <c r="D826" s="384" t="s">
        <v>1399</v>
      </c>
      <c r="E826" s="385">
        <v>462</v>
      </c>
      <c r="F826" s="385">
        <v>752</v>
      </c>
      <c r="G826" s="385">
        <v>3353</v>
      </c>
      <c r="H826" s="386">
        <f t="shared" si="84"/>
        <v>0.13778705636743216</v>
      </c>
      <c r="I826" s="139">
        <f t="shared" si="85"/>
        <v>5.0731382978723403</v>
      </c>
      <c r="J826" s="139">
        <f t="shared" si="87"/>
        <v>-2.7980008868086284E-2</v>
      </c>
      <c r="K826" s="139">
        <f t="shared" si="88"/>
        <v>-0.29961600469885197</v>
      </c>
      <c r="L826" s="139">
        <f t="shared" si="89"/>
        <v>-7.0422546655795157E-2</v>
      </c>
      <c r="M826" s="139">
        <f t="shared" si="90"/>
        <v>-0.39801856022273341</v>
      </c>
      <c r="N826" s="388">
        <f t="shared" si="86"/>
        <v>-1334.5562324268251</v>
      </c>
    </row>
    <row r="827" spans="2:14" x14ac:dyDescent="0.25">
      <c r="B827" s="387">
        <v>11</v>
      </c>
      <c r="C827" s="387">
        <v>2477</v>
      </c>
      <c r="D827" s="384" t="s">
        <v>1400</v>
      </c>
      <c r="E827" s="385">
        <v>252</v>
      </c>
      <c r="F827" s="385">
        <v>850</v>
      </c>
      <c r="G827" s="385">
        <v>946</v>
      </c>
      <c r="H827" s="386">
        <f t="shared" si="84"/>
        <v>0.26638477801268501</v>
      </c>
      <c r="I827" s="139">
        <f t="shared" si="85"/>
        <v>1.4094117647058824</v>
      </c>
      <c r="J827" s="139">
        <f t="shared" si="87"/>
        <v>-0.11498682857947283</v>
      </c>
      <c r="K827" s="139">
        <f t="shared" si="88"/>
        <v>-0.16252184097142272</v>
      </c>
      <c r="L827" s="139">
        <f t="shared" si="89"/>
        <v>-0.19717069448426924</v>
      </c>
      <c r="M827" s="139">
        <f t="shared" si="90"/>
        <v>-0.47467936403516475</v>
      </c>
      <c r="N827" s="388">
        <f t="shared" si="86"/>
        <v>-449.04667837726583</v>
      </c>
    </row>
    <row r="828" spans="2:14" x14ac:dyDescent="0.25">
      <c r="B828" s="387">
        <v>11</v>
      </c>
      <c r="C828" s="387">
        <v>2478</v>
      </c>
      <c r="D828" s="384" t="s">
        <v>1401</v>
      </c>
      <c r="E828" s="385">
        <v>202</v>
      </c>
      <c r="F828" s="385">
        <v>629</v>
      </c>
      <c r="G828" s="385">
        <v>1542</v>
      </c>
      <c r="H828" s="386">
        <f t="shared" si="84"/>
        <v>0.13099870298313879</v>
      </c>
      <c r="I828" s="139">
        <f t="shared" si="85"/>
        <v>2.7726550079491257</v>
      </c>
      <c r="J828" s="139">
        <f t="shared" si="87"/>
        <v>-9.3442971268302755E-2</v>
      </c>
      <c r="K828" s="139">
        <f t="shared" si="88"/>
        <v>-0.30685286409573326</v>
      </c>
      <c r="L828" s="139">
        <f t="shared" si="89"/>
        <v>-0.15000872577384078</v>
      </c>
      <c r="M828" s="139">
        <f t="shared" si="90"/>
        <v>-0.55030456113787674</v>
      </c>
      <c r="N828" s="388">
        <f t="shared" si="86"/>
        <v>-848.56963327460596</v>
      </c>
    </row>
    <row r="829" spans="2:14" x14ac:dyDescent="0.25">
      <c r="B829" s="387">
        <v>11</v>
      </c>
      <c r="C829" s="387">
        <v>2479</v>
      </c>
      <c r="D829" s="384" t="s">
        <v>1402</v>
      </c>
      <c r="E829" s="385">
        <v>211</v>
      </c>
      <c r="F829" s="385">
        <v>531</v>
      </c>
      <c r="G829" s="385">
        <v>1382</v>
      </c>
      <c r="H829" s="386">
        <f t="shared" si="84"/>
        <v>0.15267727930535455</v>
      </c>
      <c r="I829" s="139">
        <f t="shared" si="85"/>
        <v>3</v>
      </c>
      <c r="J829" s="139">
        <f t="shared" si="87"/>
        <v>-9.922655712365043E-2</v>
      </c>
      <c r="K829" s="139">
        <f t="shared" si="88"/>
        <v>-0.28374198581832533</v>
      </c>
      <c r="L829" s="139">
        <f t="shared" si="89"/>
        <v>-0.14214363093128898</v>
      </c>
      <c r="M829" s="139">
        <f t="shared" si="90"/>
        <v>-0.5251121738732647</v>
      </c>
      <c r="N829" s="388">
        <f t="shared" si="86"/>
        <v>-725.70502429285182</v>
      </c>
    </row>
    <row r="830" spans="2:14" x14ac:dyDescent="0.25">
      <c r="B830" s="387">
        <v>11</v>
      </c>
      <c r="C830" s="387">
        <v>2480</v>
      </c>
      <c r="D830" s="384" t="s">
        <v>1403</v>
      </c>
      <c r="E830" s="385">
        <v>257</v>
      </c>
      <c r="F830" s="385">
        <v>1633</v>
      </c>
      <c r="G830" s="385">
        <v>1065</v>
      </c>
      <c r="H830" s="386">
        <f t="shared" si="84"/>
        <v>0.24131455399061033</v>
      </c>
      <c r="I830" s="139">
        <f t="shared" si="85"/>
        <v>0.80955296999387627</v>
      </c>
      <c r="J830" s="139">
        <f t="shared" si="87"/>
        <v>-0.11068528659955799</v>
      </c>
      <c r="K830" s="139">
        <f t="shared" si="88"/>
        <v>-0.18924845286464759</v>
      </c>
      <c r="L830" s="139">
        <f t="shared" si="89"/>
        <v>-0.21792305973317225</v>
      </c>
      <c r="M830" s="139">
        <f t="shared" si="90"/>
        <v>-0.51785679919737782</v>
      </c>
      <c r="N830" s="388">
        <f t="shared" si="86"/>
        <v>-551.51749114520737</v>
      </c>
    </row>
    <row r="831" spans="2:14" x14ac:dyDescent="0.25">
      <c r="B831" s="387">
        <v>11</v>
      </c>
      <c r="C831" s="387">
        <v>2481</v>
      </c>
      <c r="D831" s="384" t="s">
        <v>1404</v>
      </c>
      <c r="E831" s="385">
        <v>611</v>
      </c>
      <c r="F831" s="385">
        <v>264</v>
      </c>
      <c r="G831" s="385">
        <v>1446</v>
      </c>
      <c r="H831" s="386">
        <f t="shared" si="84"/>
        <v>0.42254495159059474</v>
      </c>
      <c r="I831" s="139">
        <f t="shared" si="85"/>
        <v>7.791666666666667</v>
      </c>
      <c r="J831" s="139">
        <f t="shared" si="87"/>
        <v>-9.6913122781511346E-2</v>
      </c>
      <c r="K831" s="139">
        <f t="shared" si="88"/>
        <v>3.9558238759468773E-3</v>
      </c>
      <c r="L831" s="139">
        <f t="shared" si="89"/>
        <v>2.3626076363577081E-2</v>
      </c>
      <c r="M831" s="139">
        <f t="shared" si="90"/>
        <v>-6.9331222541987383E-2</v>
      </c>
      <c r="N831" s="388">
        <f t="shared" si="86"/>
        <v>-100.25294779571375</v>
      </c>
    </row>
    <row r="832" spans="2:14" x14ac:dyDescent="0.25">
      <c r="B832" s="387">
        <v>11</v>
      </c>
      <c r="C832" s="387">
        <v>2491</v>
      </c>
      <c r="D832" s="384" t="s">
        <v>1405</v>
      </c>
      <c r="E832" s="385">
        <v>86</v>
      </c>
      <c r="F832" s="385">
        <v>530</v>
      </c>
      <c r="G832" s="385">
        <v>313</v>
      </c>
      <c r="H832" s="386">
        <f t="shared" si="84"/>
        <v>0.27476038338658149</v>
      </c>
      <c r="I832" s="139">
        <f t="shared" si="85"/>
        <v>0.75283018867924534</v>
      </c>
      <c r="J832" s="139">
        <f t="shared" si="87"/>
        <v>-0.13786814011969206</v>
      </c>
      <c r="K832" s="139">
        <f t="shared" si="88"/>
        <v>-0.15359285996184599</v>
      </c>
      <c r="L832" s="139">
        <f t="shared" si="89"/>
        <v>-0.21988540801605441</v>
      </c>
      <c r="M832" s="139">
        <f t="shared" si="90"/>
        <v>-0.51134640809759246</v>
      </c>
      <c r="N832" s="388">
        <f t="shared" si="86"/>
        <v>-160.05142573454643</v>
      </c>
    </row>
    <row r="833" spans="2:14" x14ac:dyDescent="0.25">
      <c r="B833" s="387">
        <v>11</v>
      </c>
      <c r="C833" s="387">
        <v>2492</v>
      </c>
      <c r="D833" s="384" t="s">
        <v>1406</v>
      </c>
      <c r="E833" s="385">
        <v>105</v>
      </c>
      <c r="F833" s="385">
        <v>851</v>
      </c>
      <c r="G833" s="385">
        <v>529</v>
      </c>
      <c r="H833" s="386">
        <f t="shared" si="84"/>
        <v>0.19848771266540643</v>
      </c>
      <c r="I833" s="139">
        <f t="shared" si="85"/>
        <v>0.74500587544065799</v>
      </c>
      <c r="J833" s="139">
        <f t="shared" si="87"/>
        <v>-0.1300602992149727</v>
      </c>
      <c r="K833" s="139">
        <f t="shared" si="88"/>
        <v>-0.23490486047008416</v>
      </c>
      <c r="L833" s="139">
        <f t="shared" si="89"/>
        <v>-0.22015609339664799</v>
      </c>
      <c r="M833" s="139">
        <f t="shared" si="90"/>
        <v>-0.58512125308170482</v>
      </c>
      <c r="N833" s="388">
        <f t="shared" si="86"/>
        <v>-309.52914288022185</v>
      </c>
    </row>
    <row r="834" spans="2:14" x14ac:dyDescent="0.25">
      <c r="B834" s="387">
        <v>11</v>
      </c>
      <c r="C834" s="387">
        <v>2493</v>
      </c>
      <c r="D834" s="384" t="s">
        <v>1407</v>
      </c>
      <c r="E834" s="385">
        <v>1015</v>
      </c>
      <c r="F834" s="385">
        <v>1325</v>
      </c>
      <c r="G834" s="385">
        <v>4067</v>
      </c>
      <c r="H834" s="386">
        <f t="shared" si="84"/>
        <v>0.24956970740103271</v>
      </c>
      <c r="I834" s="139">
        <f t="shared" si="85"/>
        <v>3.8354716981132078</v>
      </c>
      <c r="J834" s="139">
        <f t="shared" si="87"/>
        <v>-2.1707569885972928E-3</v>
      </c>
      <c r="K834" s="139">
        <f t="shared" si="88"/>
        <v>-0.18044788207097934</v>
      </c>
      <c r="L834" s="139">
        <f t="shared" si="89"/>
        <v>-0.11324013899750721</v>
      </c>
      <c r="M834" s="139">
        <f t="shared" si="90"/>
        <v>-0.29585877805708383</v>
      </c>
      <c r="N834" s="388">
        <f t="shared" si="86"/>
        <v>-1203.2576503581599</v>
      </c>
    </row>
    <row r="835" spans="2:14" x14ac:dyDescent="0.25">
      <c r="B835" s="387">
        <v>11</v>
      </c>
      <c r="C835" s="387">
        <v>2495</v>
      </c>
      <c r="D835" s="384" t="s">
        <v>1408</v>
      </c>
      <c r="E835" s="385">
        <v>1221</v>
      </c>
      <c r="F835" s="385">
        <v>402</v>
      </c>
      <c r="G835" s="385">
        <v>4099</v>
      </c>
      <c r="H835" s="386">
        <f t="shared" si="84"/>
        <v>0.29787753110514759</v>
      </c>
      <c r="I835" s="139">
        <f t="shared" si="85"/>
        <v>13.233830845771145</v>
      </c>
      <c r="J835" s="139">
        <f t="shared" si="87"/>
        <v>-1.0140398175277584E-3</v>
      </c>
      <c r="K835" s="139">
        <f t="shared" si="88"/>
        <v>-0.12894836398093867</v>
      </c>
      <c r="L835" s="139">
        <f t="shared" si="89"/>
        <v>0.21190001647225629</v>
      </c>
      <c r="M835" s="139">
        <f t="shared" si="90"/>
        <v>8.193761267378985E-2</v>
      </c>
      <c r="N835" s="388">
        <f t="shared" si="86"/>
        <v>335.86227434986461</v>
      </c>
    </row>
    <row r="836" spans="2:14" x14ac:dyDescent="0.25">
      <c r="B836" s="387">
        <v>11</v>
      </c>
      <c r="C836" s="387">
        <v>2497</v>
      </c>
      <c r="D836" s="384" t="s">
        <v>1409</v>
      </c>
      <c r="E836" s="385">
        <v>557</v>
      </c>
      <c r="F836" s="385">
        <v>332</v>
      </c>
      <c r="G836" s="385">
        <v>2436</v>
      </c>
      <c r="H836" s="386">
        <f t="shared" si="84"/>
        <v>0.22865353037766831</v>
      </c>
      <c r="I836" s="139">
        <f t="shared" si="85"/>
        <v>9.0150602409638552</v>
      </c>
      <c r="J836" s="139">
        <f t="shared" si="87"/>
        <v>-6.1127185301547635E-2</v>
      </c>
      <c r="K836" s="139">
        <f t="shared" si="88"/>
        <v>-0.20274598938351171</v>
      </c>
      <c r="L836" s="139">
        <f t="shared" si="89"/>
        <v>6.5949887435089755E-2</v>
      </c>
      <c r="M836" s="139">
        <f t="shared" si="90"/>
        <v>-0.19792328724996958</v>
      </c>
      <c r="N836" s="388">
        <f t="shared" si="86"/>
        <v>-482.14112774092587</v>
      </c>
    </row>
    <row r="837" spans="2:14" x14ac:dyDescent="0.25">
      <c r="B837" s="387">
        <v>11</v>
      </c>
      <c r="C837" s="387">
        <v>2499</v>
      </c>
      <c r="D837" s="384" t="s">
        <v>1410</v>
      </c>
      <c r="E837" s="385">
        <v>215</v>
      </c>
      <c r="F837" s="385">
        <v>835</v>
      </c>
      <c r="G837" s="385">
        <v>1263</v>
      </c>
      <c r="H837" s="386">
        <f t="shared" si="84"/>
        <v>0.17022961203483769</v>
      </c>
      <c r="I837" s="139">
        <f t="shared" si="85"/>
        <v>1.7700598802395209</v>
      </c>
      <c r="J837" s="139">
        <f t="shared" si="87"/>
        <v>-0.10352809910356527</v>
      </c>
      <c r="K837" s="139">
        <f t="shared" si="88"/>
        <v>-0.26502997174662885</v>
      </c>
      <c r="L837" s="139">
        <f t="shared" si="89"/>
        <v>-0.18469392247415659</v>
      </c>
      <c r="M837" s="139">
        <f t="shared" si="90"/>
        <v>-0.55325199332435071</v>
      </c>
      <c r="N837" s="388">
        <f t="shared" si="86"/>
        <v>-698.75726756865492</v>
      </c>
    </row>
    <row r="838" spans="2:14" x14ac:dyDescent="0.25">
      <c r="B838" s="387">
        <v>11</v>
      </c>
      <c r="C838" s="387">
        <v>2500</v>
      </c>
      <c r="D838" s="384" t="s">
        <v>1411</v>
      </c>
      <c r="E838" s="385">
        <v>1838</v>
      </c>
      <c r="F838" s="385">
        <v>755</v>
      </c>
      <c r="G838" s="385">
        <v>6644</v>
      </c>
      <c r="H838" s="386">
        <f t="shared" si="84"/>
        <v>0.27664057796508129</v>
      </c>
      <c r="I838" s="139">
        <f t="shared" si="85"/>
        <v>11.234437086092715</v>
      </c>
      <c r="J838" s="139">
        <f t="shared" si="87"/>
        <v>9.0981122694096167E-2</v>
      </c>
      <c r="K838" s="139">
        <f t="shared" si="88"/>
        <v>-0.15158844106478853</v>
      </c>
      <c r="L838" s="139">
        <f t="shared" si="89"/>
        <v>0.14273015525992755</v>
      </c>
      <c r="M838" s="139">
        <f t="shared" si="90"/>
        <v>8.212283688923519E-2</v>
      </c>
      <c r="N838" s="388">
        <f t="shared" si="86"/>
        <v>545.62412829207858</v>
      </c>
    </row>
    <row r="839" spans="2:14" x14ac:dyDescent="0.25">
      <c r="B839" s="387">
        <v>11</v>
      </c>
      <c r="C839" s="387">
        <v>2501</v>
      </c>
      <c r="D839" s="384" t="s">
        <v>1412</v>
      </c>
      <c r="E839" s="385">
        <v>341</v>
      </c>
      <c r="F839" s="385">
        <v>378</v>
      </c>
      <c r="G839" s="385">
        <v>2017</v>
      </c>
      <c r="H839" s="386">
        <f t="shared" si="84"/>
        <v>0.16906296479920674</v>
      </c>
      <c r="I839" s="139">
        <f t="shared" si="85"/>
        <v>6.2380952380952381</v>
      </c>
      <c r="J839" s="139">
        <f t="shared" si="87"/>
        <v>-7.627295076023935E-2</v>
      </c>
      <c r="K839" s="139">
        <f t="shared" si="88"/>
        <v>-0.26627369927995914</v>
      </c>
      <c r="L839" s="139">
        <f t="shared" si="89"/>
        <v>-3.0120375318360874E-2</v>
      </c>
      <c r="M839" s="139">
        <f t="shared" si="90"/>
        <v>-0.37266702535855933</v>
      </c>
      <c r="N839" s="388">
        <f t="shared" si="86"/>
        <v>-751.66939014821412</v>
      </c>
    </row>
    <row r="840" spans="2:14" x14ac:dyDescent="0.25">
      <c r="B840" s="387">
        <v>11</v>
      </c>
      <c r="C840" s="387">
        <v>2502</v>
      </c>
      <c r="D840" s="384" t="s">
        <v>1413</v>
      </c>
      <c r="E840" s="385">
        <v>91</v>
      </c>
      <c r="F840" s="385">
        <v>481</v>
      </c>
      <c r="G840" s="385">
        <v>437</v>
      </c>
      <c r="H840" s="386">
        <f t="shared" si="84"/>
        <v>0.20823798627002288</v>
      </c>
      <c r="I840" s="139">
        <f t="shared" si="85"/>
        <v>1.0977130977130978</v>
      </c>
      <c r="J840" s="139">
        <f t="shared" si="87"/>
        <v>-0.13338586108179762</v>
      </c>
      <c r="K840" s="139">
        <f t="shared" si="88"/>
        <v>-0.22451038700012699</v>
      </c>
      <c r="L840" s="139">
        <f t="shared" si="89"/>
        <v>-0.20795403990164532</v>
      </c>
      <c r="M840" s="139">
        <f t="shared" si="90"/>
        <v>-0.56585028798356996</v>
      </c>
      <c r="N840" s="388">
        <f t="shared" si="86"/>
        <v>-247.27657584882007</v>
      </c>
    </row>
    <row r="841" spans="2:14" x14ac:dyDescent="0.25">
      <c r="B841" s="387">
        <v>11</v>
      </c>
      <c r="C841" s="387">
        <v>2503</v>
      </c>
      <c r="D841" s="384" t="s">
        <v>1414</v>
      </c>
      <c r="E841" s="385">
        <v>658</v>
      </c>
      <c r="F841" s="385">
        <v>863</v>
      </c>
      <c r="G841" s="385">
        <v>3634</v>
      </c>
      <c r="H841" s="386">
        <f t="shared" si="84"/>
        <v>0.1810676940011007</v>
      </c>
      <c r="I841" s="139">
        <f t="shared" si="85"/>
        <v>4.9733487833140204</v>
      </c>
      <c r="J841" s="139">
        <f t="shared" si="87"/>
        <v>-1.7822586209631935E-2</v>
      </c>
      <c r="K841" s="139">
        <f t="shared" si="88"/>
        <v>-0.25347581849597511</v>
      </c>
      <c r="L841" s="139">
        <f t="shared" si="89"/>
        <v>-7.3874806541589122E-2</v>
      </c>
      <c r="M841" s="139">
        <f t="shared" si="90"/>
        <v>-0.34517321124719619</v>
      </c>
      <c r="N841" s="388">
        <f t="shared" si="86"/>
        <v>-1254.359449672311</v>
      </c>
    </row>
    <row r="842" spans="2:14" x14ac:dyDescent="0.25">
      <c r="B842" s="387">
        <v>11</v>
      </c>
      <c r="C842" s="387">
        <v>2511</v>
      </c>
      <c r="D842" s="384" t="s">
        <v>1415</v>
      </c>
      <c r="E842" s="385">
        <v>300</v>
      </c>
      <c r="F842" s="385">
        <v>520</v>
      </c>
      <c r="G842" s="385">
        <v>1306</v>
      </c>
      <c r="H842" s="386">
        <f t="shared" si="84"/>
        <v>0.22970903522205208</v>
      </c>
      <c r="I842" s="139">
        <f t="shared" si="85"/>
        <v>3.0884615384615386</v>
      </c>
      <c r="J842" s="139">
        <f t="shared" si="87"/>
        <v>-0.10197376040494058</v>
      </c>
      <c r="K842" s="139">
        <f t="shared" si="88"/>
        <v>-0.20162074741110553</v>
      </c>
      <c r="L842" s="139">
        <f t="shared" si="89"/>
        <v>-0.13908326710430688</v>
      </c>
      <c r="M842" s="139">
        <f t="shared" si="90"/>
        <v>-0.44267777492035298</v>
      </c>
      <c r="N842" s="388">
        <f t="shared" si="86"/>
        <v>-578.13717404598094</v>
      </c>
    </row>
    <row r="843" spans="2:14" x14ac:dyDescent="0.25">
      <c r="B843" s="387">
        <v>11</v>
      </c>
      <c r="C843" s="387">
        <v>2513</v>
      </c>
      <c r="D843" s="384" t="s">
        <v>1416</v>
      </c>
      <c r="E843" s="385">
        <v>3315</v>
      </c>
      <c r="F843" s="385">
        <v>1184</v>
      </c>
      <c r="G843" s="385">
        <v>9188</v>
      </c>
      <c r="H843" s="386">
        <f t="shared" si="84"/>
        <v>0.36079669133652592</v>
      </c>
      <c r="I843" s="139">
        <f t="shared" si="85"/>
        <v>10.559966216216216</v>
      </c>
      <c r="J843" s="139">
        <f t="shared" si="87"/>
        <v>0.18294013779412416</v>
      </c>
      <c r="K843" s="139">
        <f t="shared" si="88"/>
        <v>-6.1872139425825347E-2</v>
      </c>
      <c r="L843" s="139">
        <f t="shared" si="89"/>
        <v>0.11939655414444769</v>
      </c>
      <c r="M843" s="139">
        <f t="shared" si="90"/>
        <v>0.24046455251274651</v>
      </c>
      <c r="N843" s="388">
        <f t="shared" si="86"/>
        <v>2209.388308487115</v>
      </c>
    </row>
    <row r="844" spans="2:14" x14ac:dyDescent="0.25">
      <c r="B844" s="387">
        <v>11</v>
      </c>
      <c r="C844" s="387">
        <v>2514</v>
      </c>
      <c r="D844" s="384" t="s">
        <v>1417</v>
      </c>
      <c r="E844" s="385">
        <v>68</v>
      </c>
      <c r="F844" s="385">
        <v>209</v>
      </c>
      <c r="G844" s="385">
        <v>581</v>
      </c>
      <c r="H844" s="386">
        <f t="shared" si="84"/>
        <v>0.11703958691910499</v>
      </c>
      <c r="I844" s="139">
        <f t="shared" si="85"/>
        <v>3.1052631578947367</v>
      </c>
      <c r="J844" s="139">
        <f t="shared" si="87"/>
        <v>-0.12818063381198472</v>
      </c>
      <c r="K844" s="139">
        <f t="shared" si="88"/>
        <v>-0.32173425793917915</v>
      </c>
      <c r="L844" s="139">
        <f t="shared" si="89"/>
        <v>-0.13850200807080681</v>
      </c>
      <c r="M844" s="139">
        <f t="shared" si="90"/>
        <v>-0.58841689982197065</v>
      </c>
      <c r="N844" s="388">
        <f t="shared" si="86"/>
        <v>-341.87021879656493</v>
      </c>
    </row>
    <row r="845" spans="2:14" x14ac:dyDescent="0.25">
      <c r="B845" s="387">
        <v>11</v>
      </c>
      <c r="C845" s="387">
        <v>2516</v>
      </c>
      <c r="D845" s="384" t="s">
        <v>1418</v>
      </c>
      <c r="E845" s="385">
        <v>959</v>
      </c>
      <c r="F845" s="385">
        <v>751</v>
      </c>
      <c r="G845" s="385">
        <v>2323</v>
      </c>
      <c r="H845" s="386">
        <f t="shared" ref="H845:H908" si="91">E845/G845</f>
        <v>0.4128282393456737</v>
      </c>
      <c r="I845" s="139">
        <f t="shared" ref="I845:I908" si="92">(G845+E845)/F845</f>
        <v>4.3701731025299599</v>
      </c>
      <c r="J845" s="139">
        <f t="shared" si="87"/>
        <v>-6.5211842811886925E-2</v>
      </c>
      <c r="K845" s="139">
        <f t="shared" si="88"/>
        <v>-6.4028708377296207E-3</v>
      </c>
      <c r="L845" s="139">
        <f t="shared" si="89"/>
        <v>-9.4741920847875444E-2</v>
      </c>
      <c r="M845" s="139">
        <f t="shared" si="90"/>
        <v>-0.166356634497492</v>
      </c>
      <c r="N845" s="388">
        <f t="shared" ref="N845:N908" si="93">M845*G845</f>
        <v>-386.44646193767392</v>
      </c>
    </row>
    <row r="846" spans="2:14" x14ac:dyDescent="0.25">
      <c r="B846" s="387">
        <v>11</v>
      </c>
      <c r="C846" s="387">
        <v>2517</v>
      </c>
      <c r="D846" s="384" t="s">
        <v>1419</v>
      </c>
      <c r="E846" s="385">
        <v>2081</v>
      </c>
      <c r="F846" s="385">
        <v>557</v>
      </c>
      <c r="G846" s="385">
        <v>6799</v>
      </c>
      <c r="H846" s="386">
        <f t="shared" si="91"/>
        <v>0.30607442270922197</v>
      </c>
      <c r="I846" s="139">
        <f t="shared" si="92"/>
        <v>15.942549371633753</v>
      </c>
      <c r="J846" s="139">
        <f t="shared" ref="J846:J909" si="94">$J$6*(G846-G$10)/G$11</f>
        <v>9.6583971491464221E-2</v>
      </c>
      <c r="K846" s="139">
        <f t="shared" ref="K846:K909" si="95">$K$6*(H846-H$10)/H$11</f>
        <v>-0.12020990434691103</v>
      </c>
      <c r="L846" s="139">
        <f t="shared" ref="L846:L909" si="96">$L$6*(I846-I$10)/I$11</f>
        <v>0.30560926388298854</v>
      </c>
      <c r="M846" s="139">
        <f t="shared" ref="M846:M909" si="97">SUM(J846:L846)</f>
        <v>0.28198333102754169</v>
      </c>
      <c r="N846" s="388">
        <f t="shared" si="93"/>
        <v>1917.2046676562559</v>
      </c>
    </row>
    <row r="847" spans="2:14" x14ac:dyDescent="0.25">
      <c r="B847" s="387">
        <v>11</v>
      </c>
      <c r="C847" s="387">
        <v>2518</v>
      </c>
      <c r="D847" s="384" t="s">
        <v>1420</v>
      </c>
      <c r="E847" s="385">
        <v>336</v>
      </c>
      <c r="F847" s="385">
        <v>336</v>
      </c>
      <c r="G847" s="385">
        <v>1055</v>
      </c>
      <c r="H847" s="386">
        <f t="shared" si="91"/>
        <v>0.31848341232227489</v>
      </c>
      <c r="I847" s="139">
        <f t="shared" si="92"/>
        <v>4.1398809523809526</v>
      </c>
      <c r="J847" s="139">
        <f t="shared" si="94"/>
        <v>-0.11104676071551724</v>
      </c>
      <c r="K847" s="139">
        <f t="shared" si="95"/>
        <v>-0.1069810536959116</v>
      </c>
      <c r="L847" s="139">
        <f t="shared" si="96"/>
        <v>-0.10270897385431155</v>
      </c>
      <c r="M847" s="139">
        <f t="shared" si="97"/>
        <v>-0.32073678826574037</v>
      </c>
      <c r="N847" s="388">
        <f t="shared" si="93"/>
        <v>-338.37731162035607</v>
      </c>
    </row>
    <row r="848" spans="2:14" x14ac:dyDescent="0.25">
      <c r="B848" s="387">
        <v>11</v>
      </c>
      <c r="C848" s="387">
        <v>2519</v>
      </c>
      <c r="D848" s="384" t="s">
        <v>1421</v>
      </c>
      <c r="E848" s="385">
        <v>1649</v>
      </c>
      <c r="F848" s="385">
        <v>185</v>
      </c>
      <c r="G848" s="385">
        <v>5696</v>
      </c>
      <c r="H848" s="386">
        <f t="shared" si="91"/>
        <v>0.289501404494382</v>
      </c>
      <c r="I848" s="139">
        <f t="shared" si="92"/>
        <v>39.702702702702702</v>
      </c>
      <c r="J848" s="139">
        <f t="shared" si="94"/>
        <v>5.6713376501161199E-2</v>
      </c>
      <c r="K848" s="139">
        <f t="shared" si="95"/>
        <v>-0.13787790066546643</v>
      </c>
      <c r="L848" s="139">
        <f t="shared" si="96"/>
        <v>1.1276016805033233</v>
      </c>
      <c r="M848" s="139">
        <f t="shared" si="97"/>
        <v>1.046437156339018</v>
      </c>
      <c r="N848" s="388">
        <f t="shared" si="93"/>
        <v>5960.5060425070469</v>
      </c>
    </row>
    <row r="849" spans="2:14" x14ac:dyDescent="0.25">
      <c r="B849" s="387">
        <v>11</v>
      </c>
      <c r="C849" s="387">
        <v>2520</v>
      </c>
      <c r="D849" s="384" t="s">
        <v>1422</v>
      </c>
      <c r="E849" s="385">
        <v>159</v>
      </c>
      <c r="F849" s="385">
        <v>189</v>
      </c>
      <c r="G849" s="385">
        <v>851</v>
      </c>
      <c r="H849" s="386">
        <f t="shared" si="91"/>
        <v>0.18683901292596944</v>
      </c>
      <c r="I849" s="139">
        <f t="shared" si="92"/>
        <v>5.3439153439153442</v>
      </c>
      <c r="J849" s="139">
        <f t="shared" si="94"/>
        <v>-0.11842083268108551</v>
      </c>
      <c r="K849" s="139">
        <f t="shared" si="95"/>
        <v>-0.24732318895101482</v>
      </c>
      <c r="L849" s="139">
        <f t="shared" si="96"/>
        <v>-6.1054901786636771E-2</v>
      </c>
      <c r="M849" s="139">
        <f t="shared" si="97"/>
        <v>-0.4267989234187371</v>
      </c>
      <c r="N849" s="388">
        <f t="shared" si="93"/>
        <v>-363.20588382934528</v>
      </c>
    </row>
    <row r="850" spans="2:14" x14ac:dyDescent="0.25">
      <c r="B850" s="387">
        <v>11</v>
      </c>
      <c r="C850" s="387">
        <v>2523</v>
      </c>
      <c r="D850" s="384" t="s">
        <v>1423</v>
      </c>
      <c r="E850" s="385">
        <v>188</v>
      </c>
      <c r="F850" s="385">
        <v>260</v>
      </c>
      <c r="G850" s="385">
        <v>866</v>
      </c>
      <c r="H850" s="386">
        <f t="shared" si="91"/>
        <v>0.21709006928406466</v>
      </c>
      <c r="I850" s="139">
        <f t="shared" si="92"/>
        <v>4.0538461538461537</v>
      </c>
      <c r="J850" s="139">
        <f t="shared" si="94"/>
        <v>-0.11787862150714667</v>
      </c>
      <c r="K850" s="139">
        <f t="shared" si="95"/>
        <v>-0.21507344750750079</v>
      </c>
      <c r="L850" s="139">
        <f t="shared" si="96"/>
        <v>-0.10568538360115391</v>
      </c>
      <c r="M850" s="139">
        <f t="shared" si="97"/>
        <v>-0.43863745261580139</v>
      </c>
      <c r="N850" s="388">
        <f t="shared" si="93"/>
        <v>-379.860033965284</v>
      </c>
    </row>
    <row r="851" spans="2:14" x14ac:dyDescent="0.25">
      <c r="B851" s="387">
        <v>11</v>
      </c>
      <c r="C851" s="387">
        <v>2524</v>
      </c>
      <c r="D851" s="384" t="s">
        <v>1424</v>
      </c>
      <c r="E851" s="385">
        <v>25</v>
      </c>
      <c r="F851" s="385">
        <v>101</v>
      </c>
      <c r="G851" s="385">
        <v>157</v>
      </c>
      <c r="H851" s="386">
        <f t="shared" si="91"/>
        <v>0.15923566878980891</v>
      </c>
      <c r="I851" s="139">
        <f t="shared" si="92"/>
        <v>1.801980198019802</v>
      </c>
      <c r="J851" s="139">
        <f t="shared" si="94"/>
        <v>-0.14350713632865605</v>
      </c>
      <c r="K851" s="139">
        <f t="shared" si="95"/>
        <v>-0.27675028401935942</v>
      </c>
      <c r="L851" s="139">
        <f t="shared" si="96"/>
        <v>-0.1835896257642026</v>
      </c>
      <c r="M851" s="139">
        <f t="shared" si="97"/>
        <v>-0.60384704611221807</v>
      </c>
      <c r="N851" s="388">
        <f t="shared" si="93"/>
        <v>-94.80398623961824</v>
      </c>
    </row>
    <row r="852" spans="2:14" x14ac:dyDescent="0.25">
      <c r="B852" s="387">
        <v>11</v>
      </c>
      <c r="C852" s="387">
        <v>2525</v>
      </c>
      <c r="D852" s="384" t="s">
        <v>1425</v>
      </c>
      <c r="E852" s="385">
        <v>496</v>
      </c>
      <c r="F852" s="385">
        <v>112</v>
      </c>
      <c r="G852" s="385">
        <v>1373</v>
      </c>
      <c r="H852" s="386">
        <f t="shared" si="91"/>
        <v>0.36125273124544793</v>
      </c>
      <c r="I852" s="139">
        <f t="shared" si="92"/>
        <v>16.6875</v>
      </c>
      <c r="J852" s="139">
        <f t="shared" si="94"/>
        <v>-9.9551883828013721E-2</v>
      </c>
      <c r="K852" s="139">
        <f t="shared" si="95"/>
        <v>-6.1385968993409257E-2</v>
      </c>
      <c r="L852" s="139">
        <f t="shared" si="96"/>
        <v>0.33138114164578497</v>
      </c>
      <c r="M852" s="139">
        <f t="shared" si="97"/>
        <v>0.17044328882436199</v>
      </c>
      <c r="N852" s="388">
        <f t="shared" si="93"/>
        <v>234.01863555584902</v>
      </c>
    </row>
    <row r="853" spans="2:14" x14ac:dyDescent="0.25">
      <c r="B853" s="387">
        <v>11</v>
      </c>
      <c r="C853" s="387">
        <v>2526</v>
      </c>
      <c r="D853" s="384" t="s">
        <v>1426</v>
      </c>
      <c r="E853" s="385">
        <v>913</v>
      </c>
      <c r="F853" s="385">
        <v>452</v>
      </c>
      <c r="G853" s="385">
        <v>2953</v>
      </c>
      <c r="H853" s="386">
        <f t="shared" si="91"/>
        <v>0.30917710802573656</v>
      </c>
      <c r="I853" s="139">
        <f t="shared" si="92"/>
        <v>8.553097345132743</v>
      </c>
      <c r="J853" s="139">
        <f t="shared" si="94"/>
        <v>-4.2438973506455459E-2</v>
      </c>
      <c r="K853" s="139">
        <f t="shared" si="95"/>
        <v>-0.11690222483801327</v>
      </c>
      <c r="L853" s="139">
        <f t="shared" si="96"/>
        <v>4.9968088334635043E-2</v>
      </c>
      <c r="M853" s="139">
        <f t="shared" si="97"/>
        <v>-0.10937311000983369</v>
      </c>
      <c r="N853" s="388">
        <f t="shared" si="93"/>
        <v>-322.97879385903889</v>
      </c>
    </row>
    <row r="854" spans="2:14" x14ac:dyDescent="0.25">
      <c r="B854" s="387">
        <v>11</v>
      </c>
      <c r="C854" s="387">
        <v>2527</v>
      </c>
      <c r="D854" s="384" t="s">
        <v>1427</v>
      </c>
      <c r="E854" s="385">
        <v>1936</v>
      </c>
      <c r="F854" s="385">
        <v>437</v>
      </c>
      <c r="G854" s="385">
        <v>3604</v>
      </c>
      <c r="H854" s="386">
        <f t="shared" si="91"/>
        <v>0.537180910099889</v>
      </c>
      <c r="I854" s="139">
        <f t="shared" si="92"/>
        <v>12.677345537757438</v>
      </c>
      <c r="J854" s="139">
        <f t="shared" si="94"/>
        <v>-1.8907008557509621E-2</v>
      </c>
      <c r="K854" s="139">
        <f t="shared" si="95"/>
        <v>0.12616577179615657</v>
      </c>
      <c r="L854" s="139">
        <f t="shared" si="96"/>
        <v>0.19264817508999701</v>
      </c>
      <c r="M854" s="139">
        <f t="shared" si="97"/>
        <v>0.29990693832864396</v>
      </c>
      <c r="N854" s="388">
        <f t="shared" si="93"/>
        <v>1080.8646057364328</v>
      </c>
    </row>
    <row r="855" spans="2:14" x14ac:dyDescent="0.25">
      <c r="B855" s="387">
        <v>11</v>
      </c>
      <c r="C855" s="387">
        <v>2528</v>
      </c>
      <c r="D855" s="384" t="s">
        <v>1428</v>
      </c>
      <c r="E855" s="385">
        <v>545</v>
      </c>
      <c r="F855" s="385">
        <v>150</v>
      </c>
      <c r="G855" s="385">
        <v>1246</v>
      </c>
      <c r="H855" s="386">
        <f t="shared" si="91"/>
        <v>0.4373996789727127</v>
      </c>
      <c r="I855" s="139">
        <f t="shared" si="92"/>
        <v>11.94</v>
      </c>
      <c r="J855" s="139">
        <f t="shared" si="94"/>
        <v>-0.10414260510069595</v>
      </c>
      <c r="K855" s="139">
        <f t="shared" si="95"/>
        <v>1.9792002011888084E-2</v>
      </c>
      <c r="L855" s="139">
        <f t="shared" si="96"/>
        <v>0.16713939860946284</v>
      </c>
      <c r="M855" s="139">
        <f t="shared" si="97"/>
        <v>8.2788795520654962E-2</v>
      </c>
      <c r="N855" s="388">
        <f t="shared" si="93"/>
        <v>103.15483921873609</v>
      </c>
    </row>
    <row r="856" spans="2:14" x14ac:dyDescent="0.25">
      <c r="B856" s="387">
        <v>11</v>
      </c>
      <c r="C856" s="387">
        <v>2529</v>
      </c>
      <c r="D856" s="384" t="s">
        <v>1429</v>
      </c>
      <c r="E856" s="385">
        <v>90</v>
      </c>
      <c r="F856" s="385">
        <v>239</v>
      </c>
      <c r="G856" s="385">
        <v>890</v>
      </c>
      <c r="H856" s="386">
        <f t="shared" si="91"/>
        <v>0.10112359550561797</v>
      </c>
      <c r="I856" s="139">
        <f t="shared" si="92"/>
        <v>4.1004184100418408</v>
      </c>
      <c r="J856" s="139">
        <f t="shared" si="94"/>
        <v>-0.11701108362884452</v>
      </c>
      <c r="K856" s="139">
        <f t="shared" si="95"/>
        <v>-0.3387018177435755</v>
      </c>
      <c r="L856" s="139">
        <f t="shared" si="96"/>
        <v>-0.10407419696930267</v>
      </c>
      <c r="M856" s="139">
        <f t="shared" si="97"/>
        <v>-0.55978709834172269</v>
      </c>
      <c r="N856" s="388">
        <f t="shared" si="93"/>
        <v>-498.21051752413319</v>
      </c>
    </row>
    <row r="857" spans="2:14" x14ac:dyDescent="0.25">
      <c r="B857" s="387">
        <v>11</v>
      </c>
      <c r="C857" s="387">
        <v>2530</v>
      </c>
      <c r="D857" s="384" t="s">
        <v>1430</v>
      </c>
      <c r="E857" s="385">
        <v>596</v>
      </c>
      <c r="F857" s="385">
        <v>334</v>
      </c>
      <c r="G857" s="385">
        <v>2146</v>
      </c>
      <c r="H857" s="386">
        <f t="shared" si="91"/>
        <v>0.27772600186393293</v>
      </c>
      <c r="I857" s="139">
        <f t="shared" si="92"/>
        <v>8.2095808383233528</v>
      </c>
      <c r="J857" s="139">
        <f t="shared" si="94"/>
        <v>-7.1609934664365285E-2</v>
      </c>
      <c r="K857" s="139">
        <f t="shared" si="95"/>
        <v>-0.15043130328816973</v>
      </c>
      <c r="L857" s="139">
        <f t="shared" si="96"/>
        <v>3.808399147520948E-2</v>
      </c>
      <c r="M857" s="139">
        <f t="shared" si="97"/>
        <v>-0.18395724647732553</v>
      </c>
      <c r="N857" s="388">
        <f t="shared" si="93"/>
        <v>-394.7722509403406</v>
      </c>
    </row>
    <row r="858" spans="2:14" x14ac:dyDescent="0.25">
      <c r="B858" s="387">
        <v>11</v>
      </c>
      <c r="C858" s="387">
        <v>2532</v>
      </c>
      <c r="D858" s="384" t="s">
        <v>1431</v>
      </c>
      <c r="E858" s="385">
        <v>2951</v>
      </c>
      <c r="F858" s="385">
        <v>621</v>
      </c>
      <c r="G858" s="385">
        <v>3211</v>
      </c>
      <c r="H858" s="386">
        <f t="shared" si="91"/>
        <v>0.91902834008097167</v>
      </c>
      <c r="I858" s="139">
        <f t="shared" si="92"/>
        <v>9.9227053140096615</v>
      </c>
      <c r="J858" s="139">
        <f t="shared" si="94"/>
        <v>-3.3112941314707343E-2</v>
      </c>
      <c r="K858" s="139">
        <f t="shared" si="95"/>
        <v>0.53324183360333</v>
      </c>
      <c r="L858" s="139">
        <f t="shared" si="96"/>
        <v>9.7350247383562252E-2</v>
      </c>
      <c r="M858" s="139">
        <f t="shared" si="97"/>
        <v>0.59747913967218491</v>
      </c>
      <c r="N858" s="388">
        <f t="shared" si="93"/>
        <v>1918.5055174873858</v>
      </c>
    </row>
    <row r="859" spans="2:14" x14ac:dyDescent="0.25">
      <c r="B859" s="387">
        <v>11</v>
      </c>
      <c r="C859" s="387">
        <v>2534</v>
      </c>
      <c r="D859" s="384" t="s">
        <v>1432</v>
      </c>
      <c r="E859" s="385">
        <v>5774</v>
      </c>
      <c r="F859" s="385">
        <v>447</v>
      </c>
      <c r="G859" s="385">
        <v>9331</v>
      </c>
      <c r="H859" s="386">
        <f t="shared" si="91"/>
        <v>0.61879755653199009</v>
      </c>
      <c r="I859" s="139">
        <f t="shared" si="92"/>
        <v>33.791946308724832</v>
      </c>
      <c r="J859" s="139">
        <f t="shared" si="94"/>
        <v>0.18810921765234112</v>
      </c>
      <c r="K859" s="139">
        <f t="shared" si="95"/>
        <v>0.2131748241004609</v>
      </c>
      <c r="L859" s="139">
        <f t="shared" si="96"/>
        <v>0.92311659723633832</v>
      </c>
      <c r="M859" s="139">
        <f t="shared" si="97"/>
        <v>1.3244006389891403</v>
      </c>
      <c r="N859" s="388">
        <f t="shared" si="93"/>
        <v>12357.982362407669</v>
      </c>
    </row>
    <row r="860" spans="2:14" x14ac:dyDescent="0.25">
      <c r="B860" s="387">
        <v>11</v>
      </c>
      <c r="C860" s="387">
        <v>2535</v>
      </c>
      <c r="D860" s="384" t="s">
        <v>1433</v>
      </c>
      <c r="E860" s="385">
        <v>78</v>
      </c>
      <c r="F860" s="385">
        <v>453</v>
      </c>
      <c r="G860" s="385">
        <v>730</v>
      </c>
      <c r="H860" s="386">
        <f t="shared" si="91"/>
        <v>0.10684931506849316</v>
      </c>
      <c r="I860" s="139">
        <f t="shared" si="92"/>
        <v>1.7836644591611479</v>
      </c>
      <c r="J860" s="139">
        <f t="shared" si="94"/>
        <v>-0.1227946694841922</v>
      </c>
      <c r="K860" s="139">
        <f t="shared" si="95"/>
        <v>-0.33259780030712716</v>
      </c>
      <c r="L860" s="139">
        <f t="shared" si="96"/>
        <v>-0.18422326639087838</v>
      </c>
      <c r="M860" s="139">
        <f t="shared" si="97"/>
        <v>-0.63961573618219769</v>
      </c>
      <c r="N860" s="388">
        <f t="shared" si="93"/>
        <v>-466.91948741300433</v>
      </c>
    </row>
    <row r="861" spans="2:14" x14ac:dyDescent="0.25">
      <c r="B861" s="387">
        <v>11</v>
      </c>
      <c r="C861" s="387">
        <v>2541</v>
      </c>
      <c r="D861" s="384" t="s">
        <v>1434</v>
      </c>
      <c r="E861" s="385">
        <v>98</v>
      </c>
      <c r="F861" s="385">
        <v>538</v>
      </c>
      <c r="G861" s="385">
        <v>215</v>
      </c>
      <c r="H861" s="386">
        <f t="shared" si="91"/>
        <v>0.45581395348837211</v>
      </c>
      <c r="I861" s="139">
        <f t="shared" si="92"/>
        <v>0.58178438661710041</v>
      </c>
      <c r="J861" s="139">
        <f t="shared" si="94"/>
        <v>-0.1414105864560925</v>
      </c>
      <c r="K861" s="139">
        <f t="shared" si="95"/>
        <v>3.9422906300656486E-2</v>
      </c>
      <c r="L861" s="139">
        <f t="shared" si="96"/>
        <v>-0.22580280889435506</v>
      </c>
      <c r="M861" s="139">
        <f t="shared" si="97"/>
        <v>-0.32779048904979108</v>
      </c>
      <c r="N861" s="388">
        <f t="shared" si="93"/>
        <v>-70.474955145705081</v>
      </c>
    </row>
    <row r="862" spans="2:14" x14ac:dyDescent="0.25">
      <c r="B862" s="387">
        <v>11</v>
      </c>
      <c r="C862" s="387">
        <v>2542</v>
      </c>
      <c r="D862" s="384" t="s">
        <v>1435</v>
      </c>
      <c r="E862" s="385">
        <v>2366</v>
      </c>
      <c r="F862" s="385">
        <v>504</v>
      </c>
      <c r="G862" s="385">
        <v>5399</v>
      </c>
      <c r="H862" s="386">
        <f t="shared" si="91"/>
        <v>0.43822930172254121</v>
      </c>
      <c r="I862" s="139">
        <f t="shared" si="92"/>
        <v>15.406746031746032</v>
      </c>
      <c r="J862" s="139">
        <f t="shared" si="94"/>
        <v>4.5977595257172085E-2</v>
      </c>
      <c r="K862" s="139">
        <f t="shared" si="95"/>
        <v>2.0676437876239871E-2</v>
      </c>
      <c r="L862" s="139">
        <f t="shared" si="96"/>
        <v>0.28707292381603916</v>
      </c>
      <c r="M862" s="139">
        <f t="shared" si="97"/>
        <v>0.35372695694945111</v>
      </c>
      <c r="N862" s="388">
        <f t="shared" si="93"/>
        <v>1909.7718405700866</v>
      </c>
    </row>
    <row r="863" spans="2:14" x14ac:dyDescent="0.25">
      <c r="B863" s="387">
        <v>11</v>
      </c>
      <c r="C863" s="387">
        <v>2543</v>
      </c>
      <c r="D863" s="384" t="s">
        <v>1436</v>
      </c>
      <c r="E863" s="385">
        <v>2137</v>
      </c>
      <c r="F863" s="385">
        <v>1194</v>
      </c>
      <c r="G863" s="385">
        <v>4943</v>
      </c>
      <c r="H863" s="386">
        <f t="shared" si="91"/>
        <v>0.4323285454177625</v>
      </c>
      <c r="I863" s="139">
        <f t="shared" si="92"/>
        <v>5.9296482412060305</v>
      </c>
      <c r="J863" s="139">
        <f t="shared" si="94"/>
        <v>2.9494375569431214E-2</v>
      </c>
      <c r="K863" s="139">
        <f t="shared" si="95"/>
        <v>1.4385819033127143E-2</v>
      </c>
      <c r="L863" s="139">
        <f t="shared" si="96"/>
        <v>-4.0791227851989624E-2</v>
      </c>
      <c r="M863" s="139">
        <f t="shared" si="97"/>
        <v>3.0889667505687307E-3</v>
      </c>
      <c r="N863" s="388">
        <f t="shared" si="93"/>
        <v>15.268762648061236</v>
      </c>
    </row>
    <row r="864" spans="2:14" x14ac:dyDescent="0.25">
      <c r="B864" s="387">
        <v>11</v>
      </c>
      <c r="C864" s="387">
        <v>2544</v>
      </c>
      <c r="D864" s="384" t="s">
        <v>1437</v>
      </c>
      <c r="E864" s="385">
        <v>254</v>
      </c>
      <c r="F864" s="385">
        <v>246</v>
      </c>
      <c r="G864" s="385">
        <v>1027</v>
      </c>
      <c r="H864" s="386">
        <f t="shared" si="91"/>
        <v>0.24732229795520935</v>
      </c>
      <c r="I864" s="139">
        <f t="shared" si="92"/>
        <v>5.2073170731707314</v>
      </c>
      <c r="J864" s="139">
        <f t="shared" si="94"/>
        <v>-0.11205888824020308</v>
      </c>
      <c r="K864" s="139">
        <f t="shared" si="95"/>
        <v>-0.18284377769483973</v>
      </c>
      <c r="L864" s="139">
        <f t="shared" si="96"/>
        <v>-6.5780575948372985E-2</v>
      </c>
      <c r="M864" s="139">
        <f t="shared" si="97"/>
        <v>-0.36068324188341577</v>
      </c>
      <c r="N864" s="388">
        <f t="shared" si="93"/>
        <v>-370.42168941426797</v>
      </c>
    </row>
    <row r="865" spans="2:14" x14ac:dyDescent="0.25">
      <c r="B865" s="387">
        <v>11</v>
      </c>
      <c r="C865" s="387">
        <v>2545</v>
      </c>
      <c r="D865" s="384" t="s">
        <v>1438</v>
      </c>
      <c r="E865" s="385">
        <v>383</v>
      </c>
      <c r="F865" s="385">
        <v>286</v>
      </c>
      <c r="G865" s="385">
        <v>1026</v>
      </c>
      <c r="H865" s="386">
        <f t="shared" si="91"/>
        <v>0.37329434697855751</v>
      </c>
      <c r="I865" s="139">
        <f t="shared" si="92"/>
        <v>4.9265734265734267</v>
      </c>
      <c r="J865" s="139">
        <f t="shared" si="94"/>
        <v>-0.112095035651799</v>
      </c>
      <c r="K865" s="139">
        <f t="shared" si="95"/>
        <v>-4.854876458778476E-2</v>
      </c>
      <c r="L865" s="139">
        <f t="shared" si="96"/>
        <v>-7.5493019521519808E-2</v>
      </c>
      <c r="M865" s="139">
        <f t="shared" si="97"/>
        <v>-0.23613681976110357</v>
      </c>
      <c r="N865" s="388">
        <f t="shared" si="93"/>
        <v>-242.27637707489225</v>
      </c>
    </row>
    <row r="866" spans="2:14" x14ac:dyDescent="0.25">
      <c r="B866" s="387">
        <v>11</v>
      </c>
      <c r="C866" s="387">
        <v>2546</v>
      </c>
      <c r="D866" s="384" t="s">
        <v>1439</v>
      </c>
      <c r="E866" s="385">
        <v>10832</v>
      </c>
      <c r="F866" s="385">
        <v>2562</v>
      </c>
      <c r="G866" s="385">
        <v>17939</v>
      </c>
      <c r="H866" s="386">
        <f t="shared" si="91"/>
        <v>0.60382407046100672</v>
      </c>
      <c r="I866" s="139">
        <f t="shared" si="92"/>
        <v>11.229898516783763</v>
      </c>
      <c r="J866" s="139">
        <f t="shared" si="94"/>
        <v>0.49926613667004593</v>
      </c>
      <c r="K866" s="139">
        <f t="shared" si="95"/>
        <v>0.19721204089774969</v>
      </c>
      <c r="L866" s="139">
        <f t="shared" si="96"/>
        <v>0.1425731415613086</v>
      </c>
      <c r="M866" s="139">
        <f t="shared" si="97"/>
        <v>0.83905131912910424</v>
      </c>
      <c r="N866" s="388">
        <f t="shared" si="93"/>
        <v>15051.741613857001</v>
      </c>
    </row>
    <row r="867" spans="2:14" x14ac:dyDescent="0.25">
      <c r="B867" s="387">
        <v>11</v>
      </c>
      <c r="C867" s="387">
        <v>2547</v>
      </c>
      <c r="D867" s="384" t="s">
        <v>1440</v>
      </c>
      <c r="E867" s="385">
        <v>206</v>
      </c>
      <c r="F867" s="385">
        <v>525</v>
      </c>
      <c r="G867" s="385">
        <v>1191</v>
      </c>
      <c r="H867" s="386">
        <f t="shared" si="91"/>
        <v>0.17296389588581024</v>
      </c>
      <c r="I867" s="139">
        <f t="shared" si="92"/>
        <v>2.6609523809523807</v>
      </c>
      <c r="J867" s="139">
        <f t="shared" si="94"/>
        <v>-0.10613071273847172</v>
      </c>
      <c r="K867" s="139">
        <f t="shared" si="95"/>
        <v>-0.26211503396121022</v>
      </c>
      <c r="L867" s="139">
        <f t="shared" si="96"/>
        <v>-0.15387312475428974</v>
      </c>
      <c r="M867" s="139">
        <f t="shared" si="97"/>
        <v>-0.52211887145397162</v>
      </c>
      <c r="N867" s="388">
        <f t="shared" si="93"/>
        <v>-621.8435759016802</v>
      </c>
    </row>
    <row r="868" spans="2:14" x14ac:dyDescent="0.25">
      <c r="B868" s="387">
        <v>11</v>
      </c>
      <c r="C868" s="387">
        <v>2548</v>
      </c>
      <c r="D868" s="384" t="s">
        <v>1441</v>
      </c>
      <c r="E868" s="385">
        <v>120</v>
      </c>
      <c r="F868" s="385">
        <v>136</v>
      </c>
      <c r="G868" s="385">
        <v>708</v>
      </c>
      <c r="H868" s="386">
        <f t="shared" si="91"/>
        <v>0.16949152542372881</v>
      </c>
      <c r="I868" s="139">
        <f t="shared" si="92"/>
        <v>6.0882352941176467</v>
      </c>
      <c r="J868" s="139">
        <f t="shared" si="94"/>
        <v>-0.1235899125393025</v>
      </c>
      <c r="K868" s="139">
        <f t="shared" si="95"/>
        <v>-0.26581682368625748</v>
      </c>
      <c r="L868" s="139">
        <f t="shared" si="96"/>
        <v>-3.5304842598024945E-2</v>
      </c>
      <c r="M868" s="139">
        <f t="shared" si="97"/>
        <v>-0.42471157882358496</v>
      </c>
      <c r="N868" s="388">
        <f t="shared" si="93"/>
        <v>-300.69579780709813</v>
      </c>
    </row>
    <row r="869" spans="2:14" x14ac:dyDescent="0.25">
      <c r="B869" s="387">
        <v>11</v>
      </c>
      <c r="C869" s="387">
        <v>2549</v>
      </c>
      <c r="D869" s="384" t="s">
        <v>1442</v>
      </c>
      <c r="E869" s="385">
        <v>13</v>
      </c>
      <c r="F869" s="385">
        <v>94</v>
      </c>
      <c r="G869" s="385">
        <v>29</v>
      </c>
      <c r="H869" s="386">
        <f t="shared" si="91"/>
        <v>0.44827586206896552</v>
      </c>
      <c r="I869" s="139">
        <f t="shared" si="92"/>
        <v>0.44680851063829785</v>
      </c>
      <c r="J869" s="139">
        <f t="shared" si="94"/>
        <v>-0.14813400501293419</v>
      </c>
      <c r="K869" s="139">
        <f t="shared" si="95"/>
        <v>3.1386773731408864E-2</v>
      </c>
      <c r="L869" s="139">
        <f t="shared" si="96"/>
        <v>-0.23047235563234625</v>
      </c>
      <c r="M869" s="139">
        <f t="shared" si="97"/>
        <v>-0.34721958691387156</v>
      </c>
      <c r="N869" s="388">
        <f t="shared" si="93"/>
        <v>-10.069368020502274</v>
      </c>
    </row>
    <row r="870" spans="2:14" x14ac:dyDescent="0.25">
      <c r="B870" s="387">
        <v>11</v>
      </c>
      <c r="C870" s="387">
        <v>2550</v>
      </c>
      <c r="D870" s="384" t="s">
        <v>1443</v>
      </c>
      <c r="E870" s="385">
        <v>1461</v>
      </c>
      <c r="F870" s="385">
        <v>194</v>
      </c>
      <c r="G870" s="385">
        <v>3844</v>
      </c>
      <c r="H870" s="386">
        <f t="shared" si="91"/>
        <v>0.38007284079084286</v>
      </c>
      <c r="I870" s="139">
        <f t="shared" si="92"/>
        <v>27.345360824742269</v>
      </c>
      <c r="J870" s="139">
        <f t="shared" si="94"/>
        <v>-1.0231629774488112E-2</v>
      </c>
      <c r="K870" s="139">
        <f t="shared" si="95"/>
        <v>-4.1322416184114433E-2</v>
      </c>
      <c r="L870" s="139">
        <f t="shared" si="96"/>
        <v>0.70009428306636501</v>
      </c>
      <c r="M870" s="139">
        <f t="shared" si="97"/>
        <v>0.64854023710776243</v>
      </c>
      <c r="N870" s="388">
        <f t="shared" si="93"/>
        <v>2492.9886714422387</v>
      </c>
    </row>
    <row r="871" spans="2:14" x14ac:dyDescent="0.25">
      <c r="B871" s="387">
        <v>11</v>
      </c>
      <c r="C871" s="387">
        <v>2551</v>
      </c>
      <c r="D871" s="384" t="s">
        <v>1444</v>
      </c>
      <c r="E871" s="385">
        <v>195</v>
      </c>
      <c r="F871" s="385">
        <v>577</v>
      </c>
      <c r="G871" s="385">
        <v>1595</v>
      </c>
      <c r="H871" s="386">
        <f t="shared" si="91"/>
        <v>0.12225705329153605</v>
      </c>
      <c r="I871" s="139">
        <f t="shared" si="92"/>
        <v>3.1022530329289428</v>
      </c>
      <c r="J871" s="139">
        <f t="shared" si="94"/>
        <v>-9.1527158453718838E-2</v>
      </c>
      <c r="K871" s="139">
        <f t="shared" si="95"/>
        <v>-0.31617207394436792</v>
      </c>
      <c r="L871" s="139">
        <f t="shared" si="96"/>
        <v>-0.13860614459974607</v>
      </c>
      <c r="M871" s="139">
        <f t="shared" si="97"/>
        <v>-0.54630537699783277</v>
      </c>
      <c r="N871" s="388">
        <f t="shared" si="93"/>
        <v>-871.35707631154332</v>
      </c>
    </row>
    <row r="872" spans="2:14" x14ac:dyDescent="0.25">
      <c r="B872" s="387">
        <v>11</v>
      </c>
      <c r="C872" s="387">
        <v>2553</v>
      </c>
      <c r="D872" s="384" t="s">
        <v>1445</v>
      </c>
      <c r="E872" s="385">
        <v>499</v>
      </c>
      <c r="F872" s="385">
        <v>1181</v>
      </c>
      <c r="G872" s="385">
        <v>1844</v>
      </c>
      <c r="H872" s="386">
        <f t="shared" si="91"/>
        <v>0.2706073752711497</v>
      </c>
      <c r="I872" s="139">
        <f t="shared" si="92"/>
        <v>1.9839119390347164</v>
      </c>
      <c r="J872" s="139">
        <f t="shared" si="94"/>
        <v>-8.2526452966334013E-2</v>
      </c>
      <c r="K872" s="139">
        <f t="shared" si="95"/>
        <v>-0.15802025702031761</v>
      </c>
      <c r="L872" s="139">
        <f t="shared" si="96"/>
        <v>-0.17729562128649384</v>
      </c>
      <c r="M872" s="139">
        <f t="shared" si="97"/>
        <v>-0.41784233127314546</v>
      </c>
      <c r="N872" s="388">
        <f t="shared" si="93"/>
        <v>-770.50125886768024</v>
      </c>
    </row>
    <row r="873" spans="2:14" x14ac:dyDescent="0.25">
      <c r="B873" s="387">
        <v>11</v>
      </c>
      <c r="C873" s="387">
        <v>2554</v>
      </c>
      <c r="D873" s="384" t="s">
        <v>1446</v>
      </c>
      <c r="E873" s="385">
        <v>443</v>
      </c>
      <c r="F873" s="385">
        <v>698</v>
      </c>
      <c r="G873" s="385">
        <v>2288</v>
      </c>
      <c r="H873" s="386">
        <f t="shared" si="91"/>
        <v>0.19361888111888112</v>
      </c>
      <c r="I873" s="139">
        <f t="shared" si="92"/>
        <v>3.9126074498567336</v>
      </c>
      <c r="J873" s="139">
        <f t="shared" si="94"/>
        <v>-6.6477002217744233E-2</v>
      </c>
      <c r="K873" s="139">
        <f t="shared" si="95"/>
        <v>-0.24009537536149053</v>
      </c>
      <c r="L873" s="139">
        <f t="shared" si="96"/>
        <v>-0.11057159548686503</v>
      </c>
      <c r="M873" s="139">
        <f t="shared" si="97"/>
        <v>-0.41714397306609979</v>
      </c>
      <c r="N873" s="388">
        <f t="shared" si="93"/>
        <v>-954.42541037523631</v>
      </c>
    </row>
    <row r="874" spans="2:14" x14ac:dyDescent="0.25">
      <c r="B874" s="387">
        <v>11</v>
      </c>
      <c r="C874" s="387">
        <v>2555</v>
      </c>
      <c r="D874" s="384" t="s">
        <v>1447</v>
      </c>
      <c r="E874" s="385">
        <v>248</v>
      </c>
      <c r="F874" s="385">
        <v>870</v>
      </c>
      <c r="G874" s="385">
        <v>1506</v>
      </c>
      <c r="H874" s="386">
        <f t="shared" si="91"/>
        <v>0.1646746347941567</v>
      </c>
      <c r="I874" s="139">
        <f t="shared" si="92"/>
        <v>2.0160919540229885</v>
      </c>
      <c r="J874" s="139">
        <f t="shared" si="94"/>
        <v>-9.4744278085755973E-2</v>
      </c>
      <c r="K874" s="139">
        <f t="shared" si="95"/>
        <v>-0.27095196592811893</v>
      </c>
      <c r="L874" s="139">
        <f t="shared" si="96"/>
        <v>-0.1761823402432903</v>
      </c>
      <c r="M874" s="139">
        <f t="shared" si="97"/>
        <v>-0.54187858425716517</v>
      </c>
      <c r="N874" s="388">
        <f t="shared" si="93"/>
        <v>-816.06914789129075</v>
      </c>
    </row>
    <row r="875" spans="2:14" x14ac:dyDescent="0.25">
      <c r="B875" s="387">
        <v>11</v>
      </c>
      <c r="C875" s="387">
        <v>2556</v>
      </c>
      <c r="D875" s="384" t="s">
        <v>1448</v>
      </c>
      <c r="E875" s="385">
        <v>1792</v>
      </c>
      <c r="F875" s="385">
        <v>1899</v>
      </c>
      <c r="G875" s="385">
        <v>3625</v>
      </c>
      <c r="H875" s="386">
        <f t="shared" si="91"/>
        <v>0.4943448275862069</v>
      </c>
      <c r="I875" s="139">
        <f t="shared" si="92"/>
        <v>2.8525539757767246</v>
      </c>
      <c r="J875" s="139">
        <f t="shared" si="94"/>
        <v>-1.8147912913995239E-2</v>
      </c>
      <c r="K875" s="139">
        <f t="shared" si="95"/>
        <v>8.0499512437593623E-2</v>
      </c>
      <c r="L875" s="139">
        <f t="shared" si="96"/>
        <v>-0.14724458765002657</v>
      </c>
      <c r="M875" s="139">
        <f t="shared" si="97"/>
        <v>-8.489298812642819E-2</v>
      </c>
      <c r="N875" s="388">
        <f t="shared" si="93"/>
        <v>-307.73708195830221</v>
      </c>
    </row>
    <row r="876" spans="2:14" x14ac:dyDescent="0.25">
      <c r="B876" s="387">
        <v>11</v>
      </c>
      <c r="C876" s="387">
        <v>2571</v>
      </c>
      <c r="D876" s="384" t="s">
        <v>1449</v>
      </c>
      <c r="E876" s="385">
        <v>213</v>
      </c>
      <c r="F876" s="385">
        <v>255</v>
      </c>
      <c r="G876" s="385">
        <v>805</v>
      </c>
      <c r="H876" s="386">
        <f t="shared" si="91"/>
        <v>0.26459627329192548</v>
      </c>
      <c r="I876" s="139">
        <f t="shared" si="92"/>
        <v>3.9921568627450981</v>
      </c>
      <c r="J876" s="139">
        <f t="shared" si="94"/>
        <v>-0.12008361361449797</v>
      </c>
      <c r="K876" s="139">
        <f t="shared" si="95"/>
        <v>-0.16442851206853182</v>
      </c>
      <c r="L876" s="139">
        <f t="shared" si="96"/>
        <v>-0.1078195503619991</v>
      </c>
      <c r="M876" s="139">
        <f t="shared" si="97"/>
        <v>-0.39233167604502889</v>
      </c>
      <c r="N876" s="388">
        <f t="shared" si="93"/>
        <v>-315.82699921624828</v>
      </c>
    </row>
    <row r="877" spans="2:14" x14ac:dyDescent="0.25">
      <c r="B877" s="387">
        <v>11</v>
      </c>
      <c r="C877" s="387">
        <v>2572</v>
      </c>
      <c r="D877" s="384" t="s">
        <v>1450</v>
      </c>
      <c r="E877" s="385">
        <v>2533</v>
      </c>
      <c r="F877" s="385">
        <v>539</v>
      </c>
      <c r="G877" s="385">
        <v>2946</v>
      </c>
      <c r="H877" s="386">
        <f t="shared" si="91"/>
        <v>0.85980991174473864</v>
      </c>
      <c r="I877" s="139">
        <f t="shared" si="92"/>
        <v>10.165120593692022</v>
      </c>
      <c r="J877" s="139">
        <f t="shared" si="94"/>
        <v>-4.2692005387626922E-2</v>
      </c>
      <c r="K877" s="139">
        <f t="shared" si="95"/>
        <v>0.47011084802954117</v>
      </c>
      <c r="L877" s="139">
        <f t="shared" si="96"/>
        <v>0.10573670511366616</v>
      </c>
      <c r="M877" s="139">
        <f t="shared" si="97"/>
        <v>0.53315554775558038</v>
      </c>
      <c r="N877" s="388">
        <f t="shared" si="93"/>
        <v>1570.6762436879399</v>
      </c>
    </row>
    <row r="878" spans="2:14" x14ac:dyDescent="0.25">
      <c r="B878" s="387">
        <v>11</v>
      </c>
      <c r="C878" s="387">
        <v>2573</v>
      </c>
      <c r="D878" s="384" t="s">
        <v>1451</v>
      </c>
      <c r="E878" s="385">
        <v>1486</v>
      </c>
      <c r="F878" s="385">
        <v>596</v>
      </c>
      <c r="G878" s="385">
        <v>5224</v>
      </c>
      <c r="H878" s="386">
        <f t="shared" si="91"/>
        <v>0.28445635528330782</v>
      </c>
      <c r="I878" s="139">
        <f t="shared" si="92"/>
        <v>11.258389261744966</v>
      </c>
      <c r="J878" s="139">
        <f t="shared" si="94"/>
        <v>3.9651798227885567E-2</v>
      </c>
      <c r="K878" s="139">
        <f t="shared" si="95"/>
        <v>-0.14325627590965548</v>
      </c>
      <c r="L878" s="139">
        <f t="shared" si="96"/>
        <v>0.14355879076885603</v>
      </c>
      <c r="M878" s="139">
        <f t="shared" si="97"/>
        <v>3.9954313087086107E-2</v>
      </c>
      <c r="N878" s="388">
        <f t="shared" si="93"/>
        <v>208.72133156693783</v>
      </c>
    </row>
    <row r="879" spans="2:14" x14ac:dyDescent="0.25">
      <c r="B879" s="387">
        <v>11</v>
      </c>
      <c r="C879" s="387">
        <v>2574</v>
      </c>
      <c r="D879" s="384" t="s">
        <v>1452</v>
      </c>
      <c r="E879" s="385">
        <v>301</v>
      </c>
      <c r="F879" s="385">
        <v>177</v>
      </c>
      <c r="G879" s="385">
        <v>325</v>
      </c>
      <c r="H879" s="386">
        <f t="shared" si="91"/>
        <v>0.92615384615384611</v>
      </c>
      <c r="I879" s="139">
        <f t="shared" si="92"/>
        <v>3.536723163841808</v>
      </c>
      <c r="J879" s="139">
        <f t="shared" si="94"/>
        <v>-0.137434371180541</v>
      </c>
      <c r="K879" s="139">
        <f t="shared" si="95"/>
        <v>0.54083812134231657</v>
      </c>
      <c r="L879" s="139">
        <f t="shared" si="96"/>
        <v>-0.12357546917092081</v>
      </c>
      <c r="M879" s="139">
        <f t="shared" si="97"/>
        <v>0.27982828099085472</v>
      </c>
      <c r="N879" s="388">
        <f t="shared" si="93"/>
        <v>90.944191322027777</v>
      </c>
    </row>
    <row r="880" spans="2:14" x14ac:dyDescent="0.25">
      <c r="B880" s="387">
        <v>11</v>
      </c>
      <c r="C880" s="387">
        <v>2575</v>
      </c>
      <c r="D880" s="384" t="s">
        <v>1453</v>
      </c>
      <c r="E880" s="385">
        <v>809</v>
      </c>
      <c r="F880" s="385">
        <v>433</v>
      </c>
      <c r="G880" s="385">
        <v>1798</v>
      </c>
      <c r="H880" s="386">
        <f t="shared" si="91"/>
        <v>0.44994438264738601</v>
      </c>
      <c r="I880" s="139">
        <f t="shared" si="92"/>
        <v>6.0207852193995377</v>
      </c>
      <c r="J880" s="139">
        <f t="shared" si="94"/>
        <v>-8.4189233899746474E-2</v>
      </c>
      <c r="K880" s="139">
        <f t="shared" si="95"/>
        <v>3.3165533342652778E-2</v>
      </c>
      <c r="L880" s="139">
        <f t="shared" si="96"/>
        <v>-3.7638306071354571E-2</v>
      </c>
      <c r="M880" s="139">
        <f t="shared" si="97"/>
        <v>-8.8662006628448267E-2</v>
      </c>
      <c r="N880" s="388">
        <f t="shared" si="93"/>
        <v>-159.41428791794999</v>
      </c>
    </row>
    <row r="881" spans="2:14" x14ac:dyDescent="0.25">
      <c r="B881" s="387">
        <v>11</v>
      </c>
      <c r="C881" s="387">
        <v>2576</v>
      </c>
      <c r="D881" s="384" t="s">
        <v>1454</v>
      </c>
      <c r="E881" s="385">
        <v>925</v>
      </c>
      <c r="F881" s="385">
        <v>572</v>
      </c>
      <c r="G881" s="385">
        <v>2759</v>
      </c>
      <c r="H881" s="386">
        <f t="shared" si="91"/>
        <v>0.33526640086988041</v>
      </c>
      <c r="I881" s="139">
        <f t="shared" si="92"/>
        <v>6.4405594405594409</v>
      </c>
      <c r="J881" s="139">
        <f t="shared" si="94"/>
        <v>-4.9451571356064518E-2</v>
      </c>
      <c r="K881" s="139">
        <f t="shared" si="95"/>
        <v>-8.9089214320031529E-2</v>
      </c>
      <c r="L881" s="139">
        <f t="shared" si="96"/>
        <v>-2.3116041771193002E-2</v>
      </c>
      <c r="M881" s="139">
        <f t="shared" si="97"/>
        <v>-0.16165682744728904</v>
      </c>
      <c r="N881" s="388">
        <f t="shared" si="93"/>
        <v>-446.01118692707047</v>
      </c>
    </row>
    <row r="882" spans="2:14" x14ac:dyDescent="0.25">
      <c r="B882" s="387">
        <v>11</v>
      </c>
      <c r="C882" s="387">
        <v>2578</v>
      </c>
      <c r="D882" s="384" t="s">
        <v>1455</v>
      </c>
      <c r="E882" s="385">
        <v>789</v>
      </c>
      <c r="F882" s="385">
        <v>384</v>
      </c>
      <c r="G882" s="385">
        <v>1714</v>
      </c>
      <c r="H882" s="386">
        <f t="shared" si="91"/>
        <v>0.46032672112018669</v>
      </c>
      <c r="I882" s="139">
        <f t="shared" si="92"/>
        <v>6.518229166666667</v>
      </c>
      <c r="J882" s="139">
        <f t="shared" si="94"/>
        <v>-8.7225616473804002E-2</v>
      </c>
      <c r="K882" s="139">
        <f t="shared" si="95"/>
        <v>4.4233832160497873E-2</v>
      </c>
      <c r="L882" s="139">
        <f t="shared" si="96"/>
        <v>-2.042902519467809E-2</v>
      </c>
      <c r="M882" s="139">
        <f t="shared" si="97"/>
        <v>-6.3420809507984219E-2</v>
      </c>
      <c r="N882" s="388">
        <f t="shared" si="93"/>
        <v>-108.70326749668494</v>
      </c>
    </row>
    <row r="883" spans="2:14" x14ac:dyDescent="0.25">
      <c r="B883" s="387">
        <v>11</v>
      </c>
      <c r="C883" s="387">
        <v>2579</v>
      </c>
      <c r="D883" s="384" t="s">
        <v>1456</v>
      </c>
      <c r="E883" s="385">
        <v>3202</v>
      </c>
      <c r="F883" s="385">
        <v>1386</v>
      </c>
      <c r="G883" s="385">
        <v>5249</v>
      </c>
      <c r="H883" s="386">
        <f t="shared" si="91"/>
        <v>0.61002095637264242</v>
      </c>
      <c r="I883" s="139">
        <f t="shared" si="92"/>
        <v>6.0974025974025974</v>
      </c>
      <c r="J883" s="139">
        <f t="shared" si="94"/>
        <v>4.0555483517783639E-2</v>
      </c>
      <c r="K883" s="139">
        <f t="shared" si="95"/>
        <v>0.20381835460922859</v>
      </c>
      <c r="L883" s="139">
        <f t="shared" si="96"/>
        <v>-3.4987695916516175E-2</v>
      </c>
      <c r="M883" s="139">
        <f t="shared" si="97"/>
        <v>0.20938614221049606</v>
      </c>
      <c r="N883" s="388">
        <f t="shared" si="93"/>
        <v>1099.0678604628938</v>
      </c>
    </row>
    <row r="884" spans="2:14" x14ac:dyDescent="0.25">
      <c r="B884" s="387">
        <v>11</v>
      </c>
      <c r="C884" s="387">
        <v>2580</v>
      </c>
      <c r="D884" s="384" t="s">
        <v>1457</v>
      </c>
      <c r="E884" s="385">
        <v>609</v>
      </c>
      <c r="F884" s="385">
        <v>511</v>
      </c>
      <c r="G884" s="385">
        <v>3428</v>
      </c>
      <c r="H884" s="386">
        <f t="shared" si="91"/>
        <v>0.17765460910151692</v>
      </c>
      <c r="I884" s="139">
        <f t="shared" si="92"/>
        <v>7.9001956947162428</v>
      </c>
      <c r="J884" s="139">
        <f t="shared" si="94"/>
        <v>-2.5268952998392064E-2</v>
      </c>
      <c r="K884" s="139">
        <f t="shared" si="95"/>
        <v>-0.25711440566573801</v>
      </c>
      <c r="L884" s="139">
        <f t="shared" si="96"/>
        <v>2.7380683364503933E-2</v>
      </c>
      <c r="M884" s="139">
        <f t="shared" si="97"/>
        <v>-0.25500267529962611</v>
      </c>
      <c r="N884" s="388">
        <f t="shared" si="93"/>
        <v>-874.14917092711835</v>
      </c>
    </row>
    <row r="885" spans="2:14" x14ac:dyDescent="0.25">
      <c r="B885" s="387">
        <v>11</v>
      </c>
      <c r="C885" s="387">
        <v>2581</v>
      </c>
      <c r="D885" s="384" t="s">
        <v>1458</v>
      </c>
      <c r="E885" s="385">
        <v>22751</v>
      </c>
      <c r="F885" s="385">
        <v>1091</v>
      </c>
      <c r="G885" s="385">
        <v>18339</v>
      </c>
      <c r="H885" s="386">
        <f t="shared" si="91"/>
        <v>1.2405801843066688</v>
      </c>
      <c r="I885" s="139">
        <f t="shared" si="92"/>
        <v>37.662694775435384</v>
      </c>
      <c r="J885" s="139">
        <f t="shared" si="94"/>
        <v>0.5137251013084152</v>
      </c>
      <c r="K885" s="139">
        <f t="shared" si="95"/>
        <v>0.87603858470550522</v>
      </c>
      <c r="L885" s="139">
        <f t="shared" si="96"/>
        <v>1.0570267552200585</v>
      </c>
      <c r="M885" s="139">
        <f t="shared" si="97"/>
        <v>2.4467904412339792</v>
      </c>
      <c r="N885" s="388">
        <f t="shared" si="93"/>
        <v>44871.689901789941</v>
      </c>
    </row>
    <row r="886" spans="2:14" x14ac:dyDescent="0.25">
      <c r="B886" s="387">
        <v>11</v>
      </c>
      <c r="C886" s="387">
        <v>2582</v>
      </c>
      <c r="D886" s="384" t="s">
        <v>1459</v>
      </c>
      <c r="E886" s="385">
        <v>651</v>
      </c>
      <c r="F886" s="385">
        <v>276</v>
      </c>
      <c r="G886" s="385">
        <v>1135</v>
      </c>
      <c r="H886" s="386">
        <f t="shared" si="91"/>
        <v>0.57356828193832599</v>
      </c>
      <c r="I886" s="139">
        <f t="shared" si="92"/>
        <v>6.4710144927536231</v>
      </c>
      <c r="J886" s="139">
        <f t="shared" si="94"/>
        <v>-0.10815496778784341</v>
      </c>
      <c r="K886" s="139">
        <f t="shared" si="95"/>
        <v>0.16495725463588135</v>
      </c>
      <c r="L886" s="139">
        <f t="shared" si="96"/>
        <v>-2.2062436535461638E-2</v>
      </c>
      <c r="M886" s="139">
        <f t="shared" si="97"/>
        <v>3.4739850312576301E-2</v>
      </c>
      <c r="N886" s="388">
        <f t="shared" si="93"/>
        <v>39.429730104774102</v>
      </c>
    </row>
    <row r="887" spans="2:14" x14ac:dyDescent="0.25">
      <c r="B887" s="387">
        <v>11</v>
      </c>
      <c r="C887" s="387">
        <v>2583</v>
      </c>
      <c r="D887" s="384" t="s">
        <v>1460</v>
      </c>
      <c r="E887" s="385">
        <v>2328</v>
      </c>
      <c r="F887" s="385">
        <v>354</v>
      </c>
      <c r="G887" s="385">
        <v>5100</v>
      </c>
      <c r="H887" s="386">
        <f t="shared" si="91"/>
        <v>0.45647058823529413</v>
      </c>
      <c r="I887" s="139">
        <f t="shared" si="92"/>
        <v>20.983050847457626</v>
      </c>
      <c r="J887" s="139">
        <f t="shared" si="94"/>
        <v>3.5169519189991116E-2</v>
      </c>
      <c r="K887" s="139">
        <f t="shared" si="95"/>
        <v>4.0122924857376917E-2</v>
      </c>
      <c r="L887" s="139">
        <f t="shared" si="96"/>
        <v>0.47998751520820537</v>
      </c>
      <c r="M887" s="139">
        <f t="shared" si="97"/>
        <v>0.55527995925557339</v>
      </c>
      <c r="N887" s="388">
        <f t="shared" si="93"/>
        <v>2831.9277922034244</v>
      </c>
    </row>
    <row r="888" spans="2:14" x14ac:dyDescent="0.25">
      <c r="B888" s="387">
        <v>11</v>
      </c>
      <c r="C888" s="387">
        <v>2584</v>
      </c>
      <c r="D888" s="384" t="s">
        <v>1461</v>
      </c>
      <c r="E888" s="385">
        <v>182</v>
      </c>
      <c r="F888" s="385">
        <v>184</v>
      </c>
      <c r="G888" s="385">
        <v>1871</v>
      </c>
      <c r="H888" s="386">
        <f t="shared" si="91"/>
        <v>9.7274184927846077E-2</v>
      </c>
      <c r="I888" s="139">
        <f t="shared" si="92"/>
        <v>11.157608695652174</v>
      </c>
      <c r="J888" s="139">
        <f t="shared" si="94"/>
        <v>-8.1550472853244099E-2</v>
      </c>
      <c r="K888" s="139">
        <f t="shared" si="95"/>
        <v>-0.34280555859723505</v>
      </c>
      <c r="L888" s="139">
        <f t="shared" si="96"/>
        <v>0.14007224504178545</v>
      </c>
      <c r="M888" s="139">
        <f t="shared" si="97"/>
        <v>-0.28428378640869373</v>
      </c>
      <c r="N888" s="388">
        <f t="shared" si="93"/>
        <v>-531.894964370666</v>
      </c>
    </row>
    <row r="889" spans="2:14" x14ac:dyDescent="0.25">
      <c r="B889" s="387">
        <v>11</v>
      </c>
      <c r="C889" s="387">
        <v>2585</v>
      </c>
      <c r="D889" s="384" t="s">
        <v>1462</v>
      </c>
      <c r="E889" s="385">
        <v>247</v>
      </c>
      <c r="F889" s="385">
        <v>449</v>
      </c>
      <c r="G889" s="385">
        <v>764</v>
      </c>
      <c r="H889" s="386">
        <f t="shared" si="91"/>
        <v>0.32329842931937175</v>
      </c>
      <c r="I889" s="139">
        <f t="shared" si="92"/>
        <v>2.2516703786191536</v>
      </c>
      <c r="J889" s="139">
        <f t="shared" si="94"/>
        <v>-0.12156565748993081</v>
      </c>
      <c r="K889" s="139">
        <f t="shared" si="95"/>
        <v>-0.10184790887728629</v>
      </c>
      <c r="L889" s="139">
        <f t="shared" si="96"/>
        <v>-0.16803240636705544</v>
      </c>
      <c r="M889" s="139">
        <f t="shared" si="97"/>
        <v>-0.39144597273427251</v>
      </c>
      <c r="N889" s="388">
        <f t="shared" si="93"/>
        <v>-299.06472316898419</v>
      </c>
    </row>
    <row r="890" spans="2:14" x14ac:dyDescent="0.25">
      <c r="B890" s="387">
        <v>11</v>
      </c>
      <c r="C890" s="387">
        <v>2586</v>
      </c>
      <c r="D890" s="384" t="s">
        <v>1463</v>
      </c>
      <c r="E890" s="385">
        <v>2532</v>
      </c>
      <c r="F890" s="385">
        <v>694</v>
      </c>
      <c r="G890" s="385">
        <v>5452</v>
      </c>
      <c r="H890" s="386">
        <f t="shared" si="91"/>
        <v>0.4644167278063096</v>
      </c>
      <c r="I890" s="139">
        <f t="shared" si="92"/>
        <v>11.504322766570604</v>
      </c>
      <c r="J890" s="139">
        <f t="shared" si="94"/>
        <v>4.7893408071756002E-2</v>
      </c>
      <c r="K890" s="139">
        <f t="shared" si="95"/>
        <v>4.8594065289824961E-2</v>
      </c>
      <c r="L890" s="139">
        <f t="shared" si="96"/>
        <v>0.15206696296550573</v>
      </c>
      <c r="M890" s="139">
        <f t="shared" si="97"/>
        <v>0.24855443632708668</v>
      </c>
      <c r="N890" s="388">
        <f t="shared" si="93"/>
        <v>1355.1187868552765</v>
      </c>
    </row>
    <row r="891" spans="2:14" x14ac:dyDescent="0.25">
      <c r="B891" s="387">
        <v>11</v>
      </c>
      <c r="C891" s="387">
        <v>2601</v>
      </c>
      <c r="D891" s="384" t="s">
        <v>1464</v>
      </c>
      <c r="E891" s="385">
        <v>22627</v>
      </c>
      <c r="F891" s="385">
        <v>594</v>
      </c>
      <c r="G891" s="385">
        <v>16633</v>
      </c>
      <c r="H891" s="386">
        <f t="shared" si="91"/>
        <v>1.3603679432453557</v>
      </c>
      <c r="I891" s="139">
        <f t="shared" si="92"/>
        <v>66.094276094276097</v>
      </c>
      <c r="J891" s="139">
        <f t="shared" si="94"/>
        <v>0.45205761712577058</v>
      </c>
      <c r="K891" s="139">
        <f t="shared" si="95"/>
        <v>1.0037407121334245</v>
      </c>
      <c r="L891" s="139">
        <f t="shared" si="96"/>
        <v>2.0406291718783698</v>
      </c>
      <c r="M891" s="139">
        <f t="shared" si="97"/>
        <v>3.496427501137565</v>
      </c>
      <c r="N891" s="388">
        <f t="shared" si="93"/>
        <v>58156.07862642112</v>
      </c>
    </row>
    <row r="892" spans="2:14" x14ac:dyDescent="0.25">
      <c r="B892" s="387">
        <v>11</v>
      </c>
      <c r="C892" s="387">
        <v>2611</v>
      </c>
      <c r="D892" s="384" t="s">
        <v>1465</v>
      </c>
      <c r="E892" s="385">
        <v>123</v>
      </c>
      <c r="F892" s="385">
        <v>1113</v>
      </c>
      <c r="G892" s="385">
        <v>786</v>
      </c>
      <c r="H892" s="386">
        <f t="shared" si="91"/>
        <v>0.15648854961832062</v>
      </c>
      <c r="I892" s="139">
        <f t="shared" si="92"/>
        <v>0.81671159029649598</v>
      </c>
      <c r="J892" s="139">
        <f t="shared" si="94"/>
        <v>-0.12077041443482051</v>
      </c>
      <c r="K892" s="139">
        <f t="shared" si="95"/>
        <v>-0.27967890515398336</v>
      </c>
      <c r="L892" s="139">
        <f t="shared" si="96"/>
        <v>-0.2176754042774087</v>
      </c>
      <c r="M892" s="139">
        <f t="shared" si="97"/>
        <v>-0.61812472386621253</v>
      </c>
      <c r="N892" s="388">
        <f t="shared" si="93"/>
        <v>-485.84603295884307</v>
      </c>
    </row>
    <row r="893" spans="2:14" x14ac:dyDescent="0.25">
      <c r="B893" s="387">
        <v>11</v>
      </c>
      <c r="C893" s="387">
        <v>2612</v>
      </c>
      <c r="D893" s="384" t="s">
        <v>1466</v>
      </c>
      <c r="E893" s="385">
        <v>135</v>
      </c>
      <c r="F893" s="385">
        <v>2266</v>
      </c>
      <c r="G893" s="385">
        <v>268</v>
      </c>
      <c r="H893" s="386">
        <f t="shared" si="91"/>
        <v>0.50373134328358204</v>
      </c>
      <c r="I893" s="139">
        <f t="shared" si="92"/>
        <v>0.17784642541924095</v>
      </c>
      <c r="J893" s="139">
        <f t="shared" si="94"/>
        <v>-0.13949477364150861</v>
      </c>
      <c r="K893" s="139">
        <f t="shared" si="95"/>
        <v>9.0506194541930388E-2</v>
      </c>
      <c r="L893" s="139">
        <f t="shared" si="96"/>
        <v>-0.23977721117464465</v>
      </c>
      <c r="M893" s="139">
        <f t="shared" si="97"/>
        <v>-0.28876579027422289</v>
      </c>
      <c r="N893" s="388">
        <f t="shared" si="93"/>
        <v>-77.389231793491732</v>
      </c>
    </row>
    <row r="894" spans="2:14" x14ac:dyDescent="0.25">
      <c r="B894" s="387">
        <v>11</v>
      </c>
      <c r="C894" s="387">
        <v>2613</v>
      </c>
      <c r="D894" s="384" t="s">
        <v>1467</v>
      </c>
      <c r="E894" s="385">
        <v>1803</v>
      </c>
      <c r="F894" s="385">
        <v>680</v>
      </c>
      <c r="G894" s="385">
        <v>4153</v>
      </c>
      <c r="H894" s="386">
        <f t="shared" si="91"/>
        <v>0.43414399229472672</v>
      </c>
      <c r="I894" s="139">
        <f t="shared" si="92"/>
        <v>8.7588235294117656</v>
      </c>
      <c r="J894" s="139">
        <f t="shared" si="94"/>
        <v>9.3792040865208111E-4</v>
      </c>
      <c r="K894" s="139">
        <f t="shared" si="95"/>
        <v>1.6321212352734767E-2</v>
      </c>
      <c r="L894" s="139">
        <f t="shared" si="96"/>
        <v>5.7085271503502504E-2</v>
      </c>
      <c r="M894" s="139">
        <f t="shared" si="97"/>
        <v>7.4344404264889349E-2</v>
      </c>
      <c r="N894" s="388">
        <f t="shared" si="93"/>
        <v>308.75231091208548</v>
      </c>
    </row>
    <row r="895" spans="2:14" x14ac:dyDescent="0.25">
      <c r="B895" s="387">
        <v>11</v>
      </c>
      <c r="C895" s="387">
        <v>2614</v>
      </c>
      <c r="D895" s="384" t="s">
        <v>1468</v>
      </c>
      <c r="E895" s="385">
        <v>677</v>
      </c>
      <c r="F895" s="385">
        <v>751</v>
      </c>
      <c r="G895" s="385">
        <v>2361</v>
      </c>
      <c r="H895" s="386">
        <f t="shared" si="91"/>
        <v>0.28674290554849641</v>
      </c>
      <c r="I895" s="139">
        <f t="shared" si="92"/>
        <v>4.0452729693741674</v>
      </c>
      <c r="J895" s="139">
        <f t="shared" si="94"/>
        <v>-6.3838241171241858E-2</v>
      </c>
      <c r="K895" s="139">
        <f t="shared" si="95"/>
        <v>-0.14081865343535147</v>
      </c>
      <c r="L895" s="139">
        <f t="shared" si="96"/>
        <v>-0.10598197649447694</v>
      </c>
      <c r="M895" s="139">
        <f t="shared" si="97"/>
        <v>-0.31063887110107025</v>
      </c>
      <c r="N895" s="388">
        <f t="shared" si="93"/>
        <v>-733.41837466962681</v>
      </c>
    </row>
    <row r="896" spans="2:14" x14ac:dyDescent="0.25">
      <c r="B896" s="387">
        <v>11</v>
      </c>
      <c r="C896" s="387">
        <v>2615</v>
      </c>
      <c r="D896" s="384" t="s">
        <v>1469</v>
      </c>
      <c r="E896" s="385">
        <v>406</v>
      </c>
      <c r="F896" s="385">
        <v>744</v>
      </c>
      <c r="G896" s="385">
        <v>943</v>
      </c>
      <c r="H896" s="386">
        <f t="shared" si="91"/>
        <v>0.43054082714740188</v>
      </c>
      <c r="I896" s="139">
        <f t="shared" si="92"/>
        <v>1.8131720430107527</v>
      </c>
      <c r="J896" s="139">
        <f t="shared" si="94"/>
        <v>-0.11509527081426062</v>
      </c>
      <c r="K896" s="139">
        <f t="shared" si="95"/>
        <v>1.2479986347137387E-2</v>
      </c>
      <c r="L896" s="139">
        <f t="shared" si="96"/>
        <v>-0.18320243921778739</v>
      </c>
      <c r="M896" s="139">
        <f t="shared" si="97"/>
        <v>-0.28581772368491065</v>
      </c>
      <c r="N896" s="388">
        <f t="shared" si="93"/>
        <v>-269.52611343487075</v>
      </c>
    </row>
    <row r="897" spans="2:14" x14ac:dyDescent="0.25">
      <c r="B897" s="387">
        <v>11</v>
      </c>
      <c r="C897" s="387">
        <v>2616</v>
      </c>
      <c r="D897" s="384" t="s">
        <v>1470</v>
      </c>
      <c r="E897" s="385">
        <v>82</v>
      </c>
      <c r="F897" s="385">
        <v>148</v>
      </c>
      <c r="G897" s="385">
        <v>602</v>
      </c>
      <c r="H897" s="386">
        <f t="shared" si="91"/>
        <v>0.13621262458471761</v>
      </c>
      <c r="I897" s="139">
        <f t="shared" si="92"/>
        <v>4.6216216216216219</v>
      </c>
      <c r="J897" s="139">
        <f t="shared" si="94"/>
        <v>-0.12742153816847032</v>
      </c>
      <c r="K897" s="139">
        <f t="shared" si="95"/>
        <v>-0.30129445907452562</v>
      </c>
      <c r="L897" s="139">
        <f t="shared" si="96"/>
        <v>-8.6042954431968868E-2</v>
      </c>
      <c r="M897" s="139">
        <f t="shared" si="97"/>
        <v>-0.51475895167496477</v>
      </c>
      <c r="N897" s="388">
        <f t="shared" si="93"/>
        <v>-309.88488890832878</v>
      </c>
    </row>
    <row r="898" spans="2:14" x14ac:dyDescent="0.25">
      <c r="B898" s="387">
        <v>11</v>
      </c>
      <c r="C898" s="387">
        <v>2617</v>
      </c>
      <c r="D898" s="384" t="s">
        <v>1471</v>
      </c>
      <c r="E898" s="385">
        <v>60</v>
      </c>
      <c r="F898" s="385">
        <v>304</v>
      </c>
      <c r="G898" s="385">
        <v>503</v>
      </c>
      <c r="H898" s="386">
        <f t="shared" si="91"/>
        <v>0.11928429423459244</v>
      </c>
      <c r="I898" s="139">
        <f t="shared" si="92"/>
        <v>1.8519736842105263</v>
      </c>
      <c r="J898" s="139">
        <f t="shared" si="94"/>
        <v>-0.1310001319164667</v>
      </c>
      <c r="K898" s="139">
        <f t="shared" si="95"/>
        <v>-0.31934124297520872</v>
      </c>
      <c r="L898" s="139">
        <f t="shared" si="96"/>
        <v>-0.18186008025342282</v>
      </c>
      <c r="M898" s="139">
        <f t="shared" si="97"/>
        <v>-0.63220145514509829</v>
      </c>
      <c r="N898" s="388">
        <f t="shared" si="93"/>
        <v>-317.99733193798443</v>
      </c>
    </row>
    <row r="899" spans="2:14" x14ac:dyDescent="0.25">
      <c r="B899" s="387">
        <v>11</v>
      </c>
      <c r="C899" s="387">
        <v>2618</v>
      </c>
      <c r="D899" s="384" t="s">
        <v>1472</v>
      </c>
      <c r="E899" s="385">
        <v>134</v>
      </c>
      <c r="F899" s="385">
        <v>604</v>
      </c>
      <c r="G899" s="385">
        <v>956</v>
      </c>
      <c r="H899" s="386">
        <f t="shared" si="91"/>
        <v>0.14016736401673641</v>
      </c>
      <c r="I899" s="139">
        <f t="shared" si="92"/>
        <v>1.804635761589404</v>
      </c>
      <c r="J899" s="139">
        <f t="shared" si="94"/>
        <v>-0.11462535446351362</v>
      </c>
      <c r="K899" s="139">
        <f t="shared" si="95"/>
        <v>-0.29707843029690756</v>
      </c>
      <c r="L899" s="139">
        <f t="shared" si="96"/>
        <v>-0.18349775543467858</v>
      </c>
      <c r="M899" s="139">
        <f t="shared" si="97"/>
        <v>-0.59520154019509974</v>
      </c>
      <c r="N899" s="388">
        <f t="shared" si="93"/>
        <v>-569.01267242651534</v>
      </c>
    </row>
    <row r="900" spans="2:14" x14ac:dyDescent="0.25">
      <c r="B900" s="387">
        <v>11</v>
      </c>
      <c r="C900" s="387">
        <v>2619</v>
      </c>
      <c r="D900" s="384" t="s">
        <v>1473</v>
      </c>
      <c r="E900" s="385">
        <v>364</v>
      </c>
      <c r="F900" s="385">
        <v>1627</v>
      </c>
      <c r="G900" s="385">
        <v>1191</v>
      </c>
      <c r="H900" s="386">
        <f t="shared" si="91"/>
        <v>0.3056255247691016</v>
      </c>
      <c r="I900" s="139">
        <f t="shared" si="92"/>
        <v>0.95574677320221268</v>
      </c>
      <c r="J900" s="139">
        <f t="shared" si="94"/>
        <v>-0.10613071273847172</v>
      </c>
      <c r="K900" s="139">
        <f t="shared" si="95"/>
        <v>-0.1206884609411681</v>
      </c>
      <c r="L900" s="139">
        <f t="shared" si="96"/>
        <v>-0.21286542412284129</v>
      </c>
      <c r="M900" s="139">
        <f t="shared" si="97"/>
        <v>-0.43968459780248115</v>
      </c>
      <c r="N900" s="388">
        <f t="shared" si="93"/>
        <v>-523.66435598275507</v>
      </c>
    </row>
    <row r="901" spans="2:14" x14ac:dyDescent="0.25">
      <c r="B901" s="387">
        <v>11</v>
      </c>
      <c r="C901" s="387">
        <v>2620</v>
      </c>
      <c r="D901" s="384" t="s">
        <v>1474</v>
      </c>
      <c r="E901" s="385">
        <v>125</v>
      </c>
      <c r="F901" s="385">
        <v>576</v>
      </c>
      <c r="G901" s="385">
        <v>650</v>
      </c>
      <c r="H901" s="386">
        <f t="shared" si="91"/>
        <v>0.19230769230769232</v>
      </c>
      <c r="I901" s="139">
        <f t="shared" si="92"/>
        <v>1.3454861111111112</v>
      </c>
      <c r="J901" s="139">
        <f t="shared" si="94"/>
        <v>-0.12568646241186604</v>
      </c>
      <c r="K901" s="139">
        <f t="shared" si="95"/>
        <v>-0.241493194321725</v>
      </c>
      <c r="L901" s="139">
        <f t="shared" si="96"/>
        <v>-0.19938222913853804</v>
      </c>
      <c r="M901" s="139">
        <f t="shared" si="97"/>
        <v>-0.56656188587212908</v>
      </c>
      <c r="N901" s="388">
        <f t="shared" si="93"/>
        <v>-368.26522581688391</v>
      </c>
    </row>
    <row r="902" spans="2:14" x14ac:dyDescent="0.25">
      <c r="B902" s="387">
        <v>11</v>
      </c>
      <c r="C902" s="387">
        <v>2621</v>
      </c>
      <c r="D902" s="384" t="s">
        <v>1475</v>
      </c>
      <c r="E902" s="385">
        <v>624</v>
      </c>
      <c r="F902" s="385">
        <v>1024</v>
      </c>
      <c r="G902" s="385">
        <v>1969</v>
      </c>
      <c r="H902" s="386">
        <f t="shared" si="91"/>
        <v>0.3169121381411884</v>
      </c>
      <c r="I902" s="139">
        <f t="shared" si="92"/>
        <v>2.5322265625</v>
      </c>
      <c r="J902" s="139">
        <f t="shared" si="94"/>
        <v>-7.8008026516843659E-2</v>
      </c>
      <c r="K902" s="139">
        <f t="shared" si="95"/>
        <v>-0.10865614184744812</v>
      </c>
      <c r="L902" s="139">
        <f t="shared" si="96"/>
        <v>-0.15832644814478919</v>
      </c>
      <c r="M902" s="139">
        <f t="shared" si="97"/>
        <v>-0.34499061650908097</v>
      </c>
      <c r="N902" s="388">
        <f t="shared" si="93"/>
        <v>-679.28652390638047</v>
      </c>
    </row>
    <row r="903" spans="2:14" x14ac:dyDescent="0.25">
      <c r="B903" s="387">
        <v>11</v>
      </c>
      <c r="C903" s="387">
        <v>2622</v>
      </c>
      <c r="D903" s="384" t="s">
        <v>1476</v>
      </c>
      <c r="E903" s="385">
        <v>87</v>
      </c>
      <c r="F903" s="385">
        <v>363</v>
      </c>
      <c r="G903" s="385">
        <v>660</v>
      </c>
      <c r="H903" s="386">
        <f t="shared" si="91"/>
        <v>0.13181818181818181</v>
      </c>
      <c r="I903" s="139">
        <f t="shared" si="92"/>
        <v>2.0578512396694215</v>
      </c>
      <c r="J903" s="139">
        <f t="shared" si="94"/>
        <v>-0.1253249882959068</v>
      </c>
      <c r="K903" s="139">
        <f t="shared" si="95"/>
        <v>-0.3059792423538763</v>
      </c>
      <c r="L903" s="139">
        <f t="shared" si="96"/>
        <v>-0.17473766033543947</v>
      </c>
      <c r="M903" s="139">
        <f t="shared" si="97"/>
        <v>-0.60604189098522254</v>
      </c>
      <c r="N903" s="388">
        <f t="shared" si="93"/>
        <v>-399.98764805024689</v>
      </c>
    </row>
    <row r="904" spans="2:14" x14ac:dyDescent="0.25">
      <c r="B904" s="387">
        <v>12</v>
      </c>
      <c r="C904" s="387">
        <v>2701</v>
      </c>
      <c r="D904" s="384" t="s">
        <v>1477</v>
      </c>
      <c r="E904" s="385">
        <v>188424</v>
      </c>
      <c r="F904" s="385">
        <v>2246</v>
      </c>
      <c r="G904" s="385">
        <v>173552</v>
      </c>
      <c r="H904" s="386">
        <f t="shared" si="91"/>
        <v>1.0856918963768785</v>
      </c>
      <c r="I904" s="139">
        <f t="shared" si="92"/>
        <v>161.16473731077471</v>
      </c>
      <c r="J904" s="139">
        <f t="shared" si="94"/>
        <v>6.1242732973464058</v>
      </c>
      <c r="K904" s="139">
        <f t="shared" si="95"/>
        <v>0.71091683889818558</v>
      </c>
      <c r="L904" s="139">
        <f t="shared" si="96"/>
        <v>5.3296314386429389</v>
      </c>
      <c r="M904" s="139">
        <f t="shared" si="97"/>
        <v>12.164821574887529</v>
      </c>
      <c r="N904" s="388">
        <f t="shared" si="93"/>
        <v>2111229.1139648804</v>
      </c>
    </row>
    <row r="905" spans="2:14" x14ac:dyDescent="0.25">
      <c r="B905" s="387">
        <v>12</v>
      </c>
      <c r="C905" s="387">
        <v>2702</v>
      </c>
      <c r="D905" s="384" t="s">
        <v>1478</v>
      </c>
      <c r="E905" s="385">
        <v>317</v>
      </c>
      <c r="F905" s="385">
        <v>220</v>
      </c>
      <c r="G905" s="385">
        <v>1288</v>
      </c>
      <c r="H905" s="386">
        <f t="shared" si="91"/>
        <v>0.24611801242236025</v>
      </c>
      <c r="I905" s="139">
        <f t="shared" si="92"/>
        <v>7.2954545454545459</v>
      </c>
      <c r="J905" s="139">
        <f t="shared" si="94"/>
        <v>-0.10262441381366719</v>
      </c>
      <c r="K905" s="139">
        <f t="shared" si="95"/>
        <v>-0.18412763028493798</v>
      </c>
      <c r="L905" s="139">
        <f t="shared" si="96"/>
        <v>6.4594110231601231E-3</v>
      </c>
      <c r="M905" s="139">
        <f t="shared" si="97"/>
        <v>-0.28029263307544505</v>
      </c>
      <c r="N905" s="388">
        <f t="shared" si="93"/>
        <v>-361.01691140117322</v>
      </c>
    </row>
    <row r="906" spans="2:14" x14ac:dyDescent="0.25">
      <c r="B906" s="387">
        <v>12</v>
      </c>
      <c r="C906" s="387">
        <v>2703</v>
      </c>
      <c r="D906" s="384" t="s">
        <v>1479</v>
      </c>
      <c r="E906" s="385">
        <v>4897</v>
      </c>
      <c r="F906" s="385">
        <v>1065</v>
      </c>
      <c r="G906" s="385">
        <v>21946</v>
      </c>
      <c r="H906" s="386">
        <f t="shared" si="91"/>
        <v>0.22313861295908138</v>
      </c>
      <c r="I906" s="139">
        <f t="shared" si="92"/>
        <v>25.204694835680751</v>
      </c>
      <c r="J906" s="139">
        <f t="shared" si="94"/>
        <v>0.64410881493490924</v>
      </c>
      <c r="K906" s="139">
        <f t="shared" si="95"/>
        <v>-0.20862527699338607</v>
      </c>
      <c r="L906" s="139">
        <f t="shared" si="96"/>
        <v>0.62603705014334532</v>
      </c>
      <c r="M906" s="139">
        <f t="shared" si="97"/>
        <v>1.0615205880848686</v>
      </c>
      <c r="N906" s="388">
        <f t="shared" si="93"/>
        <v>23296.130826110526</v>
      </c>
    </row>
    <row r="907" spans="2:14" x14ac:dyDescent="0.25">
      <c r="B907" s="387">
        <v>13</v>
      </c>
      <c r="C907" s="387">
        <v>2761</v>
      </c>
      <c r="D907" s="384" t="s">
        <v>1480</v>
      </c>
      <c r="E907" s="385">
        <v>5300</v>
      </c>
      <c r="F907" s="385">
        <v>729</v>
      </c>
      <c r="G907" s="385">
        <v>10607</v>
      </c>
      <c r="H907" s="386">
        <f t="shared" si="91"/>
        <v>0.49967002922598286</v>
      </c>
      <c r="I907" s="139">
        <f t="shared" si="92"/>
        <v>21.820301783264746</v>
      </c>
      <c r="J907" s="139">
        <f t="shared" si="94"/>
        <v>0.23423331484873883</v>
      </c>
      <c r="K907" s="139">
        <f t="shared" si="95"/>
        <v>8.6176549760999185E-2</v>
      </c>
      <c r="L907" s="139">
        <f t="shared" si="96"/>
        <v>0.50895256061226091</v>
      </c>
      <c r="M907" s="139">
        <f t="shared" si="97"/>
        <v>0.82936242522199888</v>
      </c>
      <c r="N907" s="388">
        <f t="shared" si="93"/>
        <v>8797.0472443297422</v>
      </c>
    </row>
    <row r="908" spans="2:14" x14ac:dyDescent="0.25">
      <c r="B908" s="387">
        <v>13</v>
      </c>
      <c r="C908" s="387">
        <v>2762</v>
      </c>
      <c r="D908" s="384" t="s">
        <v>1481</v>
      </c>
      <c r="E908" s="385">
        <v>12852</v>
      </c>
      <c r="F908" s="385">
        <v>881</v>
      </c>
      <c r="G908" s="385">
        <v>21654</v>
      </c>
      <c r="H908" s="386">
        <f t="shared" si="91"/>
        <v>0.59351620947630923</v>
      </c>
      <c r="I908" s="139">
        <f t="shared" si="92"/>
        <v>39.166855845629968</v>
      </c>
      <c r="J908" s="139">
        <f t="shared" si="94"/>
        <v>0.63355377074889974</v>
      </c>
      <c r="K908" s="139">
        <f t="shared" si="95"/>
        <v>0.18622314029021031</v>
      </c>
      <c r="L908" s="139">
        <f t="shared" si="96"/>
        <v>1.1090638349412043</v>
      </c>
      <c r="M908" s="139">
        <f t="shared" si="97"/>
        <v>1.9288407459803143</v>
      </c>
      <c r="N908" s="388">
        <f t="shared" si="93"/>
        <v>41767.117513457728</v>
      </c>
    </row>
    <row r="909" spans="2:14" x14ac:dyDescent="0.25">
      <c r="B909" s="387">
        <v>13</v>
      </c>
      <c r="C909" s="387">
        <v>2763</v>
      </c>
      <c r="D909" s="384" t="s">
        <v>1482</v>
      </c>
      <c r="E909" s="385">
        <v>6337</v>
      </c>
      <c r="F909" s="385">
        <v>692</v>
      </c>
      <c r="G909" s="385">
        <v>9270</v>
      </c>
      <c r="H909" s="386">
        <f t="shared" ref="H909:H972" si="98">E909/G909</f>
        <v>0.68360302049622435</v>
      </c>
      <c r="I909" s="139">
        <f t="shared" ref="I909:I972" si="99">(G909+E909)/F909</f>
        <v>22.553468208092486</v>
      </c>
      <c r="J909" s="139">
        <f t="shared" si="94"/>
        <v>0.18590422554498984</v>
      </c>
      <c r="K909" s="139">
        <f t="shared" si="95"/>
        <v>0.28226198033837019</v>
      </c>
      <c r="L909" s="139">
        <f t="shared" si="96"/>
        <v>0.53431675893757236</v>
      </c>
      <c r="M909" s="139">
        <f t="shared" si="97"/>
        <v>1.0024829648209324</v>
      </c>
      <c r="N909" s="388">
        <f t="shared" ref="N909:N972" si="100">M909*G909</f>
        <v>9293.0170838900431</v>
      </c>
    </row>
    <row r="910" spans="2:14" x14ac:dyDescent="0.25">
      <c r="B910" s="387">
        <v>13</v>
      </c>
      <c r="C910" s="387">
        <v>2764</v>
      </c>
      <c r="D910" s="384" t="s">
        <v>1483</v>
      </c>
      <c r="E910" s="385">
        <v>1080</v>
      </c>
      <c r="F910" s="385">
        <v>411</v>
      </c>
      <c r="G910" s="385">
        <v>3555</v>
      </c>
      <c r="H910" s="386">
        <f t="shared" si="98"/>
        <v>0.30379746835443039</v>
      </c>
      <c r="I910" s="139">
        <f t="shared" si="99"/>
        <v>11.277372262773723</v>
      </c>
      <c r="J910" s="139">
        <f t="shared" ref="J910:J973" si="101">$J$6*(G910-G$10)/G$11</f>
        <v>-2.0678231725709845E-2</v>
      </c>
      <c r="K910" s="139">
        <f t="shared" ref="K910:K973" si="102">$K$6*(H910-H$10)/H$11</f>
        <v>-0.12263729690971857</v>
      </c>
      <c r="L910" s="139">
        <f t="shared" ref="L910:L973" si="103">$L$6*(I910-I$10)/I$11</f>
        <v>0.14421551560867135</v>
      </c>
      <c r="M910" s="139">
        <f t="shared" ref="M910:M973" si="104">SUM(J910:L910)</f>
        <v>8.9998697324294996E-4</v>
      </c>
      <c r="N910" s="388">
        <f t="shared" si="100"/>
        <v>3.1994536898786872</v>
      </c>
    </row>
    <row r="911" spans="2:14" x14ac:dyDescent="0.25">
      <c r="B911" s="387">
        <v>13</v>
      </c>
      <c r="C911" s="387">
        <v>2765</v>
      </c>
      <c r="D911" s="384" t="s">
        <v>1484</v>
      </c>
      <c r="E911" s="385">
        <v>5326</v>
      </c>
      <c r="F911" s="385">
        <v>447</v>
      </c>
      <c r="G911" s="385">
        <v>15631</v>
      </c>
      <c r="H911" s="386">
        <f t="shared" si="98"/>
        <v>0.34073315846714863</v>
      </c>
      <c r="I911" s="139">
        <f t="shared" si="99"/>
        <v>46.883668903803134</v>
      </c>
      <c r="J911" s="139">
        <f t="shared" si="101"/>
        <v>0.41583791070665571</v>
      </c>
      <c r="K911" s="139">
        <f t="shared" si="102"/>
        <v>-8.3261268447354986E-2</v>
      </c>
      <c r="L911" s="139">
        <f t="shared" si="103"/>
        <v>1.376030201946957</v>
      </c>
      <c r="M911" s="139">
        <f t="shared" si="104"/>
        <v>1.7086068442062579</v>
      </c>
      <c r="N911" s="388">
        <f t="shared" si="100"/>
        <v>26707.233581788016</v>
      </c>
    </row>
    <row r="912" spans="2:14" x14ac:dyDescent="0.25">
      <c r="B912" s="387">
        <v>13</v>
      </c>
      <c r="C912" s="387">
        <v>2766</v>
      </c>
      <c r="D912" s="384" t="s">
        <v>1485</v>
      </c>
      <c r="E912" s="385">
        <v>4237</v>
      </c>
      <c r="F912" s="385">
        <v>208</v>
      </c>
      <c r="G912" s="385">
        <v>10264</v>
      </c>
      <c r="H912" s="386">
        <f t="shared" si="98"/>
        <v>0.41280202650038972</v>
      </c>
      <c r="I912" s="139">
        <f t="shared" si="99"/>
        <v>69.71634615384616</v>
      </c>
      <c r="J912" s="139">
        <f t="shared" si="101"/>
        <v>0.22183475267133726</v>
      </c>
      <c r="K912" s="139">
        <f t="shared" si="102"/>
        <v>-6.4308155637881189E-3</v>
      </c>
      <c r="L912" s="139">
        <f t="shared" si="103"/>
        <v>2.1659361966247546</v>
      </c>
      <c r="M912" s="139">
        <f t="shared" si="104"/>
        <v>2.3813401337323037</v>
      </c>
      <c r="N912" s="388">
        <f t="shared" si="100"/>
        <v>24442.075132628364</v>
      </c>
    </row>
    <row r="913" spans="2:14" x14ac:dyDescent="0.25">
      <c r="B913" s="387">
        <v>13</v>
      </c>
      <c r="C913" s="387">
        <v>2767</v>
      </c>
      <c r="D913" s="384" t="s">
        <v>1486</v>
      </c>
      <c r="E913" s="385">
        <v>1695</v>
      </c>
      <c r="F913" s="385">
        <v>293</v>
      </c>
      <c r="G913" s="385">
        <v>6920</v>
      </c>
      <c r="H913" s="386">
        <f t="shared" si="98"/>
        <v>0.24494219653179192</v>
      </c>
      <c r="I913" s="139">
        <f t="shared" si="99"/>
        <v>29.402730375426621</v>
      </c>
      <c r="J913" s="139">
        <f t="shared" si="101"/>
        <v>0.10095780829457089</v>
      </c>
      <c r="K913" s="139">
        <f t="shared" si="102"/>
        <v>-0.18538113224556807</v>
      </c>
      <c r="L913" s="139">
        <f t="shared" si="103"/>
        <v>0.77126984095456985</v>
      </c>
      <c r="M913" s="139">
        <f t="shared" si="104"/>
        <v>0.68684651700357269</v>
      </c>
      <c r="N913" s="388">
        <f t="shared" si="100"/>
        <v>4752.9778976647231</v>
      </c>
    </row>
    <row r="914" spans="2:14" x14ac:dyDescent="0.25">
      <c r="B914" s="387">
        <v>13</v>
      </c>
      <c r="C914" s="387">
        <v>2768</v>
      </c>
      <c r="D914" s="384" t="s">
        <v>1487</v>
      </c>
      <c r="E914" s="385">
        <v>1206</v>
      </c>
      <c r="F914" s="385">
        <v>636</v>
      </c>
      <c r="G914" s="385">
        <v>5587</v>
      </c>
      <c r="H914" s="386">
        <f t="shared" si="98"/>
        <v>0.21585824234830858</v>
      </c>
      <c r="I914" s="139">
        <f t="shared" si="99"/>
        <v>10.680817610062894</v>
      </c>
      <c r="J914" s="139">
        <f t="shared" si="101"/>
        <v>5.2773308637205599E-2</v>
      </c>
      <c r="K914" s="139">
        <f t="shared" si="102"/>
        <v>-0.21638666115898567</v>
      </c>
      <c r="L914" s="139">
        <f t="shared" si="103"/>
        <v>0.12357745853070308</v>
      </c>
      <c r="M914" s="139">
        <f t="shared" si="104"/>
        <v>-4.0035893991076973E-2</v>
      </c>
      <c r="N914" s="388">
        <f t="shared" si="100"/>
        <v>-223.68053972814704</v>
      </c>
    </row>
    <row r="915" spans="2:14" x14ac:dyDescent="0.25">
      <c r="B915" s="387">
        <v>13</v>
      </c>
      <c r="C915" s="387">
        <v>2769</v>
      </c>
      <c r="D915" s="384" t="s">
        <v>1488</v>
      </c>
      <c r="E915" s="385">
        <v>12316</v>
      </c>
      <c r="F915" s="385">
        <v>702</v>
      </c>
      <c r="G915" s="385">
        <v>12102</v>
      </c>
      <c r="H915" s="386">
        <f t="shared" si="98"/>
        <v>1.0176830275987441</v>
      </c>
      <c r="I915" s="139">
        <f t="shared" si="99"/>
        <v>34.783475783475787</v>
      </c>
      <c r="J915" s="139">
        <f t="shared" si="101"/>
        <v>0.28827369518464363</v>
      </c>
      <c r="K915" s="139">
        <f t="shared" si="102"/>
        <v>0.63841462912415281</v>
      </c>
      <c r="L915" s="139">
        <f t="shared" si="103"/>
        <v>0.95741897305624046</v>
      </c>
      <c r="M915" s="139">
        <f t="shared" si="104"/>
        <v>1.8841072973650368</v>
      </c>
      <c r="N915" s="388">
        <f t="shared" si="100"/>
        <v>22801.466512711675</v>
      </c>
    </row>
    <row r="916" spans="2:14" x14ac:dyDescent="0.25">
      <c r="B916" s="387">
        <v>13</v>
      </c>
      <c r="C916" s="387">
        <v>2770</v>
      </c>
      <c r="D916" s="384" t="s">
        <v>1489</v>
      </c>
      <c r="E916" s="385">
        <v>13183</v>
      </c>
      <c r="F916" s="385">
        <v>1614</v>
      </c>
      <c r="G916" s="385">
        <v>17917</v>
      </c>
      <c r="H916" s="386">
        <f t="shared" si="98"/>
        <v>0.73578165987609534</v>
      </c>
      <c r="I916" s="139">
        <f t="shared" si="99"/>
        <v>19.268897149938041</v>
      </c>
      <c r="J916" s="139">
        <f t="shared" si="101"/>
        <v>0.49847089361493563</v>
      </c>
      <c r="K916" s="139">
        <f t="shared" si="102"/>
        <v>0.33788805861331594</v>
      </c>
      <c r="L916" s="139">
        <f t="shared" si="103"/>
        <v>0.42068565294116528</v>
      </c>
      <c r="M916" s="139">
        <f t="shared" si="104"/>
        <v>1.2570446051694169</v>
      </c>
      <c r="N916" s="388">
        <f t="shared" si="100"/>
        <v>22522.46819082044</v>
      </c>
    </row>
    <row r="917" spans="2:14" x14ac:dyDescent="0.25">
      <c r="B917" s="387">
        <v>13</v>
      </c>
      <c r="C917" s="387">
        <v>2771</v>
      </c>
      <c r="D917" s="384" t="s">
        <v>1490</v>
      </c>
      <c r="E917" s="385">
        <v>3980</v>
      </c>
      <c r="F917" s="385">
        <v>776</v>
      </c>
      <c r="G917" s="385">
        <v>11273</v>
      </c>
      <c r="H917" s="386">
        <f t="shared" si="98"/>
        <v>0.35305597445223097</v>
      </c>
      <c r="I917" s="139">
        <f t="shared" si="99"/>
        <v>19.655927835051546</v>
      </c>
      <c r="J917" s="139">
        <f t="shared" si="101"/>
        <v>0.25830749097162348</v>
      </c>
      <c r="K917" s="139">
        <f t="shared" si="102"/>
        <v>-7.0124284909635959E-2</v>
      </c>
      <c r="L917" s="139">
        <f t="shared" si="103"/>
        <v>0.43407514095203076</v>
      </c>
      <c r="M917" s="139">
        <f t="shared" si="104"/>
        <v>0.62225834701401828</v>
      </c>
      <c r="N917" s="388">
        <f t="shared" si="100"/>
        <v>7014.7183458890277</v>
      </c>
    </row>
    <row r="918" spans="2:14" x14ac:dyDescent="0.25">
      <c r="B918" s="387">
        <v>13</v>
      </c>
      <c r="C918" s="387">
        <v>2772</v>
      </c>
      <c r="D918" s="384" t="s">
        <v>1491</v>
      </c>
      <c r="E918" s="385">
        <v>347</v>
      </c>
      <c r="F918" s="385">
        <v>486</v>
      </c>
      <c r="G918" s="385">
        <v>2400</v>
      </c>
      <c r="H918" s="386">
        <f t="shared" si="98"/>
        <v>0.14458333333333334</v>
      </c>
      <c r="I918" s="139">
        <f t="shared" si="99"/>
        <v>5.6522633744855968</v>
      </c>
      <c r="J918" s="139">
        <f t="shared" si="101"/>
        <v>-6.242849211900086E-2</v>
      </c>
      <c r="K918" s="139">
        <f t="shared" si="102"/>
        <v>-0.29237069820990452</v>
      </c>
      <c r="L918" s="139">
        <f t="shared" si="103"/>
        <v>-5.0387473034098504E-2</v>
      </c>
      <c r="M918" s="139">
        <f t="shared" si="104"/>
        <v>-0.40518666336300391</v>
      </c>
      <c r="N918" s="388">
        <f t="shared" si="100"/>
        <v>-972.44799207120934</v>
      </c>
    </row>
    <row r="919" spans="2:14" x14ac:dyDescent="0.25">
      <c r="B919" s="387">
        <v>13</v>
      </c>
      <c r="C919" s="387">
        <v>2773</v>
      </c>
      <c r="D919" s="384" t="s">
        <v>1492</v>
      </c>
      <c r="E919" s="385">
        <v>11634</v>
      </c>
      <c r="F919" s="385">
        <v>681</v>
      </c>
      <c r="G919" s="385">
        <v>19667</v>
      </c>
      <c r="H919" s="386">
        <f t="shared" si="98"/>
        <v>0.59154929577464788</v>
      </c>
      <c r="I919" s="139">
        <f t="shared" si="99"/>
        <v>45.963289280469894</v>
      </c>
      <c r="J919" s="139">
        <f t="shared" si="101"/>
        <v>0.56172886390780075</v>
      </c>
      <c r="K919" s="139">
        <f t="shared" si="102"/>
        <v>0.18412627274385407</v>
      </c>
      <c r="L919" s="139">
        <f t="shared" si="103"/>
        <v>1.3441892849187602</v>
      </c>
      <c r="M919" s="139">
        <f t="shared" si="104"/>
        <v>2.0900444215704148</v>
      </c>
      <c r="N919" s="388">
        <f t="shared" si="100"/>
        <v>41104.903639025346</v>
      </c>
    </row>
    <row r="920" spans="2:14" x14ac:dyDescent="0.25">
      <c r="B920" s="387">
        <v>13</v>
      </c>
      <c r="C920" s="387">
        <v>2774</v>
      </c>
      <c r="D920" s="384" t="s">
        <v>1493</v>
      </c>
      <c r="E920" s="385">
        <v>418</v>
      </c>
      <c r="F920" s="385">
        <v>134</v>
      </c>
      <c r="G920" s="385">
        <v>1481</v>
      </c>
      <c r="H920" s="386">
        <f t="shared" si="98"/>
        <v>0.28224172856178259</v>
      </c>
      <c r="I920" s="139">
        <f t="shared" si="99"/>
        <v>14.171641791044776</v>
      </c>
      <c r="J920" s="139">
        <f t="shared" si="101"/>
        <v>-9.5647963375654052E-2</v>
      </c>
      <c r="K920" s="139">
        <f t="shared" si="102"/>
        <v>-0.14561722285701631</v>
      </c>
      <c r="L920" s="139">
        <f t="shared" si="103"/>
        <v>0.24434397735488547</v>
      </c>
      <c r="M920" s="139">
        <f t="shared" si="104"/>
        <v>3.0787911222151243E-3</v>
      </c>
      <c r="N920" s="388">
        <f t="shared" si="100"/>
        <v>4.5596896520005989</v>
      </c>
    </row>
    <row r="921" spans="2:14" x14ac:dyDescent="0.25">
      <c r="B921" s="387">
        <v>13</v>
      </c>
      <c r="C921" s="387">
        <v>2775</v>
      </c>
      <c r="D921" s="384" t="s">
        <v>1494</v>
      </c>
      <c r="E921" s="385">
        <v>3283</v>
      </c>
      <c r="F921" s="385">
        <v>759</v>
      </c>
      <c r="G921" s="385">
        <v>9934</v>
      </c>
      <c r="H921" s="386">
        <f t="shared" si="98"/>
        <v>0.33048117576001612</v>
      </c>
      <c r="I921" s="139">
        <f t="shared" si="99"/>
        <v>17.413702239789195</v>
      </c>
      <c r="J921" s="139">
        <f t="shared" si="101"/>
        <v>0.20990610684468267</v>
      </c>
      <c r="K921" s="139">
        <f t="shared" si="102"/>
        <v>-9.4190598903609465E-2</v>
      </c>
      <c r="L921" s="139">
        <f t="shared" si="103"/>
        <v>0.35650441108440711</v>
      </c>
      <c r="M921" s="139">
        <f t="shared" si="104"/>
        <v>0.47221991902548033</v>
      </c>
      <c r="N921" s="388">
        <f t="shared" si="100"/>
        <v>4691.0326755991218</v>
      </c>
    </row>
    <row r="922" spans="2:14" x14ac:dyDescent="0.25">
      <c r="B922" s="387">
        <v>13</v>
      </c>
      <c r="C922" s="387">
        <v>2781</v>
      </c>
      <c r="D922" s="384" t="s">
        <v>1495</v>
      </c>
      <c r="E922" s="385">
        <v>129</v>
      </c>
      <c r="F922" s="385">
        <v>708</v>
      </c>
      <c r="G922" s="385">
        <v>702</v>
      </c>
      <c r="H922" s="386">
        <f t="shared" si="98"/>
        <v>0.18376068376068377</v>
      </c>
      <c r="I922" s="139">
        <f t="shared" si="99"/>
        <v>1.173728813559322</v>
      </c>
      <c r="J922" s="139">
        <f t="shared" si="101"/>
        <v>-0.12380679700887803</v>
      </c>
      <c r="K922" s="139">
        <f t="shared" si="102"/>
        <v>-0.25060490309954986</v>
      </c>
      <c r="L922" s="139">
        <f t="shared" si="103"/>
        <v>-0.20532424450012079</v>
      </c>
      <c r="M922" s="139">
        <f t="shared" si="104"/>
        <v>-0.57973594460854871</v>
      </c>
      <c r="N922" s="388">
        <f t="shared" si="100"/>
        <v>-406.97463311520119</v>
      </c>
    </row>
    <row r="923" spans="2:14" x14ac:dyDescent="0.25">
      <c r="B923" s="387">
        <v>13</v>
      </c>
      <c r="C923" s="387">
        <v>2782</v>
      </c>
      <c r="D923" s="384" t="s">
        <v>1496</v>
      </c>
      <c r="E923" s="385">
        <v>376</v>
      </c>
      <c r="F923" s="385">
        <v>934</v>
      </c>
      <c r="G923" s="385">
        <v>1701</v>
      </c>
      <c r="H923" s="386">
        <f t="shared" si="98"/>
        <v>0.22104644326866549</v>
      </c>
      <c r="I923" s="139">
        <f t="shared" si="99"/>
        <v>2.2237687366167025</v>
      </c>
      <c r="J923" s="139">
        <f t="shared" si="101"/>
        <v>-8.7695532824551004E-2</v>
      </c>
      <c r="K923" s="139">
        <f t="shared" si="102"/>
        <v>-0.21085567618253084</v>
      </c>
      <c r="L923" s="139">
        <f t="shared" si="103"/>
        <v>-0.16899767531198606</v>
      </c>
      <c r="M923" s="139">
        <f t="shared" si="104"/>
        <v>-0.46754888431906794</v>
      </c>
      <c r="N923" s="388">
        <f t="shared" si="100"/>
        <v>-795.30065222673454</v>
      </c>
    </row>
    <row r="924" spans="2:14" x14ac:dyDescent="0.25">
      <c r="B924" s="387">
        <v>13</v>
      </c>
      <c r="C924" s="387">
        <v>2783</v>
      </c>
      <c r="D924" s="384" t="s">
        <v>1497</v>
      </c>
      <c r="E924" s="385">
        <v>34</v>
      </c>
      <c r="F924" s="385">
        <v>287</v>
      </c>
      <c r="G924" s="385">
        <v>271</v>
      </c>
      <c r="H924" s="386">
        <f t="shared" si="98"/>
        <v>0.12546125461254612</v>
      </c>
      <c r="I924" s="139">
        <f t="shared" si="99"/>
        <v>1.0627177700348431</v>
      </c>
      <c r="J924" s="139">
        <f t="shared" si="101"/>
        <v>-0.13938633140672083</v>
      </c>
      <c r="K924" s="139">
        <f t="shared" si="102"/>
        <v>-0.31275617127596772</v>
      </c>
      <c r="L924" s="139">
        <f t="shared" si="103"/>
        <v>-0.20916471786183569</v>
      </c>
      <c r="M924" s="139">
        <f t="shared" si="104"/>
        <v>-0.66130722054452418</v>
      </c>
      <c r="N924" s="388">
        <f t="shared" si="100"/>
        <v>-179.21425676756604</v>
      </c>
    </row>
    <row r="925" spans="2:14" x14ac:dyDescent="0.25">
      <c r="B925" s="387">
        <v>13</v>
      </c>
      <c r="C925" s="387">
        <v>2784</v>
      </c>
      <c r="D925" s="384" t="s">
        <v>1498</v>
      </c>
      <c r="E925" s="385">
        <v>203</v>
      </c>
      <c r="F925" s="385">
        <v>671</v>
      </c>
      <c r="G925" s="385">
        <v>730</v>
      </c>
      <c r="H925" s="386">
        <f t="shared" si="98"/>
        <v>0.27808219178082194</v>
      </c>
      <c r="I925" s="139">
        <f t="shared" si="99"/>
        <v>1.3904619970193741</v>
      </c>
      <c r="J925" s="139">
        <f t="shared" si="101"/>
        <v>-0.1227946694841922</v>
      </c>
      <c r="K925" s="139">
        <f t="shared" si="102"/>
        <v>-0.15005157992947177</v>
      </c>
      <c r="L925" s="139">
        <f t="shared" si="103"/>
        <v>-0.19782626960274535</v>
      </c>
      <c r="M925" s="139">
        <f t="shared" si="104"/>
        <v>-0.47067251901640933</v>
      </c>
      <c r="N925" s="388">
        <f t="shared" si="100"/>
        <v>-343.59093888197879</v>
      </c>
    </row>
    <row r="926" spans="2:14" x14ac:dyDescent="0.25">
      <c r="B926" s="387">
        <v>13</v>
      </c>
      <c r="C926" s="387">
        <v>2785</v>
      </c>
      <c r="D926" s="384" t="s">
        <v>1499</v>
      </c>
      <c r="E926" s="385">
        <v>634</v>
      </c>
      <c r="F926" s="385">
        <v>582</v>
      </c>
      <c r="G926" s="385">
        <v>1598</v>
      </c>
      <c r="H926" s="386">
        <f t="shared" si="98"/>
        <v>0.39674593241551942</v>
      </c>
      <c r="I926" s="139">
        <f t="shared" si="99"/>
        <v>3.8350515463917527</v>
      </c>
      <c r="J926" s="139">
        <f t="shared" si="101"/>
        <v>-9.1418716218931065E-2</v>
      </c>
      <c r="K926" s="139">
        <f t="shared" si="102"/>
        <v>-2.3547734612839356E-2</v>
      </c>
      <c r="L926" s="139">
        <f t="shared" si="103"/>
        <v>-0.11325467432158755</v>
      </c>
      <c r="M926" s="139">
        <f t="shared" si="104"/>
        <v>-0.22822112515335796</v>
      </c>
      <c r="N926" s="388">
        <f t="shared" si="100"/>
        <v>-364.697357995066</v>
      </c>
    </row>
    <row r="927" spans="2:14" x14ac:dyDescent="0.25">
      <c r="B927" s="387">
        <v>13</v>
      </c>
      <c r="C927" s="387">
        <v>2786</v>
      </c>
      <c r="D927" s="384" t="s">
        <v>1500</v>
      </c>
      <c r="E927" s="385">
        <v>356</v>
      </c>
      <c r="F927" s="385">
        <v>319</v>
      </c>
      <c r="G927" s="385">
        <v>1926</v>
      </c>
      <c r="H927" s="386">
        <f t="shared" si="98"/>
        <v>0.18483904465212878</v>
      </c>
      <c r="I927" s="139">
        <f t="shared" si="99"/>
        <v>7.153605015673981</v>
      </c>
      <c r="J927" s="139">
        <f t="shared" si="101"/>
        <v>-7.9562365215468348E-2</v>
      </c>
      <c r="K927" s="139">
        <f t="shared" si="102"/>
        <v>-0.24945529498272145</v>
      </c>
      <c r="L927" s="139">
        <f t="shared" si="103"/>
        <v>1.5520673643833664E-3</v>
      </c>
      <c r="M927" s="139">
        <f t="shared" si="104"/>
        <v>-0.32746559283380644</v>
      </c>
      <c r="N927" s="388">
        <f t="shared" si="100"/>
        <v>-630.69873179791125</v>
      </c>
    </row>
    <row r="928" spans="2:14" x14ac:dyDescent="0.25">
      <c r="B928" s="387">
        <v>13</v>
      </c>
      <c r="C928" s="387">
        <v>2787</v>
      </c>
      <c r="D928" s="384" t="s">
        <v>1501</v>
      </c>
      <c r="E928" s="385">
        <v>4396</v>
      </c>
      <c r="F928" s="385">
        <v>1121</v>
      </c>
      <c r="G928" s="385">
        <v>5906</v>
      </c>
      <c r="H928" s="386">
        <f t="shared" si="98"/>
        <v>0.74432780223501527</v>
      </c>
      <c r="I928" s="139">
        <f t="shared" si="99"/>
        <v>9.1900089206066014</v>
      </c>
      <c r="J928" s="139">
        <f t="shared" si="101"/>
        <v>6.4304332936305025E-2</v>
      </c>
      <c r="K928" s="139">
        <f t="shared" si="102"/>
        <v>0.34699884397406833</v>
      </c>
      <c r="L928" s="139">
        <f t="shared" si="103"/>
        <v>7.2002309991472641E-2</v>
      </c>
      <c r="M928" s="139">
        <f t="shared" si="104"/>
        <v>0.48330548690184594</v>
      </c>
      <c r="N928" s="388">
        <f t="shared" si="100"/>
        <v>2854.4022056423023</v>
      </c>
    </row>
    <row r="929" spans="2:14" x14ac:dyDescent="0.25">
      <c r="B929" s="387">
        <v>13</v>
      </c>
      <c r="C929" s="387">
        <v>2788</v>
      </c>
      <c r="D929" s="384" t="s">
        <v>1502</v>
      </c>
      <c r="E929" s="385">
        <v>668</v>
      </c>
      <c r="F929" s="385">
        <v>1234</v>
      </c>
      <c r="G929" s="385">
        <v>1083</v>
      </c>
      <c r="H929" s="386">
        <f t="shared" si="98"/>
        <v>0.61680517082179132</v>
      </c>
      <c r="I929" s="139">
        <f t="shared" si="99"/>
        <v>1.4189627228525121</v>
      </c>
      <c r="J929" s="139">
        <f t="shared" si="101"/>
        <v>-0.11003463319083139</v>
      </c>
      <c r="K929" s="139">
        <f t="shared" si="102"/>
        <v>0.21105080161182249</v>
      </c>
      <c r="L929" s="139">
        <f t="shared" si="103"/>
        <v>-0.19684027510276961</v>
      </c>
      <c r="M929" s="139">
        <f t="shared" si="104"/>
        <v>-9.5824106681778501E-2</v>
      </c>
      <c r="N929" s="388">
        <f t="shared" si="100"/>
        <v>-103.77750753636612</v>
      </c>
    </row>
    <row r="930" spans="2:14" x14ac:dyDescent="0.25">
      <c r="B930" s="387">
        <v>13</v>
      </c>
      <c r="C930" s="387">
        <v>2789</v>
      </c>
      <c r="D930" s="384" t="s">
        <v>1503</v>
      </c>
      <c r="E930" s="385">
        <v>90</v>
      </c>
      <c r="F930" s="385">
        <v>362</v>
      </c>
      <c r="G930" s="385">
        <v>464</v>
      </c>
      <c r="H930" s="386">
        <f t="shared" si="98"/>
        <v>0.19396551724137931</v>
      </c>
      <c r="I930" s="139">
        <f t="shared" si="99"/>
        <v>1.5303867403314917</v>
      </c>
      <c r="J930" s="139">
        <f t="shared" si="101"/>
        <v>-0.1324098809687077</v>
      </c>
      <c r="K930" s="139">
        <f t="shared" si="102"/>
        <v>-0.23972583701568143</v>
      </c>
      <c r="L930" s="139">
        <f t="shared" si="103"/>
        <v>-0.19298551473481654</v>
      </c>
      <c r="M930" s="139">
        <f t="shared" si="104"/>
        <v>-0.56512123271920567</v>
      </c>
      <c r="N930" s="388">
        <f t="shared" si="100"/>
        <v>-262.21625198171142</v>
      </c>
    </row>
    <row r="931" spans="2:14" x14ac:dyDescent="0.25">
      <c r="B931" s="387">
        <v>13</v>
      </c>
      <c r="C931" s="387">
        <v>2790</v>
      </c>
      <c r="D931" s="384" t="s">
        <v>1504</v>
      </c>
      <c r="E931" s="385">
        <v>59</v>
      </c>
      <c r="F931" s="385">
        <v>665</v>
      </c>
      <c r="G931" s="385">
        <v>264</v>
      </c>
      <c r="H931" s="386">
        <f t="shared" si="98"/>
        <v>0.22348484848484848</v>
      </c>
      <c r="I931" s="139">
        <f t="shared" si="99"/>
        <v>0.48571428571428571</v>
      </c>
      <c r="J931" s="139">
        <f t="shared" si="101"/>
        <v>-0.13963936328789228</v>
      </c>
      <c r="K931" s="139">
        <f t="shared" si="102"/>
        <v>-0.20825616571170483</v>
      </c>
      <c r="L931" s="139">
        <f t="shared" si="103"/>
        <v>-0.22912639411309202</v>
      </c>
      <c r="M931" s="139">
        <f t="shared" si="104"/>
        <v>-0.57702192311268907</v>
      </c>
      <c r="N931" s="388">
        <f t="shared" si="100"/>
        <v>-152.33378770174991</v>
      </c>
    </row>
    <row r="932" spans="2:14" x14ac:dyDescent="0.25">
      <c r="B932" s="387">
        <v>13</v>
      </c>
      <c r="C932" s="387">
        <v>2791</v>
      </c>
      <c r="D932" s="384" t="s">
        <v>1505</v>
      </c>
      <c r="E932" s="385">
        <v>276</v>
      </c>
      <c r="F932" s="385">
        <v>1002</v>
      </c>
      <c r="G932" s="385">
        <v>1878</v>
      </c>
      <c r="H932" s="386">
        <f t="shared" si="98"/>
        <v>0.14696485623003194</v>
      </c>
      <c r="I932" s="139">
        <f t="shared" si="99"/>
        <v>2.1497005988023954</v>
      </c>
      <c r="J932" s="139">
        <f t="shared" si="101"/>
        <v>-8.1297440972072643E-2</v>
      </c>
      <c r="K932" s="139">
        <f t="shared" si="102"/>
        <v>-0.28983182826925907</v>
      </c>
      <c r="L932" s="139">
        <f t="shared" si="103"/>
        <v>-0.17156009343901635</v>
      </c>
      <c r="M932" s="139">
        <f t="shared" si="104"/>
        <v>-0.54268936268034806</v>
      </c>
      <c r="N932" s="388">
        <f t="shared" si="100"/>
        <v>-1019.1706231136936</v>
      </c>
    </row>
    <row r="933" spans="2:14" x14ac:dyDescent="0.25">
      <c r="B933" s="387">
        <v>13</v>
      </c>
      <c r="C933" s="387">
        <v>2792</v>
      </c>
      <c r="D933" s="384" t="s">
        <v>1506</v>
      </c>
      <c r="E933" s="385">
        <v>228</v>
      </c>
      <c r="F933" s="385">
        <v>542</v>
      </c>
      <c r="G933" s="385">
        <v>1542</v>
      </c>
      <c r="H933" s="386">
        <f t="shared" si="98"/>
        <v>0.14785992217898833</v>
      </c>
      <c r="I933" s="139">
        <f t="shared" si="99"/>
        <v>3.2656826568265682</v>
      </c>
      <c r="J933" s="139">
        <f t="shared" si="101"/>
        <v>-9.3442971268302755E-2</v>
      </c>
      <c r="K933" s="139">
        <f t="shared" si="102"/>
        <v>-0.28887762537839001</v>
      </c>
      <c r="L933" s="139">
        <f t="shared" si="103"/>
        <v>-0.13295222858232292</v>
      </c>
      <c r="M933" s="139">
        <f t="shared" si="104"/>
        <v>-0.51527282522901574</v>
      </c>
      <c r="N933" s="388">
        <f t="shared" si="100"/>
        <v>-794.55069650314226</v>
      </c>
    </row>
    <row r="934" spans="2:14" x14ac:dyDescent="0.25">
      <c r="B934" s="387">
        <v>13</v>
      </c>
      <c r="C934" s="387">
        <v>2793</v>
      </c>
      <c r="D934" s="384" t="s">
        <v>1507</v>
      </c>
      <c r="E934" s="385">
        <v>1072</v>
      </c>
      <c r="F934" s="385">
        <v>449</v>
      </c>
      <c r="G934" s="385">
        <v>2685</v>
      </c>
      <c r="H934" s="386">
        <f t="shared" si="98"/>
        <v>0.39925512104283056</v>
      </c>
      <c r="I934" s="139">
        <f t="shared" si="99"/>
        <v>8.367483296213809</v>
      </c>
      <c r="J934" s="139">
        <f t="shared" si="101"/>
        <v>-5.2126479814162817E-2</v>
      </c>
      <c r="K934" s="139">
        <f t="shared" si="102"/>
        <v>-2.0872764076078718E-2</v>
      </c>
      <c r="L934" s="139">
        <f t="shared" si="103"/>
        <v>4.3546692878821486E-2</v>
      </c>
      <c r="M934" s="139">
        <f t="shared" si="104"/>
        <v>-2.9452551011420053E-2</v>
      </c>
      <c r="N934" s="388">
        <f t="shared" si="100"/>
        <v>-79.08009946566284</v>
      </c>
    </row>
    <row r="935" spans="2:14" x14ac:dyDescent="0.25">
      <c r="B935" s="387">
        <v>13</v>
      </c>
      <c r="C935" s="387">
        <v>2821</v>
      </c>
      <c r="D935" s="384" t="s">
        <v>1508</v>
      </c>
      <c r="E935" s="385">
        <v>491</v>
      </c>
      <c r="F935" s="385">
        <v>998</v>
      </c>
      <c r="G935" s="385">
        <v>1708</v>
      </c>
      <c r="H935" s="386">
        <f t="shared" si="98"/>
        <v>0.28747072599531615</v>
      </c>
      <c r="I935" s="139">
        <f t="shared" si="99"/>
        <v>2.2034068136272547</v>
      </c>
      <c r="J935" s="139">
        <f t="shared" si="101"/>
        <v>-8.7442500943379547E-2</v>
      </c>
      <c r="K935" s="139">
        <f t="shared" si="102"/>
        <v>-0.14004274594473723</v>
      </c>
      <c r="L935" s="139">
        <f t="shared" si="103"/>
        <v>-0.16970210453228268</v>
      </c>
      <c r="M935" s="139">
        <f t="shared" si="104"/>
        <v>-0.39718735142039946</v>
      </c>
      <c r="N935" s="388">
        <f t="shared" si="100"/>
        <v>-678.39599622604226</v>
      </c>
    </row>
    <row r="936" spans="2:14" x14ac:dyDescent="0.25">
      <c r="B936" s="387">
        <v>13</v>
      </c>
      <c r="C936" s="387">
        <v>2822</v>
      </c>
      <c r="D936" s="384" t="s">
        <v>1509</v>
      </c>
      <c r="E936" s="385">
        <v>779</v>
      </c>
      <c r="F936" s="385">
        <v>134</v>
      </c>
      <c r="G936" s="385">
        <v>1057</v>
      </c>
      <c r="H936" s="386">
        <f t="shared" si="98"/>
        <v>0.73699148533585623</v>
      </c>
      <c r="I936" s="139">
        <f t="shared" si="99"/>
        <v>13.701492537313433</v>
      </c>
      <c r="J936" s="139">
        <f t="shared" si="101"/>
        <v>-0.11097446589232539</v>
      </c>
      <c r="K936" s="139">
        <f t="shared" si="102"/>
        <v>0.33917781715289264</v>
      </c>
      <c r="L936" s="139">
        <f t="shared" si="103"/>
        <v>0.22807896778773185</v>
      </c>
      <c r="M936" s="139">
        <f t="shared" si="104"/>
        <v>0.45628231904829908</v>
      </c>
      <c r="N936" s="388">
        <f t="shared" si="100"/>
        <v>482.2904112340521</v>
      </c>
    </row>
    <row r="937" spans="2:14" x14ac:dyDescent="0.25">
      <c r="B937" s="387">
        <v>13</v>
      </c>
      <c r="C937" s="387">
        <v>2823</v>
      </c>
      <c r="D937" s="384" t="s">
        <v>1510</v>
      </c>
      <c r="E937" s="385">
        <v>3324</v>
      </c>
      <c r="F937" s="385">
        <v>1070</v>
      </c>
      <c r="G937" s="385">
        <v>4439</v>
      </c>
      <c r="H937" s="386">
        <f t="shared" si="98"/>
        <v>0.74881730119396261</v>
      </c>
      <c r="I937" s="139">
        <f t="shared" si="99"/>
        <v>7.255140186915888</v>
      </c>
      <c r="J937" s="139">
        <f t="shared" si="101"/>
        <v>1.1276080125086047E-2</v>
      </c>
      <c r="K937" s="139">
        <f t="shared" si="102"/>
        <v>0.35178496380152469</v>
      </c>
      <c r="L937" s="139">
        <f t="shared" si="103"/>
        <v>5.0647189713896347E-3</v>
      </c>
      <c r="M937" s="139">
        <f t="shared" si="104"/>
        <v>0.36812576289800042</v>
      </c>
      <c r="N937" s="388">
        <f t="shared" si="100"/>
        <v>1634.1102615042239</v>
      </c>
    </row>
    <row r="938" spans="2:14" x14ac:dyDescent="0.25">
      <c r="B938" s="387">
        <v>13</v>
      </c>
      <c r="C938" s="387">
        <v>2824</v>
      </c>
      <c r="D938" s="384" t="s">
        <v>1511</v>
      </c>
      <c r="E938" s="385">
        <v>2265</v>
      </c>
      <c r="F938" s="385">
        <v>460</v>
      </c>
      <c r="G938" s="385">
        <v>6507</v>
      </c>
      <c r="H938" s="386">
        <f t="shared" si="98"/>
        <v>0.34808667588750575</v>
      </c>
      <c r="I938" s="139">
        <f t="shared" si="99"/>
        <v>19.069565217391304</v>
      </c>
      <c r="J938" s="139">
        <f t="shared" si="101"/>
        <v>8.6028927305454708E-2</v>
      </c>
      <c r="K938" s="139">
        <f t="shared" si="102"/>
        <v>-7.542190466780116E-2</v>
      </c>
      <c r="L938" s="139">
        <f t="shared" si="103"/>
        <v>0.41378968157849549</v>
      </c>
      <c r="M938" s="139">
        <f t="shared" si="104"/>
        <v>0.42439670421614906</v>
      </c>
      <c r="N938" s="388">
        <f t="shared" si="100"/>
        <v>2761.5493543344819</v>
      </c>
    </row>
    <row r="939" spans="2:14" x14ac:dyDescent="0.25">
      <c r="B939" s="387">
        <v>13</v>
      </c>
      <c r="C939" s="387">
        <v>2825</v>
      </c>
      <c r="D939" s="384" t="s">
        <v>1512</v>
      </c>
      <c r="E939" s="385">
        <v>2111</v>
      </c>
      <c r="F939" s="385">
        <v>459</v>
      </c>
      <c r="G939" s="385">
        <v>4646</v>
      </c>
      <c r="H939" s="386">
        <f t="shared" si="98"/>
        <v>0.45436934997847611</v>
      </c>
      <c r="I939" s="139">
        <f t="shared" si="99"/>
        <v>14.721132897603486</v>
      </c>
      <c r="J939" s="139">
        <f t="shared" si="101"/>
        <v>1.8758594325442097E-2</v>
      </c>
      <c r="K939" s="139">
        <f t="shared" si="102"/>
        <v>3.7882857942309757E-2</v>
      </c>
      <c r="L939" s="139">
        <f t="shared" si="103"/>
        <v>0.263353851420006</v>
      </c>
      <c r="M939" s="139">
        <f t="shared" si="104"/>
        <v>0.31999530368775786</v>
      </c>
      <c r="N939" s="388">
        <f t="shared" si="100"/>
        <v>1486.6981809333231</v>
      </c>
    </row>
    <row r="940" spans="2:14" x14ac:dyDescent="0.25">
      <c r="B940" s="387">
        <v>13</v>
      </c>
      <c r="C940" s="387">
        <v>2826</v>
      </c>
      <c r="D940" s="384" t="s">
        <v>1513</v>
      </c>
      <c r="E940" s="385">
        <v>206</v>
      </c>
      <c r="F940" s="385">
        <v>133</v>
      </c>
      <c r="G940" s="385">
        <v>1120</v>
      </c>
      <c r="H940" s="386">
        <f t="shared" si="98"/>
        <v>0.18392857142857144</v>
      </c>
      <c r="I940" s="139">
        <f t="shared" si="99"/>
        <v>9.9699248120300759</v>
      </c>
      <c r="J940" s="139">
        <f t="shared" si="101"/>
        <v>-0.10869717896178224</v>
      </c>
      <c r="K940" s="139">
        <f t="shared" si="102"/>
        <v>-0.25042592310569972</v>
      </c>
      <c r="L940" s="139">
        <f t="shared" si="103"/>
        <v>9.8983825616352758E-2</v>
      </c>
      <c r="M940" s="139">
        <f t="shared" si="104"/>
        <v>-0.26013927645112922</v>
      </c>
      <c r="N940" s="388">
        <f t="shared" si="100"/>
        <v>-291.35598962526473</v>
      </c>
    </row>
    <row r="941" spans="2:14" x14ac:dyDescent="0.25">
      <c r="B941" s="387">
        <v>13</v>
      </c>
      <c r="C941" s="387">
        <v>2827</v>
      </c>
      <c r="D941" s="384" t="s">
        <v>1514</v>
      </c>
      <c r="E941" s="385">
        <v>34</v>
      </c>
      <c r="F941" s="385">
        <v>169</v>
      </c>
      <c r="G941" s="385">
        <v>362</v>
      </c>
      <c r="H941" s="386">
        <f t="shared" si="98"/>
        <v>9.3922651933701654E-2</v>
      </c>
      <c r="I941" s="139">
        <f t="shared" si="99"/>
        <v>2.3431952662721893</v>
      </c>
      <c r="J941" s="139">
        <f t="shared" si="101"/>
        <v>-0.13609691695149184</v>
      </c>
      <c r="K941" s="139">
        <f t="shared" si="102"/>
        <v>-0.34637852713165918</v>
      </c>
      <c r="L941" s="139">
        <f t="shared" si="103"/>
        <v>-0.16486606469684206</v>
      </c>
      <c r="M941" s="139">
        <f t="shared" si="104"/>
        <v>-0.64734150877999308</v>
      </c>
      <c r="N941" s="388">
        <f t="shared" si="100"/>
        <v>-234.33762617835748</v>
      </c>
    </row>
    <row r="942" spans="2:14" x14ac:dyDescent="0.25">
      <c r="B942" s="387">
        <v>13</v>
      </c>
      <c r="C942" s="387">
        <v>2828</v>
      </c>
      <c r="D942" s="384" t="s">
        <v>1515</v>
      </c>
      <c r="E942" s="385">
        <v>1799</v>
      </c>
      <c r="F942" s="385">
        <v>549</v>
      </c>
      <c r="G942" s="385">
        <v>5772</v>
      </c>
      <c r="H942" s="386">
        <f t="shared" si="98"/>
        <v>0.31167706167706166</v>
      </c>
      <c r="I942" s="139">
        <f t="shared" si="99"/>
        <v>13.790528233151184</v>
      </c>
      <c r="J942" s="139">
        <f t="shared" si="101"/>
        <v>5.9460579782451346E-2</v>
      </c>
      <c r="K942" s="139">
        <f t="shared" si="102"/>
        <v>-0.11423709943142796</v>
      </c>
      <c r="L942" s="139">
        <f t="shared" si="103"/>
        <v>0.2311591948286679</v>
      </c>
      <c r="M942" s="139">
        <f t="shared" si="104"/>
        <v>0.17638267517969128</v>
      </c>
      <c r="N942" s="388">
        <f t="shared" si="100"/>
        <v>1018.080801137178</v>
      </c>
    </row>
    <row r="943" spans="2:14" x14ac:dyDescent="0.25">
      <c r="B943" s="387">
        <v>13</v>
      </c>
      <c r="C943" s="387">
        <v>2829</v>
      </c>
      <c r="D943" s="384" t="s">
        <v>1516</v>
      </c>
      <c r="E943" s="385">
        <v>17269</v>
      </c>
      <c r="F943" s="385">
        <v>1799</v>
      </c>
      <c r="G943" s="385">
        <v>15420</v>
      </c>
      <c r="H943" s="386">
        <f t="shared" si="98"/>
        <v>1.1199092088197147</v>
      </c>
      <c r="I943" s="139">
        <f t="shared" si="99"/>
        <v>18.170650361311839</v>
      </c>
      <c r="J943" s="139">
        <f t="shared" si="101"/>
        <v>0.40821080685991606</v>
      </c>
      <c r="K943" s="139">
        <f t="shared" si="102"/>
        <v>0.74739488667644471</v>
      </c>
      <c r="L943" s="139">
        <f t="shared" si="103"/>
        <v>0.38269134712799818</v>
      </c>
      <c r="M943" s="139">
        <f t="shared" si="104"/>
        <v>1.538297040664359</v>
      </c>
      <c r="N943" s="388">
        <f t="shared" si="100"/>
        <v>23720.540367044418</v>
      </c>
    </row>
    <row r="944" spans="2:14" x14ac:dyDescent="0.25">
      <c r="B944" s="387">
        <v>13</v>
      </c>
      <c r="C944" s="387">
        <v>2830</v>
      </c>
      <c r="D944" s="384" t="s">
        <v>1517</v>
      </c>
      <c r="E944" s="385">
        <v>153</v>
      </c>
      <c r="F944" s="385">
        <v>314</v>
      </c>
      <c r="G944" s="385">
        <v>1504</v>
      </c>
      <c r="H944" s="386">
        <f t="shared" si="98"/>
        <v>0.10172872340425532</v>
      </c>
      <c r="I944" s="139">
        <f t="shared" si="99"/>
        <v>5.2770700636942678</v>
      </c>
      <c r="J944" s="139">
        <f t="shared" si="101"/>
        <v>-9.4816572908947822E-2</v>
      </c>
      <c r="K944" s="139">
        <f t="shared" si="102"/>
        <v>-0.33805670908884616</v>
      </c>
      <c r="L944" s="139">
        <f t="shared" si="103"/>
        <v>-6.336744214203667E-2</v>
      </c>
      <c r="M944" s="139">
        <f t="shared" si="104"/>
        <v>-0.49624072413983061</v>
      </c>
      <c r="N944" s="388">
        <f t="shared" si="100"/>
        <v>-746.34604910630526</v>
      </c>
    </row>
    <row r="945" spans="2:14" x14ac:dyDescent="0.25">
      <c r="B945" s="387">
        <v>13</v>
      </c>
      <c r="C945" s="387">
        <v>2831</v>
      </c>
      <c r="D945" s="384" t="s">
        <v>1518</v>
      </c>
      <c r="E945" s="385">
        <v>15108</v>
      </c>
      <c r="F945" s="385">
        <v>1060</v>
      </c>
      <c r="G945" s="385">
        <v>16458</v>
      </c>
      <c r="H945" s="386">
        <f t="shared" si="98"/>
        <v>0.91797302223842503</v>
      </c>
      <c r="I945" s="139">
        <f t="shared" si="99"/>
        <v>29.779245283018867</v>
      </c>
      <c r="J945" s="139">
        <f t="shared" si="101"/>
        <v>0.44573182009648404</v>
      </c>
      <c r="K945" s="139">
        <f t="shared" si="102"/>
        <v>0.53211679098795872</v>
      </c>
      <c r="L945" s="139">
        <f t="shared" si="103"/>
        <v>0.78429553125517237</v>
      </c>
      <c r="M945" s="139">
        <f t="shared" si="104"/>
        <v>1.7621441423396151</v>
      </c>
      <c r="N945" s="388">
        <f t="shared" si="100"/>
        <v>29001.368294625387</v>
      </c>
    </row>
    <row r="946" spans="2:14" x14ac:dyDescent="0.25">
      <c r="B946" s="387">
        <v>13</v>
      </c>
      <c r="C946" s="387">
        <v>2832</v>
      </c>
      <c r="D946" s="384" t="s">
        <v>1519</v>
      </c>
      <c r="E946" s="385">
        <v>131</v>
      </c>
      <c r="F946" s="385">
        <v>226</v>
      </c>
      <c r="G946" s="385">
        <v>744</v>
      </c>
      <c r="H946" s="386">
        <f t="shared" si="98"/>
        <v>0.17607526881720431</v>
      </c>
      <c r="I946" s="139">
        <f t="shared" si="99"/>
        <v>3.8716814159292037</v>
      </c>
      <c r="J946" s="139">
        <f t="shared" si="101"/>
        <v>-0.12228860572184927</v>
      </c>
      <c r="K946" s="139">
        <f t="shared" si="102"/>
        <v>-0.25879809284735206</v>
      </c>
      <c r="L946" s="139">
        <f t="shared" si="103"/>
        <v>-0.11198744870388898</v>
      </c>
      <c r="M946" s="139">
        <f t="shared" si="104"/>
        <v>-0.49307414727309029</v>
      </c>
      <c r="N946" s="388">
        <f t="shared" si="100"/>
        <v>-366.84716557117918</v>
      </c>
    </row>
    <row r="947" spans="2:14" x14ac:dyDescent="0.25">
      <c r="B947" s="387">
        <v>13</v>
      </c>
      <c r="C947" s="387">
        <v>2833</v>
      </c>
      <c r="D947" s="384" t="s">
        <v>1520</v>
      </c>
      <c r="E947" s="385">
        <v>227</v>
      </c>
      <c r="F947" s="385">
        <v>354</v>
      </c>
      <c r="G947" s="385">
        <v>1301</v>
      </c>
      <c r="H947" s="386">
        <f t="shared" si="98"/>
        <v>0.17448116833205227</v>
      </c>
      <c r="I947" s="139">
        <f t="shared" si="99"/>
        <v>4.3163841807909602</v>
      </c>
      <c r="J947" s="139">
        <f t="shared" si="101"/>
        <v>-0.10215449746292019</v>
      </c>
      <c r="K947" s="139">
        <f t="shared" si="102"/>
        <v>-0.2604975154351975</v>
      </c>
      <c r="L947" s="139">
        <f t="shared" si="103"/>
        <v>-9.6602771034807022E-2</v>
      </c>
      <c r="M947" s="139">
        <f t="shared" si="104"/>
        <v>-0.45925478393292468</v>
      </c>
      <c r="N947" s="388">
        <f t="shared" si="100"/>
        <v>-597.49047389673501</v>
      </c>
    </row>
    <row r="948" spans="2:14" x14ac:dyDescent="0.25">
      <c r="B948" s="387">
        <v>13</v>
      </c>
      <c r="C948" s="387">
        <v>2834</v>
      </c>
      <c r="D948" s="384" t="s">
        <v>1521</v>
      </c>
      <c r="E948" s="385">
        <v>466</v>
      </c>
      <c r="F948" s="385">
        <v>779</v>
      </c>
      <c r="G948" s="385">
        <v>1632</v>
      </c>
      <c r="H948" s="386">
        <f t="shared" si="98"/>
        <v>0.28553921568627449</v>
      </c>
      <c r="I948" s="139">
        <f t="shared" si="99"/>
        <v>2.6931964056482669</v>
      </c>
      <c r="J948" s="139">
        <f t="shared" si="101"/>
        <v>-9.0189704224669695E-2</v>
      </c>
      <c r="K948" s="139">
        <f t="shared" si="102"/>
        <v>-0.14210187099890764</v>
      </c>
      <c r="L948" s="139">
        <f t="shared" si="103"/>
        <v>-0.15275762926854808</v>
      </c>
      <c r="M948" s="139">
        <f t="shared" si="104"/>
        <v>-0.38504920449212543</v>
      </c>
      <c r="N948" s="388">
        <f t="shared" si="100"/>
        <v>-628.40030173114872</v>
      </c>
    </row>
    <row r="949" spans="2:14" x14ac:dyDescent="0.25">
      <c r="B949" s="387">
        <v>13</v>
      </c>
      <c r="C949" s="387">
        <v>2841</v>
      </c>
      <c r="D949" s="384" t="s">
        <v>1522</v>
      </c>
      <c r="E949" s="385">
        <v>106</v>
      </c>
      <c r="F949" s="385">
        <v>389</v>
      </c>
      <c r="G949" s="385">
        <v>531</v>
      </c>
      <c r="H949" s="386">
        <f t="shared" si="98"/>
        <v>0.19962335216572505</v>
      </c>
      <c r="I949" s="139">
        <f t="shared" si="99"/>
        <v>1.6375321336760926</v>
      </c>
      <c r="J949" s="139">
        <f t="shared" si="101"/>
        <v>-0.12998800439178088</v>
      </c>
      <c r="K949" s="139">
        <f t="shared" si="102"/>
        <v>-0.23369418935087491</v>
      </c>
      <c r="L949" s="139">
        <f t="shared" si="103"/>
        <v>-0.18927877515372551</v>
      </c>
      <c r="M949" s="139">
        <f t="shared" si="104"/>
        <v>-0.55296096889638124</v>
      </c>
      <c r="N949" s="388">
        <f t="shared" si="100"/>
        <v>-293.62227448397846</v>
      </c>
    </row>
    <row r="950" spans="2:14" x14ac:dyDescent="0.25">
      <c r="B950" s="387">
        <v>13</v>
      </c>
      <c r="C950" s="387">
        <v>2842</v>
      </c>
      <c r="D950" s="384" t="s">
        <v>1523</v>
      </c>
      <c r="E950" s="385">
        <v>519</v>
      </c>
      <c r="F950" s="385">
        <v>224</v>
      </c>
      <c r="G950" s="385">
        <v>806</v>
      </c>
      <c r="H950" s="386">
        <f t="shared" si="98"/>
        <v>0.64392059553349879</v>
      </c>
      <c r="I950" s="139">
        <f t="shared" si="99"/>
        <v>5.9151785714285712</v>
      </c>
      <c r="J950" s="139">
        <f t="shared" si="101"/>
        <v>-0.12004746620290205</v>
      </c>
      <c r="K950" s="139">
        <f t="shared" si="102"/>
        <v>0.2399577404549558</v>
      </c>
      <c r="L950" s="139">
        <f t="shared" si="103"/>
        <v>-4.1291812114319253E-2</v>
      </c>
      <c r="M950" s="139">
        <f t="shared" si="104"/>
        <v>7.8618462137734491E-2</v>
      </c>
      <c r="N950" s="388">
        <f t="shared" si="100"/>
        <v>63.366480483014001</v>
      </c>
    </row>
    <row r="951" spans="2:14" x14ac:dyDescent="0.25">
      <c r="B951" s="387">
        <v>13</v>
      </c>
      <c r="C951" s="387">
        <v>2843</v>
      </c>
      <c r="D951" s="384" t="s">
        <v>1524</v>
      </c>
      <c r="E951" s="385">
        <v>279</v>
      </c>
      <c r="F951" s="385">
        <v>200</v>
      </c>
      <c r="G951" s="385">
        <v>717</v>
      </c>
      <c r="H951" s="386">
        <f t="shared" si="98"/>
        <v>0.38912133891213391</v>
      </c>
      <c r="I951" s="139">
        <f t="shared" si="99"/>
        <v>4.9800000000000004</v>
      </c>
      <c r="J951" s="139">
        <f t="shared" si="101"/>
        <v>-0.1232645858349392</v>
      </c>
      <c r="K951" s="139">
        <f t="shared" si="102"/>
        <v>-3.1676084452440217E-2</v>
      </c>
      <c r="L951" s="139">
        <f t="shared" si="103"/>
        <v>-7.3644704925619128E-2</v>
      </c>
      <c r="M951" s="139">
        <f t="shared" si="104"/>
        <v>-0.22858537521299854</v>
      </c>
      <c r="N951" s="388">
        <f t="shared" si="100"/>
        <v>-163.89571402771995</v>
      </c>
    </row>
    <row r="952" spans="2:14" x14ac:dyDescent="0.25">
      <c r="B952" s="387">
        <v>13</v>
      </c>
      <c r="C952" s="387">
        <v>2844</v>
      </c>
      <c r="D952" s="384" t="s">
        <v>1525</v>
      </c>
      <c r="E952" s="385">
        <v>236</v>
      </c>
      <c r="F952" s="385">
        <v>885</v>
      </c>
      <c r="G952" s="385">
        <v>1116</v>
      </c>
      <c r="H952" s="386">
        <f t="shared" si="98"/>
        <v>0.21146953405017921</v>
      </c>
      <c r="I952" s="139">
        <f t="shared" si="99"/>
        <v>1.5276836158192091</v>
      </c>
      <c r="J952" s="139">
        <f t="shared" si="101"/>
        <v>-0.10884176860816594</v>
      </c>
      <c r="K952" s="139">
        <f t="shared" si="102"/>
        <v>-0.22106533109402091</v>
      </c>
      <c r="L952" s="139">
        <f t="shared" si="103"/>
        <v>-0.19307903045499375</v>
      </c>
      <c r="M952" s="139">
        <f t="shared" si="104"/>
        <v>-0.52298613015718054</v>
      </c>
      <c r="N952" s="388">
        <f t="shared" si="100"/>
        <v>-583.65252125541349</v>
      </c>
    </row>
    <row r="953" spans="2:14" x14ac:dyDescent="0.25">
      <c r="B953" s="387">
        <v>13</v>
      </c>
      <c r="C953" s="387">
        <v>2845</v>
      </c>
      <c r="D953" s="384" t="s">
        <v>1526</v>
      </c>
      <c r="E953" s="385">
        <v>194</v>
      </c>
      <c r="F953" s="385">
        <v>142</v>
      </c>
      <c r="G953" s="385">
        <v>785</v>
      </c>
      <c r="H953" s="386">
        <f t="shared" si="98"/>
        <v>0.24713375796178344</v>
      </c>
      <c r="I953" s="139">
        <f t="shared" si="99"/>
        <v>6.894366197183099</v>
      </c>
      <c r="J953" s="139">
        <f t="shared" si="101"/>
        <v>-0.12080656184641643</v>
      </c>
      <c r="K953" s="139">
        <f t="shared" si="102"/>
        <v>-0.1830447745118689</v>
      </c>
      <c r="L953" s="139">
        <f t="shared" si="103"/>
        <v>-7.4164077091541146E-3</v>
      </c>
      <c r="M953" s="139">
        <f t="shared" si="104"/>
        <v>-0.31126774406743946</v>
      </c>
      <c r="N953" s="388">
        <f t="shared" si="100"/>
        <v>-244.34517909293999</v>
      </c>
    </row>
    <row r="954" spans="2:14" x14ac:dyDescent="0.25">
      <c r="B954" s="387">
        <v>13</v>
      </c>
      <c r="C954" s="387">
        <v>2846</v>
      </c>
      <c r="D954" s="384" t="s">
        <v>1527</v>
      </c>
      <c r="E954" s="385">
        <v>2435</v>
      </c>
      <c r="F954" s="385">
        <v>973</v>
      </c>
      <c r="G954" s="385">
        <v>6217</v>
      </c>
      <c r="H954" s="386">
        <f t="shared" si="98"/>
        <v>0.39166800707736849</v>
      </c>
      <c r="I954" s="139">
        <f t="shared" si="99"/>
        <v>8.8920863309352516</v>
      </c>
      <c r="J954" s="139">
        <f t="shared" si="101"/>
        <v>7.5546177942637058E-2</v>
      </c>
      <c r="K954" s="139">
        <f t="shared" si="102"/>
        <v>-2.896115810742134E-2</v>
      </c>
      <c r="L954" s="139">
        <f t="shared" si="103"/>
        <v>6.169555371606085E-2</v>
      </c>
      <c r="M954" s="139">
        <f t="shared" si="104"/>
        <v>0.10828057355127657</v>
      </c>
      <c r="N954" s="388">
        <f t="shared" si="100"/>
        <v>673.18032576828648</v>
      </c>
    </row>
    <row r="955" spans="2:14" x14ac:dyDescent="0.25">
      <c r="B955" s="387">
        <v>13</v>
      </c>
      <c r="C955" s="387">
        <v>2847</v>
      </c>
      <c r="D955" s="384" t="s">
        <v>1528</v>
      </c>
      <c r="E955" s="385">
        <v>123</v>
      </c>
      <c r="F955" s="385">
        <v>397</v>
      </c>
      <c r="G955" s="385">
        <v>259</v>
      </c>
      <c r="H955" s="386">
        <f t="shared" si="98"/>
        <v>0.4749034749034749</v>
      </c>
      <c r="I955" s="139">
        <f t="shared" si="99"/>
        <v>0.96221662468513858</v>
      </c>
      <c r="J955" s="139">
        <f t="shared" si="101"/>
        <v>-0.13982010034587189</v>
      </c>
      <c r="K955" s="139">
        <f t="shared" si="102"/>
        <v>5.9773671002225179E-2</v>
      </c>
      <c r="L955" s="139">
        <f t="shared" si="103"/>
        <v>-0.21264159691173187</v>
      </c>
      <c r="M955" s="139">
        <f t="shared" si="104"/>
        <v>-0.2926880262553786</v>
      </c>
      <c r="N955" s="388">
        <f t="shared" si="100"/>
        <v>-75.806198800143051</v>
      </c>
    </row>
    <row r="956" spans="2:14" x14ac:dyDescent="0.25">
      <c r="B956" s="387">
        <v>13</v>
      </c>
      <c r="C956" s="387">
        <v>2848</v>
      </c>
      <c r="D956" s="384" t="s">
        <v>1529</v>
      </c>
      <c r="E956" s="385">
        <v>51</v>
      </c>
      <c r="F956" s="385">
        <v>341</v>
      </c>
      <c r="G956" s="385">
        <v>264</v>
      </c>
      <c r="H956" s="386">
        <f t="shared" si="98"/>
        <v>0.19318181818181818</v>
      </c>
      <c r="I956" s="139">
        <f t="shared" si="99"/>
        <v>0.92375366568914952</v>
      </c>
      <c r="J956" s="139">
        <f t="shared" si="101"/>
        <v>-0.13963936328789228</v>
      </c>
      <c r="K956" s="139">
        <f t="shared" si="102"/>
        <v>-0.24056131501490202</v>
      </c>
      <c r="L956" s="139">
        <f t="shared" si="103"/>
        <v>-0.21397223902396692</v>
      </c>
      <c r="M956" s="139">
        <f t="shared" si="104"/>
        <v>-0.59417291732676125</v>
      </c>
      <c r="N956" s="388">
        <f t="shared" si="100"/>
        <v>-156.86165017426498</v>
      </c>
    </row>
    <row r="957" spans="2:14" x14ac:dyDescent="0.25">
      <c r="B957" s="387">
        <v>13</v>
      </c>
      <c r="C957" s="387">
        <v>2849</v>
      </c>
      <c r="D957" s="384" t="s">
        <v>1530</v>
      </c>
      <c r="E957" s="385">
        <v>1042</v>
      </c>
      <c r="F957" s="385">
        <v>311</v>
      </c>
      <c r="G957" s="385">
        <v>2323</v>
      </c>
      <c r="H957" s="386">
        <f t="shared" si="98"/>
        <v>0.44855789926818768</v>
      </c>
      <c r="I957" s="139">
        <f t="shared" si="99"/>
        <v>10.819935691318328</v>
      </c>
      <c r="J957" s="139">
        <f t="shared" si="101"/>
        <v>-6.5211842811886925E-2</v>
      </c>
      <c r="K957" s="139">
        <f t="shared" si="102"/>
        <v>3.1687445107796461E-2</v>
      </c>
      <c r="L957" s="139">
        <f t="shared" si="103"/>
        <v>0.12839030658826203</v>
      </c>
      <c r="M957" s="139">
        <f t="shared" si="104"/>
        <v>9.4865908884171568E-2</v>
      </c>
      <c r="N957" s="388">
        <f t="shared" si="100"/>
        <v>220.37350633793056</v>
      </c>
    </row>
    <row r="958" spans="2:14" x14ac:dyDescent="0.25">
      <c r="B958" s="387">
        <v>13</v>
      </c>
      <c r="C958" s="387">
        <v>2850</v>
      </c>
      <c r="D958" s="384" t="s">
        <v>1531</v>
      </c>
      <c r="E958" s="385">
        <v>29</v>
      </c>
      <c r="F958" s="385">
        <v>143</v>
      </c>
      <c r="G958" s="385">
        <v>527</v>
      </c>
      <c r="H958" s="386">
        <f t="shared" si="98"/>
        <v>5.5028462998102469E-2</v>
      </c>
      <c r="I958" s="139">
        <f t="shared" si="99"/>
        <v>3.8881118881118879</v>
      </c>
      <c r="J958" s="139">
        <f t="shared" si="101"/>
        <v>-0.13013259403816455</v>
      </c>
      <c r="K958" s="139">
        <f t="shared" si="102"/>
        <v>-0.38784245229117176</v>
      </c>
      <c r="L958" s="139">
        <f t="shared" si="103"/>
        <v>-0.11141902966435367</v>
      </c>
      <c r="M958" s="139">
        <f t="shared" si="104"/>
        <v>-0.62939407599369002</v>
      </c>
      <c r="N958" s="388">
        <f t="shared" si="100"/>
        <v>-331.69067804867461</v>
      </c>
    </row>
    <row r="959" spans="2:14" x14ac:dyDescent="0.25">
      <c r="B959" s="387">
        <v>13</v>
      </c>
      <c r="C959" s="387">
        <v>2851</v>
      </c>
      <c r="D959" s="384" t="s">
        <v>1532</v>
      </c>
      <c r="E959" s="385">
        <v>11</v>
      </c>
      <c r="F959" s="385">
        <v>160</v>
      </c>
      <c r="G959" s="385">
        <v>171</v>
      </c>
      <c r="H959" s="386">
        <f t="shared" si="98"/>
        <v>6.4327485380116955E-2</v>
      </c>
      <c r="I959" s="139">
        <f t="shared" si="99"/>
        <v>1.1375</v>
      </c>
      <c r="J959" s="139">
        <f t="shared" si="101"/>
        <v>-0.14300107256631311</v>
      </c>
      <c r="K959" s="139">
        <f t="shared" si="102"/>
        <v>-0.37792904417915496</v>
      </c>
      <c r="L959" s="139">
        <f t="shared" si="103"/>
        <v>-0.20657759541894563</v>
      </c>
      <c r="M959" s="139">
        <f t="shared" si="104"/>
        <v>-0.72750771216441368</v>
      </c>
      <c r="N959" s="388">
        <f t="shared" si="100"/>
        <v>-124.40381878011473</v>
      </c>
    </row>
    <row r="960" spans="2:14" x14ac:dyDescent="0.25">
      <c r="B960" s="387">
        <v>13</v>
      </c>
      <c r="C960" s="387">
        <v>2852</v>
      </c>
      <c r="D960" s="384" t="s">
        <v>1533</v>
      </c>
      <c r="E960" s="385">
        <v>458</v>
      </c>
      <c r="F960" s="385">
        <v>814</v>
      </c>
      <c r="G960" s="385">
        <v>1369</v>
      </c>
      <c r="H960" s="386">
        <f t="shared" si="98"/>
        <v>0.33455076698319941</v>
      </c>
      <c r="I960" s="139">
        <f t="shared" si="99"/>
        <v>2.2444717444717446</v>
      </c>
      <c r="J960" s="139">
        <f t="shared" si="101"/>
        <v>-9.9696473474397432E-2</v>
      </c>
      <c r="K960" s="139">
        <f t="shared" si="102"/>
        <v>-8.9852130085368201E-2</v>
      </c>
      <c r="L960" s="139">
        <f t="shared" si="103"/>
        <v>-0.16828144611847226</v>
      </c>
      <c r="M960" s="139">
        <f t="shared" si="104"/>
        <v>-0.35783004967823789</v>
      </c>
      <c r="N960" s="388">
        <f t="shared" si="100"/>
        <v>-489.86933800950766</v>
      </c>
    </row>
    <row r="961" spans="2:14" x14ac:dyDescent="0.25">
      <c r="B961" s="387">
        <v>13</v>
      </c>
      <c r="C961" s="387">
        <v>2853</v>
      </c>
      <c r="D961" s="384" t="s">
        <v>1534</v>
      </c>
      <c r="E961" s="385">
        <v>218</v>
      </c>
      <c r="F961" s="385">
        <v>504</v>
      </c>
      <c r="G961" s="385">
        <v>937</v>
      </c>
      <c r="H961" s="386">
        <f t="shared" si="98"/>
        <v>0.23265741728922093</v>
      </c>
      <c r="I961" s="139">
        <f t="shared" si="99"/>
        <v>2.2916666666666665</v>
      </c>
      <c r="J961" s="139">
        <f t="shared" si="101"/>
        <v>-0.11531215528383613</v>
      </c>
      <c r="K961" s="139">
        <f t="shared" si="102"/>
        <v>-0.19847756595597449</v>
      </c>
      <c r="L961" s="139">
        <f t="shared" si="103"/>
        <v>-0.16664871809661705</v>
      </c>
      <c r="M961" s="139">
        <f t="shared" si="104"/>
        <v>-0.48043843933642771</v>
      </c>
      <c r="N961" s="388">
        <f t="shared" si="100"/>
        <v>-450.17081765823275</v>
      </c>
    </row>
    <row r="962" spans="2:14" x14ac:dyDescent="0.25">
      <c r="B962" s="387">
        <v>13</v>
      </c>
      <c r="C962" s="387">
        <v>2854</v>
      </c>
      <c r="D962" s="384" t="s">
        <v>1535</v>
      </c>
      <c r="E962" s="385">
        <v>77</v>
      </c>
      <c r="F962" s="385">
        <v>173</v>
      </c>
      <c r="G962" s="385">
        <v>276</v>
      </c>
      <c r="H962" s="386">
        <f t="shared" si="98"/>
        <v>0.27898550724637683</v>
      </c>
      <c r="I962" s="139">
        <f t="shared" si="99"/>
        <v>2.0404624277456649</v>
      </c>
      <c r="J962" s="139">
        <f t="shared" si="101"/>
        <v>-0.13920559434874122</v>
      </c>
      <c r="K962" s="139">
        <f t="shared" si="102"/>
        <v>-0.14908858247704473</v>
      </c>
      <c r="L962" s="139">
        <f t="shared" si="103"/>
        <v>-0.17533923353811212</v>
      </c>
      <c r="M962" s="139">
        <f t="shared" si="104"/>
        <v>-0.46363341036389805</v>
      </c>
      <c r="N962" s="388">
        <f t="shared" si="100"/>
        <v>-127.96282126043586</v>
      </c>
    </row>
    <row r="963" spans="2:14" x14ac:dyDescent="0.25">
      <c r="B963" s="387">
        <v>13</v>
      </c>
      <c r="C963" s="387">
        <v>2855</v>
      </c>
      <c r="D963" s="384" t="s">
        <v>1536</v>
      </c>
      <c r="E963" s="385">
        <v>148</v>
      </c>
      <c r="F963" s="385">
        <v>719</v>
      </c>
      <c r="G963" s="385">
        <v>524</v>
      </c>
      <c r="H963" s="386">
        <f t="shared" si="98"/>
        <v>0.28244274809160308</v>
      </c>
      <c r="I963" s="139">
        <f t="shared" si="99"/>
        <v>0.93463143254520165</v>
      </c>
      <c r="J963" s="139">
        <f t="shared" si="101"/>
        <v>-0.13024103627295233</v>
      </c>
      <c r="K963" s="139">
        <f t="shared" si="102"/>
        <v>-0.1454029219815339</v>
      </c>
      <c r="L963" s="139">
        <f t="shared" si="103"/>
        <v>-0.21359591814165396</v>
      </c>
      <c r="M963" s="139">
        <f t="shared" si="104"/>
        <v>-0.48923987639614019</v>
      </c>
      <c r="N963" s="388">
        <f t="shared" si="100"/>
        <v>-256.36169523157747</v>
      </c>
    </row>
    <row r="964" spans="2:14" x14ac:dyDescent="0.25">
      <c r="B964" s="387">
        <v>13</v>
      </c>
      <c r="C964" s="387">
        <v>2856</v>
      </c>
      <c r="D964" s="384" t="s">
        <v>1537</v>
      </c>
      <c r="E964" s="385">
        <v>829</v>
      </c>
      <c r="F964" s="385">
        <v>692</v>
      </c>
      <c r="G964" s="385">
        <v>2330</v>
      </c>
      <c r="H964" s="386">
        <f t="shared" si="98"/>
        <v>0.35579399141630902</v>
      </c>
      <c r="I964" s="139">
        <f t="shared" si="99"/>
        <v>4.5650289017341041</v>
      </c>
      <c r="J964" s="139">
        <f t="shared" si="101"/>
        <v>-6.4958810930715469E-2</v>
      </c>
      <c r="K964" s="139">
        <f t="shared" si="102"/>
        <v>-6.7205367364601434E-2</v>
      </c>
      <c r="L964" s="139">
        <f t="shared" si="103"/>
        <v>-8.8000803185521739E-2</v>
      </c>
      <c r="M964" s="139">
        <f t="shared" si="104"/>
        <v>-0.22016498148083863</v>
      </c>
      <c r="N964" s="388">
        <f t="shared" si="100"/>
        <v>-512.98440685035405</v>
      </c>
    </row>
    <row r="965" spans="2:14" x14ac:dyDescent="0.25">
      <c r="B965" s="387">
        <v>13</v>
      </c>
      <c r="C965" s="387">
        <v>2857</v>
      </c>
      <c r="D965" s="384" t="s">
        <v>1538</v>
      </c>
      <c r="E965" s="385">
        <v>118</v>
      </c>
      <c r="F965" s="385">
        <v>291</v>
      </c>
      <c r="G965" s="385">
        <v>581</v>
      </c>
      <c r="H965" s="386">
        <f t="shared" si="98"/>
        <v>0.20309810671256454</v>
      </c>
      <c r="I965" s="139">
        <f t="shared" si="99"/>
        <v>2.402061855670103</v>
      </c>
      <c r="J965" s="139">
        <f t="shared" si="101"/>
        <v>-0.12818063381198472</v>
      </c>
      <c r="K965" s="139">
        <f t="shared" si="102"/>
        <v>-0.22998985802476371</v>
      </c>
      <c r="L965" s="139">
        <f t="shared" si="103"/>
        <v>-0.16282955047897649</v>
      </c>
      <c r="M965" s="139">
        <f t="shared" si="104"/>
        <v>-0.52100004231572494</v>
      </c>
      <c r="N965" s="388">
        <f t="shared" si="100"/>
        <v>-302.70102458543619</v>
      </c>
    </row>
    <row r="966" spans="2:14" x14ac:dyDescent="0.25">
      <c r="B966" s="387">
        <v>13</v>
      </c>
      <c r="C966" s="387">
        <v>2858</v>
      </c>
      <c r="D966" s="384" t="s">
        <v>1539</v>
      </c>
      <c r="E966" s="385">
        <v>175</v>
      </c>
      <c r="F966" s="385">
        <v>1088</v>
      </c>
      <c r="G966" s="385">
        <v>780</v>
      </c>
      <c r="H966" s="386">
        <f t="shared" si="98"/>
        <v>0.22435897435897437</v>
      </c>
      <c r="I966" s="139">
        <f t="shared" si="99"/>
        <v>0.87775735294117652</v>
      </c>
      <c r="J966" s="139">
        <f t="shared" si="101"/>
        <v>-0.12098729890439605</v>
      </c>
      <c r="K966" s="139">
        <f t="shared" si="102"/>
        <v>-0.20732428640488182</v>
      </c>
      <c r="L966" s="139">
        <f t="shared" si="103"/>
        <v>-0.21556350065197555</v>
      </c>
      <c r="M966" s="139">
        <f t="shared" si="104"/>
        <v>-0.54387508596125334</v>
      </c>
      <c r="N966" s="388">
        <f t="shared" si="100"/>
        <v>-424.22256704977758</v>
      </c>
    </row>
    <row r="967" spans="2:14" x14ac:dyDescent="0.25">
      <c r="B967" s="387">
        <v>13</v>
      </c>
      <c r="C967" s="387">
        <v>2859</v>
      </c>
      <c r="D967" s="384" t="s">
        <v>1540</v>
      </c>
      <c r="E967" s="385">
        <v>149</v>
      </c>
      <c r="F967" s="385">
        <v>226</v>
      </c>
      <c r="G967" s="385">
        <v>439</v>
      </c>
      <c r="H967" s="386">
        <f t="shared" si="98"/>
        <v>0.33940774487471526</v>
      </c>
      <c r="I967" s="139">
        <f t="shared" si="99"/>
        <v>2.6017699115044248</v>
      </c>
      <c r="J967" s="139">
        <f t="shared" si="101"/>
        <v>-0.13331356625860577</v>
      </c>
      <c r="K967" s="139">
        <f t="shared" si="102"/>
        <v>-8.4674252019092552E-2</v>
      </c>
      <c r="L967" s="139">
        <f t="shared" si="103"/>
        <v>-0.15592056697426365</v>
      </c>
      <c r="M967" s="139">
        <f t="shared" si="104"/>
        <v>-0.37390838525196196</v>
      </c>
      <c r="N967" s="388">
        <f t="shared" si="100"/>
        <v>-164.14578112561131</v>
      </c>
    </row>
    <row r="968" spans="2:14" x14ac:dyDescent="0.25">
      <c r="B968" s="387">
        <v>13</v>
      </c>
      <c r="C968" s="387">
        <v>2860</v>
      </c>
      <c r="D968" s="384" t="s">
        <v>1541</v>
      </c>
      <c r="E968" s="385">
        <v>147</v>
      </c>
      <c r="F968" s="385">
        <v>496</v>
      </c>
      <c r="G968" s="385">
        <v>777</v>
      </c>
      <c r="H968" s="386">
        <f t="shared" si="98"/>
        <v>0.1891891891891892</v>
      </c>
      <c r="I968" s="139">
        <f t="shared" si="99"/>
        <v>1.8629032258064515</v>
      </c>
      <c r="J968" s="139">
        <f t="shared" si="101"/>
        <v>-0.12109574113918381</v>
      </c>
      <c r="K968" s="139">
        <f t="shared" si="102"/>
        <v>-0.24481773671363405</v>
      </c>
      <c r="L968" s="139">
        <f t="shared" si="103"/>
        <v>-0.18148196820238491</v>
      </c>
      <c r="M968" s="139">
        <f t="shared" si="104"/>
        <v>-0.54739544605520274</v>
      </c>
      <c r="N968" s="388">
        <f t="shared" si="100"/>
        <v>-425.32626158489251</v>
      </c>
    </row>
    <row r="969" spans="2:14" x14ac:dyDescent="0.25">
      <c r="B969" s="387">
        <v>13</v>
      </c>
      <c r="C969" s="387">
        <v>2861</v>
      </c>
      <c r="D969" s="384" t="s">
        <v>1542</v>
      </c>
      <c r="E969" s="385">
        <v>4250</v>
      </c>
      <c r="F969" s="385">
        <v>887</v>
      </c>
      <c r="G969" s="385">
        <v>6812</v>
      </c>
      <c r="H969" s="386">
        <f t="shared" si="98"/>
        <v>0.62389900176159718</v>
      </c>
      <c r="I969" s="139">
        <f t="shared" si="99"/>
        <v>12.471251409244644</v>
      </c>
      <c r="J969" s="139">
        <f t="shared" si="101"/>
        <v>9.7053887842211223E-2</v>
      </c>
      <c r="K969" s="139">
        <f t="shared" si="102"/>
        <v>0.21861332144401074</v>
      </c>
      <c r="L969" s="139">
        <f t="shared" si="103"/>
        <v>0.18551826273686528</v>
      </c>
      <c r="M969" s="139">
        <f t="shared" si="104"/>
        <v>0.50118547202308728</v>
      </c>
      <c r="N969" s="388">
        <f t="shared" si="100"/>
        <v>3414.0754354212704</v>
      </c>
    </row>
    <row r="970" spans="2:14" x14ac:dyDescent="0.25">
      <c r="B970" s="387">
        <v>13</v>
      </c>
      <c r="C970" s="387">
        <v>2862</v>
      </c>
      <c r="D970" s="384" t="s">
        <v>1543</v>
      </c>
      <c r="E970" s="385">
        <v>142</v>
      </c>
      <c r="F970" s="385">
        <v>235</v>
      </c>
      <c r="G970" s="385">
        <v>818</v>
      </c>
      <c r="H970" s="386">
        <f t="shared" si="98"/>
        <v>0.17359413202933985</v>
      </c>
      <c r="I970" s="139">
        <f t="shared" si="99"/>
        <v>4.0851063829787231</v>
      </c>
      <c r="J970" s="139">
        <f t="shared" si="101"/>
        <v>-0.11961369726375097</v>
      </c>
      <c r="K970" s="139">
        <f t="shared" si="102"/>
        <v>-0.26144315816168134</v>
      </c>
      <c r="L970" s="139">
        <f t="shared" si="103"/>
        <v>-0.1046039229333397</v>
      </c>
      <c r="M970" s="139">
        <f t="shared" si="104"/>
        <v>-0.48566077835877203</v>
      </c>
      <c r="N970" s="388">
        <f t="shared" si="100"/>
        <v>-397.2705166974755</v>
      </c>
    </row>
    <row r="971" spans="2:14" x14ac:dyDescent="0.25">
      <c r="B971" s="387">
        <v>13</v>
      </c>
      <c r="C971" s="387">
        <v>2863</v>
      </c>
      <c r="D971" s="384" t="s">
        <v>1544</v>
      </c>
      <c r="E971" s="385">
        <v>396</v>
      </c>
      <c r="F971" s="385">
        <v>469</v>
      </c>
      <c r="G971" s="385">
        <v>907</v>
      </c>
      <c r="H971" s="386">
        <f t="shared" si="98"/>
        <v>0.43660418963616315</v>
      </c>
      <c r="I971" s="139">
        <f t="shared" si="99"/>
        <v>2.7782515991471217</v>
      </c>
      <c r="J971" s="139">
        <f t="shared" si="101"/>
        <v>-0.11639657763171384</v>
      </c>
      <c r="K971" s="139">
        <f t="shared" si="102"/>
        <v>1.8943954752939047E-2</v>
      </c>
      <c r="L971" s="139">
        <f t="shared" si="103"/>
        <v>-0.14981510936659051</v>
      </c>
      <c r="M971" s="139">
        <f t="shared" si="104"/>
        <v>-0.2472677322453653</v>
      </c>
      <c r="N971" s="388">
        <f t="shared" si="100"/>
        <v>-224.27183314654633</v>
      </c>
    </row>
    <row r="972" spans="2:14" x14ac:dyDescent="0.25">
      <c r="B972" s="387">
        <v>13</v>
      </c>
      <c r="C972" s="387">
        <v>2864</v>
      </c>
      <c r="D972" s="384" t="s">
        <v>1545</v>
      </c>
      <c r="E972" s="385">
        <v>289</v>
      </c>
      <c r="F972" s="385">
        <v>229</v>
      </c>
      <c r="G972" s="385">
        <v>1425</v>
      </c>
      <c r="H972" s="386">
        <f t="shared" si="98"/>
        <v>0.20280701754385966</v>
      </c>
      <c r="I972" s="139">
        <f t="shared" si="99"/>
        <v>7.4847161572052405</v>
      </c>
      <c r="J972" s="139">
        <f t="shared" si="101"/>
        <v>-9.7672218425025742E-2</v>
      </c>
      <c r="K972" s="139">
        <f t="shared" si="102"/>
        <v>-0.23030017943359701</v>
      </c>
      <c r="L972" s="139">
        <f t="shared" si="103"/>
        <v>1.300699543680894E-2</v>
      </c>
      <c r="M972" s="139">
        <f t="shared" si="104"/>
        <v>-0.31496540242181381</v>
      </c>
      <c r="N972" s="388">
        <f t="shared" si="100"/>
        <v>-448.82569845108469</v>
      </c>
    </row>
    <row r="973" spans="2:14" x14ac:dyDescent="0.25">
      <c r="B973" s="387">
        <v>13</v>
      </c>
      <c r="C973" s="387">
        <v>2865</v>
      </c>
      <c r="D973" s="384" t="s">
        <v>1546</v>
      </c>
      <c r="E973" s="385">
        <v>185</v>
      </c>
      <c r="F973" s="385">
        <v>588</v>
      </c>
      <c r="G973" s="385">
        <v>692</v>
      </c>
      <c r="H973" s="386">
        <f t="shared" ref="H973:H1036" si="105">E973/G973</f>
        <v>0.26734104046242774</v>
      </c>
      <c r="I973" s="139">
        <f t="shared" ref="I973:I1036" si="106">(G973+E973)/F973</f>
        <v>1.4914965986394557</v>
      </c>
      <c r="J973" s="139">
        <f t="shared" si="101"/>
        <v>-0.12416827112483728</v>
      </c>
      <c r="K973" s="139">
        <f t="shared" si="102"/>
        <v>-0.16150239833142738</v>
      </c>
      <c r="L973" s="139">
        <f t="shared" si="103"/>
        <v>-0.19433093541063104</v>
      </c>
      <c r="M973" s="139">
        <f t="shared" si="104"/>
        <v>-0.48000160486689569</v>
      </c>
      <c r="N973" s="388">
        <f t="shared" ref="N973:N1036" si="107">M973*G973</f>
        <v>-332.1611105678918</v>
      </c>
    </row>
    <row r="974" spans="2:14" x14ac:dyDescent="0.25">
      <c r="B974" s="387">
        <v>13</v>
      </c>
      <c r="C974" s="387">
        <v>2866</v>
      </c>
      <c r="D974" s="384" t="s">
        <v>1547</v>
      </c>
      <c r="E974" s="385">
        <v>144</v>
      </c>
      <c r="F974" s="385">
        <v>697</v>
      </c>
      <c r="G974" s="385">
        <v>616</v>
      </c>
      <c r="H974" s="386">
        <f t="shared" si="105"/>
        <v>0.23376623376623376</v>
      </c>
      <c r="I974" s="139">
        <f t="shared" si="106"/>
        <v>1.0903873744619799</v>
      </c>
      <c r="J974" s="139">
        <f t="shared" ref="J974:J1037" si="108">$J$6*(G974-G$10)/G$11</f>
        <v>-0.12691547440612741</v>
      </c>
      <c r="K974" s="139">
        <f t="shared" ref="K974:K1037" si="109">$K$6*(H974-H$10)/H$11</f>
        <v>-0.19729549005526292</v>
      </c>
      <c r="L974" s="139">
        <f t="shared" ref="L974:L1037" si="110">$L$6*(I974-I$10)/I$11</f>
        <v>-0.20820747635362324</v>
      </c>
      <c r="M974" s="139">
        <f t="shared" ref="M974:M1037" si="111">SUM(J974:L974)</f>
        <v>-0.53241844081501355</v>
      </c>
      <c r="N974" s="388">
        <f t="shared" si="107"/>
        <v>-327.96975954204834</v>
      </c>
    </row>
    <row r="975" spans="2:14" x14ac:dyDescent="0.25">
      <c r="B975" s="387">
        <v>13</v>
      </c>
      <c r="C975" s="387">
        <v>2867</v>
      </c>
      <c r="D975" s="384" t="s">
        <v>1548</v>
      </c>
      <c r="E975" s="385">
        <v>146</v>
      </c>
      <c r="F975" s="385">
        <v>320</v>
      </c>
      <c r="G975" s="385">
        <v>428</v>
      </c>
      <c r="H975" s="386">
        <f t="shared" si="105"/>
        <v>0.34112149532710279</v>
      </c>
      <c r="I975" s="139">
        <f t="shared" si="106"/>
        <v>1.79375</v>
      </c>
      <c r="J975" s="139">
        <f t="shared" si="108"/>
        <v>-0.13371118778616092</v>
      </c>
      <c r="K975" s="139">
        <f t="shared" si="109"/>
        <v>-8.2847274199410112E-2</v>
      </c>
      <c r="L975" s="139">
        <f t="shared" si="110"/>
        <v>-0.18387435289812704</v>
      </c>
      <c r="M975" s="139">
        <f t="shared" si="111"/>
        <v>-0.40043281488369808</v>
      </c>
      <c r="N975" s="388">
        <f t="shared" si="107"/>
        <v>-171.38524477022278</v>
      </c>
    </row>
    <row r="976" spans="2:14" x14ac:dyDescent="0.25">
      <c r="B976" s="387">
        <v>13</v>
      </c>
      <c r="C976" s="387">
        <v>2868</v>
      </c>
      <c r="D976" s="384" t="s">
        <v>1549</v>
      </c>
      <c r="E976" s="385">
        <v>109</v>
      </c>
      <c r="F976" s="385">
        <v>792</v>
      </c>
      <c r="G976" s="385">
        <v>502</v>
      </c>
      <c r="H976" s="386">
        <f t="shared" si="105"/>
        <v>0.21713147410358566</v>
      </c>
      <c r="I976" s="139">
        <f t="shared" si="106"/>
        <v>0.77146464646464652</v>
      </c>
      <c r="J976" s="139">
        <f t="shared" si="108"/>
        <v>-0.13103627932806264</v>
      </c>
      <c r="K976" s="139">
        <f t="shared" si="109"/>
        <v>-0.21502930707457635</v>
      </c>
      <c r="L976" s="139">
        <f t="shared" si="110"/>
        <v>-0.21924074117514636</v>
      </c>
      <c r="M976" s="139">
        <f t="shared" si="111"/>
        <v>-0.56530632757778532</v>
      </c>
      <c r="N976" s="388">
        <f t="shared" si="107"/>
        <v>-283.78377644404821</v>
      </c>
    </row>
    <row r="977" spans="2:14" x14ac:dyDescent="0.25">
      <c r="B977" s="387">
        <v>13</v>
      </c>
      <c r="C977" s="387">
        <v>2869</v>
      </c>
      <c r="D977" s="384" t="s">
        <v>1550</v>
      </c>
      <c r="E977" s="385">
        <v>541</v>
      </c>
      <c r="F977" s="385">
        <v>685</v>
      </c>
      <c r="G977" s="385">
        <v>2719</v>
      </c>
      <c r="H977" s="386">
        <f t="shared" si="105"/>
        <v>0.19897020963589554</v>
      </c>
      <c r="I977" s="139">
        <f t="shared" si="106"/>
        <v>4.7591240875912408</v>
      </c>
      <c r="J977" s="139">
        <f t="shared" si="108"/>
        <v>-5.0897467819901433E-2</v>
      </c>
      <c r="K977" s="139">
        <f t="shared" si="109"/>
        <v>-0.23439048495997444</v>
      </c>
      <c r="L977" s="139">
        <f t="shared" si="110"/>
        <v>-8.1285999259216313E-2</v>
      </c>
      <c r="M977" s="139">
        <f t="shared" si="111"/>
        <v>-0.36657395203909221</v>
      </c>
      <c r="N977" s="388">
        <f t="shared" si="107"/>
        <v>-996.71457559429177</v>
      </c>
    </row>
    <row r="978" spans="2:14" x14ac:dyDescent="0.25">
      <c r="B978" s="387">
        <v>13</v>
      </c>
      <c r="C978" s="387">
        <v>2881</v>
      </c>
      <c r="D978" s="384" t="s">
        <v>1551</v>
      </c>
      <c r="E978" s="385">
        <v>90</v>
      </c>
      <c r="F978" s="385">
        <v>345</v>
      </c>
      <c r="G978" s="385">
        <v>591</v>
      </c>
      <c r="H978" s="386">
        <f t="shared" si="105"/>
        <v>0.15228426395939088</v>
      </c>
      <c r="I978" s="139">
        <f t="shared" si="106"/>
        <v>1.9739130434782608</v>
      </c>
      <c r="J978" s="139">
        <f t="shared" si="108"/>
        <v>-0.1278191596960255</v>
      </c>
      <c r="K978" s="139">
        <f t="shared" si="109"/>
        <v>-0.28416096765950888</v>
      </c>
      <c r="L978" s="139">
        <f t="shared" si="110"/>
        <v>-0.17764153724955448</v>
      </c>
      <c r="M978" s="139">
        <f t="shared" si="111"/>
        <v>-0.5896216646050888</v>
      </c>
      <c r="N978" s="388">
        <f t="shared" si="107"/>
        <v>-348.46640378160748</v>
      </c>
    </row>
    <row r="979" spans="2:14" x14ac:dyDescent="0.25">
      <c r="B979" s="387">
        <v>13</v>
      </c>
      <c r="C979" s="387">
        <v>2882</v>
      </c>
      <c r="D979" s="384" t="s">
        <v>1552</v>
      </c>
      <c r="E979" s="385">
        <v>196</v>
      </c>
      <c r="F979" s="385">
        <v>660</v>
      </c>
      <c r="G979" s="385">
        <v>659</v>
      </c>
      <c r="H979" s="386">
        <f t="shared" si="105"/>
        <v>0.29742033383915023</v>
      </c>
      <c r="I979" s="139">
        <f t="shared" si="106"/>
        <v>1.2954545454545454</v>
      </c>
      <c r="J979" s="139">
        <f t="shared" si="108"/>
        <v>-0.12536113570750274</v>
      </c>
      <c r="K979" s="139">
        <f t="shared" si="109"/>
        <v>-0.1294357682369276</v>
      </c>
      <c r="L979" s="139">
        <f t="shared" si="110"/>
        <v>-0.20111309202432437</v>
      </c>
      <c r="M979" s="139">
        <f t="shared" si="111"/>
        <v>-0.4559099959687547</v>
      </c>
      <c r="N979" s="388">
        <f t="shared" si="107"/>
        <v>-300.44468734340933</v>
      </c>
    </row>
    <row r="980" spans="2:14" x14ac:dyDescent="0.25">
      <c r="B980" s="387">
        <v>13</v>
      </c>
      <c r="C980" s="387">
        <v>2883</v>
      </c>
      <c r="D980" s="384" t="s">
        <v>1553</v>
      </c>
      <c r="E980" s="385">
        <v>178</v>
      </c>
      <c r="F980" s="385">
        <v>738</v>
      </c>
      <c r="G980" s="385">
        <v>749</v>
      </c>
      <c r="H980" s="386">
        <f t="shared" si="105"/>
        <v>0.23765020026702269</v>
      </c>
      <c r="I980" s="139">
        <f t="shared" si="106"/>
        <v>1.2560975609756098</v>
      </c>
      <c r="J980" s="139">
        <f t="shared" si="108"/>
        <v>-0.12210786866386966</v>
      </c>
      <c r="K980" s="139">
        <f t="shared" si="109"/>
        <v>-0.19315491017127503</v>
      </c>
      <c r="L980" s="139">
        <f t="shared" si="110"/>
        <v>-0.20247466332110667</v>
      </c>
      <c r="M980" s="139">
        <f t="shared" si="111"/>
        <v>-0.51773744215625139</v>
      </c>
      <c r="N980" s="388">
        <f t="shared" si="107"/>
        <v>-387.78534417503232</v>
      </c>
    </row>
    <row r="981" spans="2:14" x14ac:dyDescent="0.25">
      <c r="B981" s="387">
        <v>13</v>
      </c>
      <c r="C981" s="387">
        <v>2884</v>
      </c>
      <c r="D981" s="384" t="s">
        <v>1554</v>
      </c>
      <c r="E981" s="385">
        <v>464</v>
      </c>
      <c r="F981" s="385">
        <v>960</v>
      </c>
      <c r="G981" s="385">
        <v>1636</v>
      </c>
      <c r="H981" s="386">
        <f t="shared" si="105"/>
        <v>0.28361858190709044</v>
      </c>
      <c r="I981" s="139">
        <f t="shared" si="106"/>
        <v>2.1875</v>
      </c>
      <c r="J981" s="139">
        <f t="shared" si="108"/>
        <v>-9.0045114578285984E-2</v>
      </c>
      <c r="K981" s="139">
        <f t="shared" si="109"/>
        <v>-0.14414940091168671</v>
      </c>
      <c r="L981" s="139">
        <f t="shared" si="110"/>
        <v>-0.17025240738563588</v>
      </c>
      <c r="M981" s="139">
        <f t="shared" si="111"/>
        <v>-0.40444692287560857</v>
      </c>
      <c r="N981" s="388">
        <f t="shared" si="107"/>
        <v>-661.67516582449559</v>
      </c>
    </row>
    <row r="982" spans="2:14" x14ac:dyDescent="0.25">
      <c r="B982" s="387">
        <v>13</v>
      </c>
      <c r="C982" s="387">
        <v>2885</v>
      </c>
      <c r="D982" s="384" t="s">
        <v>1555</v>
      </c>
      <c r="E982" s="385">
        <v>334</v>
      </c>
      <c r="F982" s="385">
        <v>1116</v>
      </c>
      <c r="G982" s="385">
        <v>563</v>
      </c>
      <c r="H982" s="386">
        <f t="shared" si="105"/>
        <v>0.59325044404973359</v>
      </c>
      <c r="I982" s="139">
        <f t="shared" si="106"/>
        <v>0.80376344086021501</v>
      </c>
      <c r="J982" s="139">
        <f t="shared" si="108"/>
        <v>-0.12883128722071133</v>
      </c>
      <c r="K982" s="139">
        <f t="shared" si="109"/>
        <v>0.18593981576130023</v>
      </c>
      <c r="L982" s="139">
        <f t="shared" si="110"/>
        <v>-0.21812335090879567</v>
      </c>
      <c r="M982" s="139">
        <f t="shared" si="111"/>
        <v>-0.16101482236820677</v>
      </c>
      <c r="N982" s="388">
        <f t="shared" si="107"/>
        <v>-90.651344993300413</v>
      </c>
    </row>
    <row r="983" spans="2:14" x14ac:dyDescent="0.25">
      <c r="B983" s="387">
        <v>13</v>
      </c>
      <c r="C983" s="387">
        <v>2886</v>
      </c>
      <c r="D983" s="384" t="s">
        <v>1556</v>
      </c>
      <c r="E983" s="385">
        <v>917</v>
      </c>
      <c r="F983" s="385">
        <v>593</v>
      </c>
      <c r="G983" s="385">
        <v>2609</v>
      </c>
      <c r="H983" s="386">
        <f t="shared" si="105"/>
        <v>0.35147566117286316</v>
      </c>
      <c r="I983" s="139">
        <f t="shared" si="106"/>
        <v>5.9460370994940979</v>
      </c>
      <c r="J983" s="139">
        <f t="shared" si="108"/>
        <v>-5.4873683095452958E-2</v>
      </c>
      <c r="K983" s="139">
        <f t="shared" si="109"/>
        <v>-7.1809009372017438E-2</v>
      </c>
      <c r="L983" s="139">
        <f t="shared" si="110"/>
        <v>-4.0224248462498849E-2</v>
      </c>
      <c r="M983" s="139">
        <f t="shared" si="111"/>
        <v>-0.16690694092996922</v>
      </c>
      <c r="N983" s="388">
        <f t="shared" si="107"/>
        <v>-435.46020888628971</v>
      </c>
    </row>
    <row r="984" spans="2:14" x14ac:dyDescent="0.25">
      <c r="B984" s="387">
        <v>13</v>
      </c>
      <c r="C984" s="387">
        <v>2887</v>
      </c>
      <c r="D984" s="384" t="s">
        <v>1557</v>
      </c>
      <c r="E984" s="385">
        <v>69</v>
      </c>
      <c r="F984" s="385">
        <v>403</v>
      </c>
      <c r="G984" s="385">
        <v>546</v>
      </c>
      <c r="H984" s="386">
        <f t="shared" si="105"/>
        <v>0.12637362637362637</v>
      </c>
      <c r="I984" s="139">
        <f t="shared" si="106"/>
        <v>1.5260545905707197</v>
      </c>
      <c r="J984" s="139">
        <f t="shared" si="108"/>
        <v>-0.12944579321784203</v>
      </c>
      <c r="K984" s="139">
        <f t="shared" si="109"/>
        <v>-0.31178351917923097</v>
      </c>
      <c r="L984" s="139">
        <f t="shared" si="110"/>
        <v>-0.19313538726305318</v>
      </c>
      <c r="M984" s="139">
        <f t="shared" si="111"/>
        <v>-0.63436469966012621</v>
      </c>
      <c r="N984" s="388">
        <f t="shared" si="107"/>
        <v>-346.36312601442893</v>
      </c>
    </row>
    <row r="985" spans="2:14" x14ac:dyDescent="0.25">
      <c r="B985" s="387">
        <v>13</v>
      </c>
      <c r="C985" s="387">
        <v>2888</v>
      </c>
      <c r="D985" s="384" t="s">
        <v>1558</v>
      </c>
      <c r="E985" s="385">
        <v>371</v>
      </c>
      <c r="F985" s="385">
        <v>1567</v>
      </c>
      <c r="G985" s="385">
        <v>965</v>
      </c>
      <c r="H985" s="386">
        <f t="shared" si="105"/>
        <v>0.38445595854922282</v>
      </c>
      <c r="I985" s="139">
        <f t="shared" si="106"/>
        <v>0.85258455647734521</v>
      </c>
      <c r="J985" s="139">
        <f t="shared" si="108"/>
        <v>-0.1143000277591503</v>
      </c>
      <c r="K985" s="139">
        <f t="shared" si="109"/>
        <v>-3.6649706155381767E-2</v>
      </c>
      <c r="L985" s="139">
        <f t="shared" si="110"/>
        <v>-0.2164343640470926</v>
      </c>
      <c r="M985" s="139">
        <f t="shared" si="111"/>
        <v>-0.36738409796162463</v>
      </c>
      <c r="N985" s="388">
        <f t="shared" si="107"/>
        <v>-354.52565453296779</v>
      </c>
    </row>
    <row r="986" spans="2:14" x14ac:dyDescent="0.25">
      <c r="B986" s="387">
        <v>13</v>
      </c>
      <c r="C986" s="387">
        <v>2889</v>
      </c>
      <c r="D986" s="384" t="s">
        <v>1559</v>
      </c>
      <c r="E986" s="385">
        <v>84</v>
      </c>
      <c r="F986" s="385">
        <v>730</v>
      </c>
      <c r="G986" s="385">
        <v>317</v>
      </c>
      <c r="H986" s="386">
        <f t="shared" si="105"/>
        <v>0.26498422712933756</v>
      </c>
      <c r="I986" s="139">
        <f t="shared" si="106"/>
        <v>0.5493150684931507</v>
      </c>
      <c r="J986" s="139">
        <f t="shared" si="108"/>
        <v>-0.13772355047330836</v>
      </c>
      <c r="K986" s="139">
        <f t="shared" si="109"/>
        <v>-0.16401492614940044</v>
      </c>
      <c r="L986" s="139">
        <f t="shared" si="110"/>
        <v>-0.22692609850022732</v>
      </c>
      <c r="M986" s="139">
        <f t="shared" si="111"/>
        <v>-0.52866457512293619</v>
      </c>
      <c r="N986" s="388">
        <f t="shared" si="107"/>
        <v>-167.58667031397079</v>
      </c>
    </row>
    <row r="987" spans="2:14" x14ac:dyDescent="0.25">
      <c r="B987" s="387">
        <v>13</v>
      </c>
      <c r="C987" s="387">
        <v>2890</v>
      </c>
      <c r="D987" s="384" t="s">
        <v>1560</v>
      </c>
      <c r="E987" s="385">
        <v>91</v>
      </c>
      <c r="F987" s="385">
        <v>194</v>
      </c>
      <c r="G987" s="385">
        <v>163</v>
      </c>
      <c r="H987" s="386">
        <f t="shared" si="105"/>
        <v>0.55828220858895705</v>
      </c>
      <c r="I987" s="139">
        <f t="shared" si="106"/>
        <v>1.3092783505154639</v>
      </c>
      <c r="J987" s="139">
        <f t="shared" si="108"/>
        <v>-0.14329025185908051</v>
      </c>
      <c r="K987" s="139">
        <f t="shared" si="109"/>
        <v>0.14866123153611879</v>
      </c>
      <c r="L987" s="139">
        <f t="shared" si="110"/>
        <v>-0.20063485172130183</v>
      </c>
      <c r="M987" s="139">
        <f t="shared" si="111"/>
        <v>-0.19526387204426354</v>
      </c>
      <c r="N987" s="388">
        <f t="shared" si="107"/>
        <v>-31.828011143214958</v>
      </c>
    </row>
    <row r="988" spans="2:14" x14ac:dyDescent="0.25">
      <c r="B988" s="387">
        <v>13</v>
      </c>
      <c r="C988" s="387">
        <v>2891</v>
      </c>
      <c r="D988" s="384" t="s">
        <v>1561</v>
      </c>
      <c r="E988" s="385">
        <v>866</v>
      </c>
      <c r="F988" s="385">
        <v>435</v>
      </c>
      <c r="G988" s="385">
        <v>1791</v>
      </c>
      <c r="H988" s="386">
        <f t="shared" si="105"/>
        <v>0.48352875488553881</v>
      </c>
      <c r="I988" s="139">
        <f t="shared" si="106"/>
        <v>6.1080459770114945</v>
      </c>
      <c r="J988" s="139">
        <f t="shared" si="108"/>
        <v>-8.4442265780917944E-2</v>
      </c>
      <c r="K988" s="139">
        <f t="shared" si="109"/>
        <v>6.8968822603106134E-2</v>
      </c>
      <c r="L988" s="139">
        <f t="shared" si="110"/>
        <v>-3.4619483758798954E-2</v>
      </c>
      <c r="M988" s="139">
        <f t="shared" si="111"/>
        <v>-5.0092926936610764E-2</v>
      </c>
      <c r="N988" s="388">
        <f t="shared" si="107"/>
        <v>-89.716432143469873</v>
      </c>
    </row>
    <row r="989" spans="2:14" x14ac:dyDescent="0.25">
      <c r="B989" s="387">
        <v>13</v>
      </c>
      <c r="C989" s="387">
        <v>2892</v>
      </c>
      <c r="D989" s="384" t="s">
        <v>1562</v>
      </c>
      <c r="E989" s="385">
        <v>849</v>
      </c>
      <c r="F989" s="385">
        <v>625</v>
      </c>
      <c r="G989" s="385">
        <v>2426</v>
      </c>
      <c r="H989" s="386">
        <f t="shared" si="105"/>
        <v>0.34995877988458368</v>
      </c>
      <c r="I989" s="139">
        <f t="shared" si="106"/>
        <v>5.24</v>
      </c>
      <c r="J989" s="139">
        <f t="shared" si="108"/>
        <v>-6.1488659417506857E-2</v>
      </c>
      <c r="K989" s="139">
        <f t="shared" si="109"/>
        <v>-7.3426110896289559E-2</v>
      </c>
      <c r="L989" s="139">
        <f t="shared" si="110"/>
        <v>-6.4649896460228132E-2</v>
      </c>
      <c r="M989" s="139">
        <f t="shared" si="111"/>
        <v>-0.19956466677402457</v>
      </c>
      <c r="N989" s="388">
        <f t="shared" si="107"/>
        <v>-484.14388159378359</v>
      </c>
    </row>
    <row r="990" spans="2:14" x14ac:dyDescent="0.25">
      <c r="B990" s="387">
        <v>13</v>
      </c>
      <c r="C990" s="387">
        <v>2893</v>
      </c>
      <c r="D990" s="384" t="s">
        <v>1563</v>
      </c>
      <c r="E990" s="385">
        <v>521</v>
      </c>
      <c r="F990" s="385">
        <v>917</v>
      </c>
      <c r="G990" s="385">
        <v>1560</v>
      </c>
      <c r="H990" s="386">
        <f t="shared" si="105"/>
        <v>0.33397435897435895</v>
      </c>
      <c r="I990" s="139">
        <f t="shared" si="106"/>
        <v>2.2693565976008725</v>
      </c>
      <c r="J990" s="139">
        <f t="shared" si="108"/>
        <v>-9.2792317859576146E-2</v>
      </c>
      <c r="K990" s="139">
        <f t="shared" si="109"/>
        <v>-9.0466621329278143E-2</v>
      </c>
      <c r="L990" s="139">
        <f t="shared" si="110"/>
        <v>-0.1674205442431419</v>
      </c>
      <c r="M990" s="139">
        <f t="shared" si="111"/>
        <v>-0.35067948343199618</v>
      </c>
      <c r="N990" s="388">
        <f t="shared" si="107"/>
        <v>-547.05999415391398</v>
      </c>
    </row>
    <row r="991" spans="2:14" x14ac:dyDescent="0.25">
      <c r="B991" s="387">
        <v>13</v>
      </c>
      <c r="C991" s="387">
        <v>2894</v>
      </c>
      <c r="D991" s="384" t="s">
        <v>1564</v>
      </c>
      <c r="E991" s="385">
        <v>133</v>
      </c>
      <c r="F991" s="385">
        <v>369</v>
      </c>
      <c r="G991" s="385">
        <v>413</v>
      </c>
      <c r="H991" s="386">
        <f t="shared" si="105"/>
        <v>0.32203389830508472</v>
      </c>
      <c r="I991" s="139">
        <f t="shared" si="106"/>
        <v>1.4796747967479675</v>
      </c>
      <c r="J991" s="139">
        <f t="shared" si="108"/>
        <v>-0.13425339896009977</v>
      </c>
      <c r="K991" s="139">
        <f t="shared" si="109"/>
        <v>-0.10319598736338347</v>
      </c>
      <c r="L991" s="139">
        <f t="shared" si="110"/>
        <v>-0.19473991557882236</v>
      </c>
      <c r="M991" s="139">
        <f t="shared" si="111"/>
        <v>-0.43218930190230559</v>
      </c>
      <c r="N991" s="388">
        <f t="shared" si="107"/>
        <v>-178.49418168565222</v>
      </c>
    </row>
    <row r="992" spans="2:14" x14ac:dyDescent="0.25">
      <c r="B992" s="387">
        <v>13</v>
      </c>
      <c r="C992" s="387">
        <v>2895</v>
      </c>
      <c r="D992" s="384" t="s">
        <v>1565</v>
      </c>
      <c r="E992" s="385">
        <v>357</v>
      </c>
      <c r="F992" s="385">
        <v>826</v>
      </c>
      <c r="G992" s="385">
        <v>1099</v>
      </c>
      <c r="H992" s="386">
        <f t="shared" si="105"/>
        <v>0.32484076433121017</v>
      </c>
      <c r="I992" s="139">
        <f t="shared" si="106"/>
        <v>1.7627118644067796</v>
      </c>
      <c r="J992" s="139">
        <f t="shared" si="108"/>
        <v>-0.10945627460529662</v>
      </c>
      <c r="K992" s="139">
        <f t="shared" si="109"/>
        <v>-0.10020367190379766</v>
      </c>
      <c r="L992" s="139">
        <f t="shared" si="110"/>
        <v>-0.18494813014729569</v>
      </c>
      <c r="M992" s="139">
        <f t="shared" si="111"/>
        <v>-0.39460807665638997</v>
      </c>
      <c r="N992" s="388">
        <f t="shared" si="107"/>
        <v>-433.6742762453726</v>
      </c>
    </row>
    <row r="993" spans="2:14" x14ac:dyDescent="0.25">
      <c r="B993" s="387">
        <v>14</v>
      </c>
      <c r="C993" s="387">
        <v>2901</v>
      </c>
      <c r="D993" s="384" t="s">
        <v>1566</v>
      </c>
      <c r="E993" s="385">
        <v>220</v>
      </c>
      <c r="F993" s="385">
        <v>717</v>
      </c>
      <c r="G993" s="385">
        <v>929</v>
      </c>
      <c r="H993" s="386">
        <f t="shared" si="105"/>
        <v>0.23681377825618946</v>
      </c>
      <c r="I993" s="139">
        <f t="shared" si="106"/>
        <v>1.602510460251046</v>
      </c>
      <c r="J993" s="139">
        <f t="shared" si="108"/>
        <v>-0.11560133457660353</v>
      </c>
      <c r="K993" s="139">
        <f t="shared" si="109"/>
        <v>-0.1940465945233098</v>
      </c>
      <c r="L993" s="139">
        <f t="shared" si="110"/>
        <v>-0.19049036455601692</v>
      </c>
      <c r="M993" s="139">
        <f t="shared" si="111"/>
        <v>-0.50013829365593021</v>
      </c>
      <c r="N993" s="388">
        <f t="shared" si="107"/>
        <v>-464.62847480635918</v>
      </c>
    </row>
    <row r="994" spans="2:14" x14ac:dyDescent="0.25">
      <c r="B994" s="387">
        <v>14</v>
      </c>
      <c r="C994" s="387">
        <v>2903</v>
      </c>
      <c r="D994" s="384" t="s">
        <v>1567</v>
      </c>
      <c r="E994" s="385">
        <v>309</v>
      </c>
      <c r="F994" s="385">
        <v>685</v>
      </c>
      <c r="G994" s="385">
        <v>1615</v>
      </c>
      <c r="H994" s="386">
        <f t="shared" si="105"/>
        <v>0.19133126934984521</v>
      </c>
      <c r="I994" s="139">
        <f t="shared" si="106"/>
        <v>2.8087591240875911</v>
      </c>
      <c r="J994" s="139">
        <f t="shared" si="108"/>
        <v>-9.080421022180038E-2</v>
      </c>
      <c r="K994" s="139">
        <f t="shared" si="109"/>
        <v>-0.24253412947312356</v>
      </c>
      <c r="L994" s="139">
        <f t="shared" si="110"/>
        <v>-0.14875968881431104</v>
      </c>
      <c r="M994" s="139">
        <f t="shared" si="111"/>
        <v>-0.482098028509235</v>
      </c>
      <c r="N994" s="388">
        <f t="shared" si="107"/>
        <v>-778.58831604241448</v>
      </c>
    </row>
    <row r="995" spans="2:14" x14ac:dyDescent="0.25">
      <c r="B995" s="387">
        <v>14</v>
      </c>
      <c r="C995" s="387">
        <v>2904</v>
      </c>
      <c r="D995" s="384" t="s">
        <v>1568</v>
      </c>
      <c r="E995" s="385">
        <v>924</v>
      </c>
      <c r="F995" s="385">
        <v>1776</v>
      </c>
      <c r="G995" s="385">
        <v>2506</v>
      </c>
      <c r="H995" s="386">
        <f t="shared" si="105"/>
        <v>0.36871508379888268</v>
      </c>
      <c r="I995" s="139">
        <f t="shared" si="106"/>
        <v>1.9313063063063063</v>
      </c>
      <c r="J995" s="139">
        <f t="shared" si="108"/>
        <v>-5.8596866489833026E-2</v>
      </c>
      <c r="K995" s="139">
        <f t="shared" si="109"/>
        <v>-5.3430579351479719E-2</v>
      </c>
      <c r="L995" s="139">
        <f t="shared" si="110"/>
        <v>-0.17911553509646594</v>
      </c>
      <c r="M995" s="139">
        <f t="shared" si="111"/>
        <v>-0.29114298093777868</v>
      </c>
      <c r="N995" s="388">
        <f t="shared" si="107"/>
        <v>-729.60431023007334</v>
      </c>
    </row>
    <row r="996" spans="2:14" x14ac:dyDescent="0.25">
      <c r="B996" s="387">
        <v>14</v>
      </c>
      <c r="C996" s="387">
        <v>2914</v>
      </c>
      <c r="D996" s="384" t="s">
        <v>1569</v>
      </c>
      <c r="E996" s="385">
        <v>89</v>
      </c>
      <c r="F996" s="385">
        <v>400</v>
      </c>
      <c r="G996" s="385">
        <v>420</v>
      </c>
      <c r="H996" s="386">
        <f t="shared" si="105"/>
        <v>0.2119047619047619</v>
      </c>
      <c r="I996" s="139">
        <f t="shared" si="106"/>
        <v>1.2725</v>
      </c>
      <c r="J996" s="139">
        <f t="shared" si="108"/>
        <v>-0.13400036707892832</v>
      </c>
      <c r="K996" s="139">
        <f t="shared" si="109"/>
        <v>-0.22060134776685519</v>
      </c>
      <c r="L996" s="139">
        <f t="shared" si="110"/>
        <v>-0.20190721410037726</v>
      </c>
      <c r="M996" s="139">
        <f t="shared" si="111"/>
        <v>-0.55650892894616077</v>
      </c>
      <c r="N996" s="388">
        <f t="shared" si="107"/>
        <v>-233.73375015738753</v>
      </c>
    </row>
    <row r="997" spans="2:14" x14ac:dyDescent="0.25">
      <c r="B997" s="387">
        <v>14</v>
      </c>
      <c r="C997" s="387">
        <v>2915</v>
      </c>
      <c r="D997" s="384" t="s">
        <v>1570</v>
      </c>
      <c r="E997" s="385">
        <v>241</v>
      </c>
      <c r="F997" s="385">
        <v>571</v>
      </c>
      <c r="G997" s="385">
        <v>1052</v>
      </c>
      <c r="H997" s="386">
        <f t="shared" si="105"/>
        <v>0.22908745247148288</v>
      </c>
      <c r="I997" s="139">
        <f t="shared" si="106"/>
        <v>2.264448336252189</v>
      </c>
      <c r="J997" s="139">
        <f t="shared" si="108"/>
        <v>-0.111155202950305</v>
      </c>
      <c r="K997" s="139">
        <f t="shared" si="109"/>
        <v>-0.20228339808863274</v>
      </c>
      <c r="L997" s="139">
        <f t="shared" si="110"/>
        <v>-0.16759034759210145</v>
      </c>
      <c r="M997" s="139">
        <f t="shared" si="111"/>
        <v>-0.48102894863103918</v>
      </c>
      <c r="N997" s="388">
        <f t="shared" si="107"/>
        <v>-506.04245395985322</v>
      </c>
    </row>
    <row r="998" spans="2:14" x14ac:dyDescent="0.25">
      <c r="B998" s="387">
        <v>14</v>
      </c>
      <c r="C998" s="387">
        <v>2917</v>
      </c>
      <c r="D998" s="384" t="s">
        <v>1571</v>
      </c>
      <c r="E998" s="385">
        <v>164</v>
      </c>
      <c r="F998" s="385">
        <v>487</v>
      </c>
      <c r="G998" s="385">
        <v>759</v>
      </c>
      <c r="H998" s="386">
        <f t="shared" si="105"/>
        <v>0.21607378129117261</v>
      </c>
      <c r="I998" s="139">
        <f t="shared" si="106"/>
        <v>1.8952772073921971</v>
      </c>
      <c r="J998" s="139">
        <f t="shared" si="108"/>
        <v>-0.12174639454791042</v>
      </c>
      <c r="K998" s="139">
        <f t="shared" si="109"/>
        <v>-0.21615688157389976</v>
      </c>
      <c r="L998" s="139">
        <f t="shared" si="110"/>
        <v>-0.18036197680382379</v>
      </c>
      <c r="M998" s="139">
        <f t="shared" si="111"/>
        <v>-0.51826525292563397</v>
      </c>
      <c r="N998" s="388">
        <f t="shared" si="107"/>
        <v>-393.36332697055616</v>
      </c>
    </row>
    <row r="999" spans="2:14" x14ac:dyDescent="0.25">
      <c r="B999" s="387">
        <v>14</v>
      </c>
      <c r="C999" s="387">
        <v>2919</v>
      </c>
      <c r="D999" s="384" t="s">
        <v>1572</v>
      </c>
      <c r="E999" s="385">
        <v>178</v>
      </c>
      <c r="F999" s="385">
        <v>468</v>
      </c>
      <c r="G999" s="385">
        <v>1467</v>
      </c>
      <c r="H999" s="386">
        <f t="shared" si="105"/>
        <v>0.12133605998636673</v>
      </c>
      <c r="I999" s="139">
        <f t="shared" si="106"/>
        <v>3.5149572649572649</v>
      </c>
      <c r="J999" s="139">
        <f t="shared" si="108"/>
        <v>-9.6154027137996978E-2</v>
      </c>
      <c r="K999" s="139">
        <f t="shared" si="109"/>
        <v>-0.31715391720998226</v>
      </c>
      <c r="L999" s="139">
        <f t="shared" si="110"/>
        <v>-0.12432846952301133</v>
      </c>
      <c r="M999" s="139">
        <f t="shared" si="111"/>
        <v>-0.53763641387099059</v>
      </c>
      <c r="N999" s="388">
        <f t="shared" si="107"/>
        <v>-788.71261914874322</v>
      </c>
    </row>
    <row r="1000" spans="2:14" x14ac:dyDescent="0.25">
      <c r="B1000" s="387">
        <v>14</v>
      </c>
      <c r="C1000" s="387">
        <v>2920</v>
      </c>
      <c r="D1000" s="384" t="s">
        <v>1573</v>
      </c>
      <c r="E1000" s="385">
        <v>2576</v>
      </c>
      <c r="F1000" s="385">
        <v>1967</v>
      </c>
      <c r="G1000" s="385">
        <v>5690</v>
      </c>
      <c r="H1000" s="386">
        <f t="shared" si="105"/>
        <v>0.45272407732864672</v>
      </c>
      <c r="I1000" s="139">
        <f t="shared" si="106"/>
        <v>4.2023385866802236</v>
      </c>
      <c r="J1000" s="139">
        <f t="shared" si="108"/>
        <v>5.649649203158566E-2</v>
      </c>
      <c r="K1000" s="139">
        <f t="shared" si="109"/>
        <v>3.612888224860198E-2</v>
      </c>
      <c r="L1000" s="139">
        <f t="shared" si="110"/>
        <v>-0.10054822593999087</v>
      </c>
      <c r="M1000" s="139">
        <f t="shared" si="111"/>
        <v>-7.9228516598032345E-3</v>
      </c>
      <c r="N1000" s="388">
        <f t="shared" si="107"/>
        <v>-45.081025944280405</v>
      </c>
    </row>
    <row r="1001" spans="2:14" x14ac:dyDescent="0.25">
      <c r="B1001" s="387">
        <v>14</v>
      </c>
      <c r="C1001" s="387">
        <v>2931</v>
      </c>
      <c r="D1001" s="384" t="s">
        <v>1574</v>
      </c>
      <c r="E1001" s="385">
        <v>83</v>
      </c>
      <c r="F1001" s="385">
        <v>824</v>
      </c>
      <c r="G1001" s="385">
        <v>322</v>
      </c>
      <c r="H1001" s="386">
        <f t="shared" si="105"/>
        <v>0.25776397515527949</v>
      </c>
      <c r="I1001" s="139">
        <f t="shared" si="106"/>
        <v>0.49150485436893204</v>
      </c>
      <c r="J1001" s="139">
        <f t="shared" si="108"/>
        <v>-0.13754281341532876</v>
      </c>
      <c r="K1001" s="139">
        <f t="shared" si="109"/>
        <v>-0.17171221964434588</v>
      </c>
      <c r="L1001" s="139">
        <f t="shared" si="110"/>
        <v>-0.2289260669748065</v>
      </c>
      <c r="M1001" s="139">
        <f t="shared" si="111"/>
        <v>-0.53818110003448116</v>
      </c>
      <c r="N1001" s="388">
        <f t="shared" si="107"/>
        <v>-173.29431421110294</v>
      </c>
    </row>
    <row r="1002" spans="2:14" x14ac:dyDescent="0.25">
      <c r="B1002" s="387">
        <v>14</v>
      </c>
      <c r="C1002" s="387">
        <v>2932</v>
      </c>
      <c r="D1002" s="384" t="s">
        <v>1575</v>
      </c>
      <c r="E1002" s="385">
        <v>2527</v>
      </c>
      <c r="F1002" s="385">
        <v>1864</v>
      </c>
      <c r="G1002" s="385">
        <v>5153</v>
      </c>
      <c r="H1002" s="386">
        <f t="shared" si="105"/>
        <v>0.49039394527459734</v>
      </c>
      <c r="I1002" s="139">
        <f t="shared" si="106"/>
        <v>4.1201716738197423</v>
      </c>
      <c r="J1002" s="139">
        <f t="shared" si="108"/>
        <v>3.7085332004575033E-2</v>
      </c>
      <c r="K1002" s="139">
        <f t="shared" si="109"/>
        <v>7.6287595620048665E-2</v>
      </c>
      <c r="L1002" s="139">
        <f t="shared" si="110"/>
        <v>-0.10339082456834664</v>
      </c>
      <c r="M1002" s="139">
        <f t="shared" si="111"/>
        <v>9.9821030562770585E-3</v>
      </c>
      <c r="N1002" s="388">
        <f t="shared" si="107"/>
        <v>51.437777048995684</v>
      </c>
    </row>
    <row r="1003" spans="2:14" x14ac:dyDescent="0.25">
      <c r="B1003" s="387">
        <v>14</v>
      </c>
      <c r="C1003" s="387">
        <v>2933</v>
      </c>
      <c r="D1003" s="384" t="s">
        <v>1576</v>
      </c>
      <c r="E1003" s="385">
        <v>264</v>
      </c>
      <c r="F1003" s="385">
        <v>555</v>
      </c>
      <c r="G1003" s="385">
        <v>880</v>
      </c>
      <c r="H1003" s="386">
        <f t="shared" si="105"/>
        <v>0.3</v>
      </c>
      <c r="I1003" s="139">
        <f t="shared" si="106"/>
        <v>2.0612612612612611</v>
      </c>
      <c r="J1003" s="139">
        <f t="shared" si="108"/>
        <v>-0.11737255774480375</v>
      </c>
      <c r="K1003" s="139">
        <f t="shared" si="109"/>
        <v>-0.12668566372113191</v>
      </c>
      <c r="L1003" s="139">
        <f t="shared" si="110"/>
        <v>-0.17461968921589546</v>
      </c>
      <c r="M1003" s="139">
        <f t="shared" si="111"/>
        <v>-0.41867791068183113</v>
      </c>
      <c r="N1003" s="388">
        <f t="shared" si="107"/>
        <v>-368.43656140001139</v>
      </c>
    </row>
    <row r="1004" spans="2:14" x14ac:dyDescent="0.25">
      <c r="B1004" s="387">
        <v>14</v>
      </c>
      <c r="C1004" s="387">
        <v>2936</v>
      </c>
      <c r="D1004" s="384" t="s">
        <v>1577</v>
      </c>
      <c r="E1004" s="385">
        <v>189</v>
      </c>
      <c r="F1004" s="385">
        <v>1752</v>
      </c>
      <c r="G1004" s="385">
        <v>873</v>
      </c>
      <c r="H1004" s="386">
        <f t="shared" si="105"/>
        <v>0.21649484536082475</v>
      </c>
      <c r="I1004" s="139">
        <f t="shared" si="106"/>
        <v>0.60616438356164382</v>
      </c>
      <c r="J1004" s="139">
        <f t="shared" si="108"/>
        <v>-0.1176255896259752</v>
      </c>
      <c r="K1004" s="139">
        <f t="shared" si="109"/>
        <v>-0.21570799783190109</v>
      </c>
      <c r="L1004" s="139">
        <f t="shared" si="110"/>
        <v>-0.22495937272934363</v>
      </c>
      <c r="M1004" s="139">
        <f t="shared" si="111"/>
        <v>-0.55829296018721997</v>
      </c>
      <c r="N1004" s="388">
        <f t="shared" si="107"/>
        <v>-487.38975424344301</v>
      </c>
    </row>
    <row r="1005" spans="2:14" x14ac:dyDescent="0.25">
      <c r="B1005" s="387">
        <v>14</v>
      </c>
      <c r="C1005" s="387">
        <v>2937</v>
      </c>
      <c r="D1005" s="384" t="s">
        <v>1578</v>
      </c>
      <c r="E1005" s="385">
        <v>5607</v>
      </c>
      <c r="F1005" s="385">
        <v>772</v>
      </c>
      <c r="G1005" s="385">
        <v>10893</v>
      </c>
      <c r="H1005" s="386">
        <f t="shared" si="105"/>
        <v>0.51473423299366561</v>
      </c>
      <c r="I1005" s="139">
        <f t="shared" si="106"/>
        <v>21.373056994818654</v>
      </c>
      <c r="J1005" s="139">
        <f t="shared" si="108"/>
        <v>0.24457147456517281</v>
      </c>
      <c r="K1005" s="139">
        <f t="shared" si="109"/>
        <v>0.10223604437200881</v>
      </c>
      <c r="L1005" s="139">
        <f t="shared" si="110"/>
        <v>0.49347994057681116</v>
      </c>
      <c r="M1005" s="139">
        <f t="shared" si="111"/>
        <v>0.84028745951399286</v>
      </c>
      <c r="N1005" s="388">
        <f t="shared" si="107"/>
        <v>9153.2512964859234</v>
      </c>
    </row>
    <row r="1006" spans="2:14" x14ac:dyDescent="0.25">
      <c r="B1006" s="387">
        <v>14</v>
      </c>
      <c r="C1006" s="387">
        <v>2938</v>
      </c>
      <c r="D1006" s="384" t="s">
        <v>1579</v>
      </c>
      <c r="E1006" s="385">
        <v>210</v>
      </c>
      <c r="F1006" s="385">
        <v>491</v>
      </c>
      <c r="G1006" s="385">
        <v>809</v>
      </c>
      <c r="H1006" s="386">
        <f t="shared" si="105"/>
        <v>0.25957972805933249</v>
      </c>
      <c r="I1006" s="139">
        <f t="shared" si="106"/>
        <v>2.0753564154786153</v>
      </c>
      <c r="J1006" s="139">
        <f t="shared" si="108"/>
        <v>-0.11993902396811429</v>
      </c>
      <c r="K1006" s="139">
        <f t="shared" si="109"/>
        <v>-0.16977650007846207</v>
      </c>
      <c r="L1006" s="139">
        <f t="shared" si="110"/>
        <v>-0.17413206147560603</v>
      </c>
      <c r="M1006" s="139">
        <f t="shared" si="111"/>
        <v>-0.46384758552218242</v>
      </c>
      <c r="N1006" s="388">
        <f t="shared" si="107"/>
        <v>-375.25269668744556</v>
      </c>
    </row>
    <row r="1007" spans="2:14" x14ac:dyDescent="0.25">
      <c r="B1007" s="387">
        <v>14</v>
      </c>
      <c r="C1007" s="387">
        <v>2939</v>
      </c>
      <c r="D1007" s="384" t="s">
        <v>1580</v>
      </c>
      <c r="E1007" s="385">
        <v>27991</v>
      </c>
      <c r="F1007" s="385">
        <v>4124</v>
      </c>
      <c r="G1007" s="385">
        <v>37713</v>
      </c>
      <c r="H1007" s="386">
        <f t="shared" si="105"/>
        <v>0.742210908705221</v>
      </c>
      <c r="I1007" s="139">
        <f t="shared" si="106"/>
        <v>15.932104752667314</v>
      </c>
      <c r="J1007" s="139">
        <f t="shared" si="108"/>
        <v>1.2140450535678262</v>
      </c>
      <c r="K1007" s="139">
        <f t="shared" si="109"/>
        <v>0.34474208744328216</v>
      </c>
      <c r="L1007" s="139">
        <f t="shared" si="110"/>
        <v>0.30524792793261507</v>
      </c>
      <c r="M1007" s="139">
        <f t="shared" si="111"/>
        <v>1.8640350689437233</v>
      </c>
      <c r="N1007" s="388">
        <f t="shared" si="107"/>
        <v>70298.354555074635</v>
      </c>
    </row>
    <row r="1008" spans="2:14" x14ac:dyDescent="0.25">
      <c r="B1008" s="387">
        <v>14</v>
      </c>
      <c r="C1008" s="387">
        <v>2951</v>
      </c>
      <c r="D1008" s="384" t="s">
        <v>1581</v>
      </c>
      <c r="E1008" s="385">
        <v>136</v>
      </c>
      <c r="F1008" s="385">
        <v>1260</v>
      </c>
      <c r="G1008" s="385">
        <v>467</v>
      </c>
      <c r="H1008" s="386">
        <f t="shared" si="105"/>
        <v>0.29122055674518199</v>
      </c>
      <c r="I1008" s="139">
        <f t="shared" si="106"/>
        <v>0.47857142857142859</v>
      </c>
      <c r="J1008" s="139">
        <f t="shared" si="108"/>
        <v>-0.13230143873391992</v>
      </c>
      <c r="K1008" s="139">
        <f t="shared" si="109"/>
        <v>-0.13604516415094473</v>
      </c>
      <c r="L1008" s="139">
        <f t="shared" si="110"/>
        <v>-0.22937350423576761</v>
      </c>
      <c r="M1008" s="139">
        <f t="shared" si="111"/>
        <v>-0.4977201071206323</v>
      </c>
      <c r="N1008" s="388">
        <f t="shared" si="107"/>
        <v>-232.43529002533529</v>
      </c>
    </row>
    <row r="1009" spans="2:14" x14ac:dyDescent="0.25">
      <c r="B1009" s="387">
        <v>14</v>
      </c>
      <c r="C1009" s="387">
        <v>2952</v>
      </c>
      <c r="D1009" s="384" t="s">
        <v>1582</v>
      </c>
      <c r="E1009" s="385">
        <v>686</v>
      </c>
      <c r="F1009" s="385">
        <v>2143</v>
      </c>
      <c r="G1009" s="385">
        <v>1738</v>
      </c>
      <c r="H1009" s="386">
        <f t="shared" si="105"/>
        <v>0.39470655926352127</v>
      </c>
      <c r="I1009" s="139">
        <f t="shared" si="106"/>
        <v>1.131124591693887</v>
      </c>
      <c r="J1009" s="139">
        <f t="shared" si="108"/>
        <v>-8.6358078595501847E-2</v>
      </c>
      <c r="K1009" s="139">
        <f t="shared" si="109"/>
        <v>-2.5721849000127014E-2</v>
      </c>
      <c r="L1009" s="139">
        <f t="shared" si="110"/>
        <v>-0.20679815532895393</v>
      </c>
      <c r="M1009" s="139">
        <f t="shared" si="111"/>
        <v>-0.31887808292458281</v>
      </c>
      <c r="N1009" s="388">
        <f t="shared" si="107"/>
        <v>-554.21010812292491</v>
      </c>
    </row>
    <row r="1010" spans="2:14" x14ac:dyDescent="0.25">
      <c r="B1010" s="387">
        <v>14</v>
      </c>
      <c r="C1010" s="387">
        <v>2953</v>
      </c>
      <c r="D1010" s="384" t="s">
        <v>1583</v>
      </c>
      <c r="E1010" s="385">
        <v>186</v>
      </c>
      <c r="F1010" s="385">
        <v>933</v>
      </c>
      <c r="G1010" s="385">
        <v>888</v>
      </c>
      <c r="H1010" s="386">
        <f t="shared" si="105"/>
        <v>0.20945945945945946</v>
      </c>
      <c r="I1010" s="139">
        <f t="shared" si="106"/>
        <v>1.1511254019292605</v>
      </c>
      <c r="J1010" s="139">
        <f t="shared" si="108"/>
        <v>-0.11708337845203635</v>
      </c>
      <c r="K1010" s="139">
        <f t="shared" si="109"/>
        <v>-0.22320821116622513</v>
      </c>
      <c r="L1010" s="139">
        <f t="shared" si="110"/>
        <v>-0.20610621895503153</v>
      </c>
      <c r="M1010" s="139">
        <f t="shared" si="111"/>
        <v>-0.54639780857329301</v>
      </c>
      <c r="N1010" s="388">
        <f t="shared" si="107"/>
        <v>-485.20125401308417</v>
      </c>
    </row>
    <row r="1011" spans="2:14" x14ac:dyDescent="0.25">
      <c r="B1011" s="387">
        <v>14</v>
      </c>
      <c r="C1011" s="387">
        <v>2961</v>
      </c>
      <c r="D1011" s="384" t="s">
        <v>1584</v>
      </c>
      <c r="E1011" s="385">
        <v>73</v>
      </c>
      <c r="F1011" s="385">
        <v>380</v>
      </c>
      <c r="G1011" s="385">
        <v>310</v>
      </c>
      <c r="H1011" s="386">
        <f t="shared" si="105"/>
        <v>0.23548387096774193</v>
      </c>
      <c r="I1011" s="139">
        <f t="shared" si="106"/>
        <v>1.0078947368421052</v>
      </c>
      <c r="J1011" s="139">
        <f t="shared" si="108"/>
        <v>-0.13797658235447985</v>
      </c>
      <c r="K1011" s="139">
        <f t="shared" si="109"/>
        <v>-0.19546436868922917</v>
      </c>
      <c r="L1011" s="139">
        <f t="shared" si="110"/>
        <v>-0.21106134356591436</v>
      </c>
      <c r="M1011" s="139">
        <f t="shared" si="111"/>
        <v>-0.54450229460962341</v>
      </c>
      <c r="N1011" s="388">
        <f t="shared" si="107"/>
        <v>-168.79571132898326</v>
      </c>
    </row>
    <row r="1012" spans="2:14" x14ac:dyDescent="0.25">
      <c r="B1012" s="387">
        <v>14</v>
      </c>
      <c r="C1012" s="387">
        <v>2962</v>
      </c>
      <c r="D1012" s="384" t="s">
        <v>1585</v>
      </c>
      <c r="E1012" s="385">
        <v>120</v>
      </c>
      <c r="F1012" s="385">
        <v>761</v>
      </c>
      <c r="G1012" s="385">
        <v>478</v>
      </c>
      <c r="H1012" s="386">
        <f t="shared" si="105"/>
        <v>0.2510460251046025</v>
      </c>
      <c r="I1012" s="139">
        <f t="shared" si="106"/>
        <v>0.78580814717476999</v>
      </c>
      <c r="J1012" s="139">
        <f t="shared" si="108"/>
        <v>-0.13190381720636477</v>
      </c>
      <c r="K1012" s="139">
        <f t="shared" si="109"/>
        <v>-0.17887402416449777</v>
      </c>
      <c r="L1012" s="139">
        <f t="shared" si="110"/>
        <v>-0.21874452178433573</v>
      </c>
      <c r="M1012" s="139">
        <f t="shared" si="111"/>
        <v>-0.52952236315519818</v>
      </c>
      <c r="N1012" s="388">
        <f t="shared" si="107"/>
        <v>-253.11168958818473</v>
      </c>
    </row>
    <row r="1013" spans="2:14" x14ac:dyDescent="0.25">
      <c r="B1013" s="387">
        <v>14</v>
      </c>
      <c r="C1013" s="387">
        <v>2963</v>
      </c>
      <c r="D1013" s="384" t="s">
        <v>1586</v>
      </c>
      <c r="E1013" s="385">
        <v>760</v>
      </c>
      <c r="F1013" s="385">
        <v>1321</v>
      </c>
      <c r="G1013" s="385">
        <v>1540</v>
      </c>
      <c r="H1013" s="386">
        <f t="shared" si="105"/>
        <v>0.4935064935064935</v>
      </c>
      <c r="I1013" s="139">
        <f t="shared" si="106"/>
        <v>1.7411052233156699</v>
      </c>
      <c r="J1013" s="139">
        <f t="shared" si="108"/>
        <v>-9.3515266091494603E-2</v>
      </c>
      <c r="K1013" s="139">
        <f t="shared" si="109"/>
        <v>7.9605789686427328E-2</v>
      </c>
      <c r="L1013" s="139">
        <f t="shared" si="110"/>
        <v>-0.18569562090958405</v>
      </c>
      <c r="M1013" s="139">
        <f t="shared" si="111"/>
        <v>-0.19960509731465131</v>
      </c>
      <c r="N1013" s="388">
        <f t="shared" si="107"/>
        <v>-307.39184986456303</v>
      </c>
    </row>
    <row r="1014" spans="2:14" x14ac:dyDescent="0.25">
      <c r="B1014" s="387">
        <v>14</v>
      </c>
      <c r="C1014" s="387">
        <v>2964</v>
      </c>
      <c r="D1014" s="384" t="s">
        <v>1587</v>
      </c>
      <c r="E1014" s="385">
        <v>1784</v>
      </c>
      <c r="F1014" s="385">
        <v>547</v>
      </c>
      <c r="G1014" s="385">
        <v>3571</v>
      </c>
      <c r="H1014" s="386">
        <f t="shared" si="105"/>
        <v>0.4995799495939513</v>
      </c>
      <c r="I1014" s="139">
        <f t="shared" si="106"/>
        <v>9.7897623400365639</v>
      </c>
      <c r="J1014" s="139">
        <f t="shared" si="108"/>
        <v>-2.0099873140175081E-2</v>
      </c>
      <c r="K1014" s="139">
        <f t="shared" si="109"/>
        <v>8.6080518574254611E-2</v>
      </c>
      <c r="L1014" s="139">
        <f t="shared" si="110"/>
        <v>9.2751029738533511E-2</v>
      </c>
      <c r="M1014" s="139">
        <f t="shared" si="111"/>
        <v>0.15873167517261305</v>
      </c>
      <c r="N1014" s="388">
        <f t="shared" si="107"/>
        <v>566.83081204140126</v>
      </c>
    </row>
    <row r="1015" spans="2:14" x14ac:dyDescent="0.25">
      <c r="B1015" s="387">
        <v>14</v>
      </c>
      <c r="C1015" s="387">
        <v>2971</v>
      </c>
      <c r="D1015" s="384" t="s">
        <v>1588</v>
      </c>
      <c r="E1015" s="385">
        <v>983</v>
      </c>
      <c r="F1015" s="385">
        <v>1522</v>
      </c>
      <c r="G1015" s="385">
        <v>2335</v>
      </c>
      <c r="H1015" s="386">
        <f t="shared" si="105"/>
        <v>0.42098501070663813</v>
      </c>
      <c r="I1015" s="139">
        <f t="shared" si="106"/>
        <v>2.1800262812089355</v>
      </c>
      <c r="J1015" s="139">
        <f t="shared" si="108"/>
        <v>-6.4778073872735847E-2</v>
      </c>
      <c r="K1015" s="139">
        <f t="shared" si="109"/>
        <v>2.2928178116543452E-3</v>
      </c>
      <c r="L1015" s="139">
        <f t="shared" si="110"/>
        <v>-0.17051096380505823</v>
      </c>
      <c r="M1015" s="139">
        <f t="shared" si="111"/>
        <v>-0.23299621986613972</v>
      </c>
      <c r="N1015" s="388">
        <f t="shared" si="107"/>
        <v>-544.04617338743628</v>
      </c>
    </row>
    <row r="1016" spans="2:14" x14ac:dyDescent="0.25">
      <c r="B1016" s="387">
        <v>14</v>
      </c>
      <c r="C1016" s="387">
        <v>2972</v>
      </c>
      <c r="D1016" s="384" t="s">
        <v>1589</v>
      </c>
      <c r="E1016" s="385">
        <v>131</v>
      </c>
      <c r="F1016" s="385">
        <v>602</v>
      </c>
      <c r="G1016" s="385">
        <v>429</v>
      </c>
      <c r="H1016" s="386">
        <f t="shared" si="105"/>
        <v>0.30536130536130535</v>
      </c>
      <c r="I1016" s="139">
        <f t="shared" si="106"/>
        <v>0.93023255813953487</v>
      </c>
      <c r="J1016" s="139">
        <f t="shared" si="108"/>
        <v>-0.13367504037456501</v>
      </c>
      <c r="K1016" s="139">
        <f t="shared" si="109"/>
        <v>-0.12097013730595087</v>
      </c>
      <c r="L1016" s="139">
        <f t="shared" si="110"/>
        <v>-0.21374809903681663</v>
      </c>
      <c r="M1016" s="139">
        <f t="shared" si="111"/>
        <v>-0.4683932767173325</v>
      </c>
      <c r="N1016" s="388">
        <f t="shared" si="107"/>
        <v>-200.94071571173563</v>
      </c>
    </row>
    <row r="1017" spans="2:14" x14ac:dyDescent="0.25">
      <c r="B1017" s="387">
        <v>14</v>
      </c>
      <c r="C1017" s="387">
        <v>2973</v>
      </c>
      <c r="D1017" s="384" t="s">
        <v>1590</v>
      </c>
      <c r="E1017" s="385">
        <v>245</v>
      </c>
      <c r="F1017" s="385">
        <v>409</v>
      </c>
      <c r="G1017" s="385">
        <v>639</v>
      </c>
      <c r="H1017" s="386">
        <f t="shared" si="105"/>
        <v>0.38341158059467917</v>
      </c>
      <c r="I1017" s="139">
        <f t="shared" si="106"/>
        <v>2.1613691931540342</v>
      </c>
      <c r="J1017" s="139">
        <f t="shared" si="108"/>
        <v>-0.12608408393942117</v>
      </c>
      <c r="K1017" s="139">
        <f t="shared" si="109"/>
        <v>-3.7763086085148279E-2</v>
      </c>
      <c r="L1017" s="139">
        <f t="shared" si="110"/>
        <v>-0.17115641354958042</v>
      </c>
      <c r="M1017" s="139">
        <f t="shared" si="111"/>
        <v>-0.33500358357414983</v>
      </c>
      <c r="N1017" s="388">
        <f t="shared" si="107"/>
        <v>-214.06728990388174</v>
      </c>
    </row>
    <row r="1018" spans="2:14" x14ac:dyDescent="0.25">
      <c r="B1018" s="387">
        <v>14</v>
      </c>
      <c r="C1018" s="387">
        <v>2974</v>
      </c>
      <c r="D1018" s="384" t="s">
        <v>1591</v>
      </c>
      <c r="E1018" s="385">
        <v>882</v>
      </c>
      <c r="F1018" s="385">
        <v>2101</v>
      </c>
      <c r="G1018" s="385">
        <v>1738</v>
      </c>
      <c r="H1018" s="386">
        <f t="shared" si="105"/>
        <v>0.50747986191024164</v>
      </c>
      <c r="I1018" s="139">
        <f t="shared" si="106"/>
        <v>1.2470252260828176</v>
      </c>
      <c r="J1018" s="139">
        <f t="shared" si="108"/>
        <v>-8.6358078595501847E-2</v>
      </c>
      <c r="K1018" s="139">
        <f t="shared" si="109"/>
        <v>9.4502377520632161E-2</v>
      </c>
      <c r="L1018" s="139">
        <f t="shared" si="110"/>
        <v>-0.20278852453147031</v>
      </c>
      <c r="M1018" s="139">
        <f t="shared" si="111"/>
        <v>-0.19464422560633998</v>
      </c>
      <c r="N1018" s="388">
        <f t="shared" si="107"/>
        <v>-338.2916641038189</v>
      </c>
    </row>
    <row r="1019" spans="2:14" x14ac:dyDescent="0.25">
      <c r="B1019" s="387">
        <v>15</v>
      </c>
      <c r="C1019" s="387">
        <v>3001</v>
      </c>
      <c r="D1019" s="384" t="s">
        <v>1592</v>
      </c>
      <c r="E1019" s="385">
        <v>10028</v>
      </c>
      <c r="F1019" s="385">
        <v>2499</v>
      </c>
      <c r="G1019" s="385">
        <v>15744</v>
      </c>
      <c r="H1019" s="386">
        <f t="shared" si="105"/>
        <v>0.63694105691056913</v>
      </c>
      <c r="I1019" s="139">
        <f t="shared" si="106"/>
        <v>10.312925170068027</v>
      </c>
      <c r="J1019" s="139">
        <f t="shared" si="108"/>
        <v>0.41992256821699503</v>
      </c>
      <c r="K1019" s="139">
        <f t="shared" si="109"/>
        <v>0.23251706422467702</v>
      </c>
      <c r="L1019" s="139">
        <f t="shared" si="110"/>
        <v>0.11085006609370625</v>
      </c>
      <c r="M1019" s="139">
        <f t="shared" si="111"/>
        <v>0.76328969853537831</v>
      </c>
      <c r="N1019" s="388">
        <f t="shared" si="107"/>
        <v>12017.233013740995</v>
      </c>
    </row>
    <row r="1020" spans="2:14" x14ac:dyDescent="0.25">
      <c r="B1020" s="387">
        <v>15</v>
      </c>
      <c r="C1020" s="387">
        <v>3002</v>
      </c>
      <c r="D1020" s="384" t="s">
        <v>1593</v>
      </c>
      <c r="E1020" s="385">
        <v>561</v>
      </c>
      <c r="F1020" s="385">
        <v>2246</v>
      </c>
      <c r="G1020" s="385">
        <v>931</v>
      </c>
      <c r="H1020" s="386">
        <f t="shared" si="105"/>
        <v>0.60257787325456502</v>
      </c>
      <c r="I1020" s="139">
        <f t="shared" si="106"/>
        <v>0.66429207479964381</v>
      </c>
      <c r="J1020" s="139">
        <f t="shared" si="108"/>
        <v>-0.11552903975341167</v>
      </c>
      <c r="K1020" s="139">
        <f t="shared" si="109"/>
        <v>0.19588350753284389</v>
      </c>
      <c r="L1020" s="139">
        <f t="shared" si="110"/>
        <v>-0.22294842100156981</v>
      </c>
      <c r="M1020" s="139">
        <f t="shared" si="111"/>
        <v>-0.14259395322213758</v>
      </c>
      <c r="N1020" s="388">
        <f t="shared" si="107"/>
        <v>-132.75497044981009</v>
      </c>
    </row>
    <row r="1021" spans="2:14" x14ac:dyDescent="0.25">
      <c r="B1021" s="387">
        <v>15</v>
      </c>
      <c r="C1021" s="387">
        <v>3003</v>
      </c>
      <c r="D1021" s="384" t="s">
        <v>1594</v>
      </c>
      <c r="E1021" s="385">
        <v>156</v>
      </c>
      <c r="F1021" s="385">
        <v>520</v>
      </c>
      <c r="G1021" s="385">
        <v>545</v>
      </c>
      <c r="H1021" s="386">
        <f t="shared" si="105"/>
        <v>0.28623853211009176</v>
      </c>
      <c r="I1021" s="139">
        <f t="shared" si="106"/>
        <v>1.3480769230769232</v>
      </c>
      <c r="J1021" s="139">
        <f t="shared" si="108"/>
        <v>-0.12948194062943794</v>
      </c>
      <c r="K1021" s="139">
        <f t="shared" si="109"/>
        <v>-0.14135635079001502</v>
      </c>
      <c r="L1021" s="139">
        <f t="shared" si="110"/>
        <v>-0.19929259891775988</v>
      </c>
      <c r="M1021" s="139">
        <f t="shared" si="111"/>
        <v>-0.47013089033721278</v>
      </c>
      <c r="N1021" s="388">
        <f t="shared" si="107"/>
        <v>-256.22133523378096</v>
      </c>
    </row>
    <row r="1022" spans="2:14" x14ac:dyDescent="0.25">
      <c r="B1022" s="387">
        <v>15</v>
      </c>
      <c r="C1022" s="387">
        <v>3004</v>
      </c>
      <c r="D1022" s="384" t="s">
        <v>1595</v>
      </c>
      <c r="E1022" s="385">
        <v>594</v>
      </c>
      <c r="F1022" s="385">
        <v>1731</v>
      </c>
      <c r="G1022" s="385">
        <v>1561</v>
      </c>
      <c r="H1022" s="386">
        <f t="shared" si="105"/>
        <v>0.38052530429212045</v>
      </c>
      <c r="I1022" s="139">
        <f t="shared" si="106"/>
        <v>1.244945118428654</v>
      </c>
      <c r="J1022" s="139">
        <f t="shared" si="108"/>
        <v>-9.2756170447980221E-2</v>
      </c>
      <c r="K1022" s="139">
        <f t="shared" si="109"/>
        <v>-4.0840058452334779E-2</v>
      </c>
      <c r="L1022" s="139">
        <f t="shared" si="110"/>
        <v>-0.20286048672353413</v>
      </c>
      <c r="M1022" s="139">
        <f t="shared" si="111"/>
        <v>-0.33645671562384916</v>
      </c>
      <c r="N1022" s="388">
        <f t="shared" si="107"/>
        <v>-525.20893308882853</v>
      </c>
    </row>
    <row r="1023" spans="2:14" x14ac:dyDescent="0.25">
      <c r="B1023" s="387">
        <v>15</v>
      </c>
      <c r="C1023" s="387">
        <v>3005</v>
      </c>
      <c r="D1023" s="384" t="s">
        <v>1596</v>
      </c>
      <c r="E1023" s="385">
        <v>504</v>
      </c>
      <c r="F1023" s="385">
        <v>916</v>
      </c>
      <c r="G1023" s="385">
        <v>1437</v>
      </c>
      <c r="H1023" s="386">
        <f t="shared" si="105"/>
        <v>0.35073068893528186</v>
      </c>
      <c r="I1023" s="139">
        <f t="shared" si="106"/>
        <v>2.1189956331877728</v>
      </c>
      <c r="J1023" s="139">
        <f t="shared" si="108"/>
        <v>-9.7238449485874665E-2</v>
      </c>
      <c r="K1023" s="139">
        <f t="shared" si="109"/>
        <v>-7.2603201870956854E-2</v>
      </c>
      <c r="L1023" s="139">
        <f t="shared" si="110"/>
        <v>-0.17262234453378533</v>
      </c>
      <c r="M1023" s="139">
        <f t="shared" si="111"/>
        <v>-0.34246399589061682</v>
      </c>
      <c r="N1023" s="388">
        <f t="shared" si="107"/>
        <v>-492.12076209481637</v>
      </c>
    </row>
    <row r="1024" spans="2:14" x14ac:dyDescent="0.25">
      <c r="B1024" s="387">
        <v>15</v>
      </c>
      <c r="C1024" s="387">
        <v>3006</v>
      </c>
      <c r="D1024" s="384" t="s">
        <v>1597</v>
      </c>
      <c r="E1024" s="385">
        <v>1026</v>
      </c>
      <c r="F1024" s="385">
        <v>4742</v>
      </c>
      <c r="G1024" s="385">
        <v>2300</v>
      </c>
      <c r="H1024" s="386">
        <f t="shared" si="105"/>
        <v>0.44608695652173913</v>
      </c>
      <c r="I1024" s="139">
        <f t="shared" si="106"/>
        <v>0.70139181779839732</v>
      </c>
      <c r="J1024" s="139">
        <f t="shared" si="108"/>
        <v>-6.6043233278593155E-2</v>
      </c>
      <c r="K1024" s="139">
        <f t="shared" si="109"/>
        <v>2.9053247354455275E-2</v>
      </c>
      <c r="L1024" s="139">
        <f t="shared" si="110"/>
        <v>-0.22166493991545819</v>
      </c>
      <c r="M1024" s="139">
        <f t="shared" si="111"/>
        <v>-0.25865492583959604</v>
      </c>
      <c r="N1024" s="388">
        <f t="shared" si="107"/>
        <v>-594.90632943107084</v>
      </c>
    </row>
    <row r="1025" spans="2:14" x14ac:dyDescent="0.25">
      <c r="B1025" s="387">
        <v>15</v>
      </c>
      <c r="C1025" s="387">
        <v>3007</v>
      </c>
      <c r="D1025" s="384" t="s">
        <v>1598</v>
      </c>
      <c r="E1025" s="385">
        <v>1003</v>
      </c>
      <c r="F1025" s="385">
        <v>662</v>
      </c>
      <c r="G1025" s="385">
        <v>1849</v>
      </c>
      <c r="H1025" s="386">
        <f t="shared" si="105"/>
        <v>0.54245538128718229</v>
      </c>
      <c r="I1025" s="139">
        <f t="shared" si="106"/>
        <v>4.3081570996978851</v>
      </c>
      <c r="J1025" s="139">
        <f t="shared" si="108"/>
        <v>-8.2345715908354405E-2</v>
      </c>
      <c r="K1025" s="139">
        <f t="shared" si="109"/>
        <v>0.13178872690978699</v>
      </c>
      <c r="L1025" s="139">
        <f t="shared" si="110"/>
        <v>-9.6887390337351054E-2</v>
      </c>
      <c r="M1025" s="139">
        <f t="shared" si="111"/>
        <v>-4.7444379335918468E-2</v>
      </c>
      <c r="N1025" s="388">
        <f t="shared" si="107"/>
        <v>-87.724657392113244</v>
      </c>
    </row>
    <row r="1026" spans="2:14" x14ac:dyDescent="0.25">
      <c r="B1026" s="387">
        <v>15</v>
      </c>
      <c r="C1026" s="387">
        <v>3021</v>
      </c>
      <c r="D1026" s="384" t="s">
        <v>1599</v>
      </c>
      <c r="E1026" s="385">
        <v>765</v>
      </c>
      <c r="F1026" s="385">
        <v>553</v>
      </c>
      <c r="G1026" s="385">
        <v>1841</v>
      </c>
      <c r="H1026" s="386">
        <f t="shared" si="105"/>
        <v>0.41553503530689845</v>
      </c>
      <c r="I1026" s="139">
        <f t="shared" si="106"/>
        <v>4.7124773960216997</v>
      </c>
      <c r="J1026" s="139">
        <f t="shared" si="108"/>
        <v>-8.2634895201121786E-2</v>
      </c>
      <c r="K1026" s="139">
        <f t="shared" si="109"/>
        <v>-3.5172370649279479E-3</v>
      </c>
      <c r="L1026" s="139">
        <f t="shared" si="110"/>
        <v>-8.2899761013878595E-2</v>
      </c>
      <c r="M1026" s="139">
        <f t="shared" si="111"/>
        <v>-0.16905189327992831</v>
      </c>
      <c r="N1026" s="388">
        <f t="shared" si="107"/>
        <v>-311.22453552834804</v>
      </c>
    </row>
    <row r="1027" spans="2:14" x14ac:dyDescent="0.25">
      <c r="B1027" s="387">
        <v>15</v>
      </c>
      <c r="C1027" s="387">
        <v>3022</v>
      </c>
      <c r="D1027" s="384" t="s">
        <v>1600</v>
      </c>
      <c r="E1027" s="385">
        <v>1378</v>
      </c>
      <c r="F1027" s="385">
        <v>2086</v>
      </c>
      <c r="G1027" s="385">
        <v>3116</v>
      </c>
      <c r="H1027" s="386">
        <f t="shared" si="105"/>
        <v>0.44223363286264444</v>
      </c>
      <c r="I1027" s="139">
        <f t="shared" si="106"/>
        <v>2.1543624161073827</v>
      </c>
      <c r="J1027" s="139">
        <f t="shared" si="108"/>
        <v>-3.6546945416320024E-2</v>
      </c>
      <c r="K1027" s="139">
        <f t="shared" si="109"/>
        <v>2.4945334882475603E-2</v>
      </c>
      <c r="L1027" s="139">
        <f t="shared" si="110"/>
        <v>-0.17139881592455861</v>
      </c>
      <c r="M1027" s="139">
        <f t="shared" si="111"/>
        <v>-0.18300042645840303</v>
      </c>
      <c r="N1027" s="388">
        <f t="shared" si="107"/>
        <v>-570.22932884438387</v>
      </c>
    </row>
    <row r="1028" spans="2:14" x14ac:dyDescent="0.25">
      <c r="B1028" s="387">
        <v>15</v>
      </c>
      <c r="C1028" s="387">
        <v>3023</v>
      </c>
      <c r="D1028" s="384" t="s">
        <v>1601</v>
      </c>
      <c r="E1028" s="385">
        <v>1417</v>
      </c>
      <c r="F1028" s="385">
        <v>814</v>
      </c>
      <c r="G1028" s="385">
        <v>4430</v>
      </c>
      <c r="H1028" s="386">
        <f t="shared" si="105"/>
        <v>0.31986455981941309</v>
      </c>
      <c r="I1028" s="139">
        <f t="shared" si="106"/>
        <v>7.1830466830466833</v>
      </c>
      <c r="J1028" s="139">
        <f t="shared" si="108"/>
        <v>1.095075342072274E-2</v>
      </c>
      <c r="K1028" s="139">
        <f t="shared" si="109"/>
        <v>-0.10550865388445364</v>
      </c>
      <c r="L1028" s="139">
        <f t="shared" si="110"/>
        <v>2.5706141294572441E-3</v>
      </c>
      <c r="M1028" s="139">
        <f t="shared" si="111"/>
        <v>-9.1987286334273652E-2</v>
      </c>
      <c r="N1028" s="388">
        <f t="shared" si="107"/>
        <v>-407.5036784608323</v>
      </c>
    </row>
    <row r="1029" spans="2:14" x14ac:dyDescent="0.25">
      <c r="B1029" s="387">
        <v>15</v>
      </c>
      <c r="C1029" s="387">
        <v>3024</v>
      </c>
      <c r="D1029" s="384" t="s">
        <v>1602</v>
      </c>
      <c r="E1029" s="385">
        <v>2868</v>
      </c>
      <c r="F1029" s="385">
        <v>1519</v>
      </c>
      <c r="G1029" s="385">
        <v>6438</v>
      </c>
      <c r="H1029" s="386">
        <f t="shared" si="105"/>
        <v>0.44547996272134205</v>
      </c>
      <c r="I1029" s="139">
        <f t="shared" si="106"/>
        <v>6.1263989466754447</v>
      </c>
      <c r="J1029" s="139">
        <f t="shared" si="108"/>
        <v>8.3534755905336044E-2</v>
      </c>
      <c r="K1029" s="139">
        <f t="shared" si="109"/>
        <v>2.8406149517973156E-2</v>
      </c>
      <c r="L1029" s="139">
        <f t="shared" si="110"/>
        <v>-3.398455511688217E-2</v>
      </c>
      <c r="M1029" s="139">
        <f t="shared" si="111"/>
        <v>7.795635030642703E-2</v>
      </c>
      <c r="N1029" s="388">
        <f t="shared" si="107"/>
        <v>501.88298327277721</v>
      </c>
    </row>
    <row r="1030" spans="2:14" x14ac:dyDescent="0.25">
      <c r="B1030" s="387">
        <v>15</v>
      </c>
      <c r="C1030" s="387">
        <v>3025</v>
      </c>
      <c r="D1030" s="384" t="s">
        <v>1603</v>
      </c>
      <c r="E1030" s="385">
        <v>962</v>
      </c>
      <c r="F1030" s="385">
        <v>994</v>
      </c>
      <c r="G1030" s="385">
        <v>1845</v>
      </c>
      <c r="H1030" s="386">
        <f t="shared" si="105"/>
        <v>0.52140921409214092</v>
      </c>
      <c r="I1030" s="139">
        <f t="shared" si="106"/>
        <v>2.823943661971831</v>
      </c>
      <c r="J1030" s="139">
        <f t="shared" si="108"/>
        <v>-8.2490305554738089E-2</v>
      </c>
      <c r="K1030" s="139">
        <f t="shared" si="109"/>
        <v>0.10935204098442353</v>
      </c>
      <c r="L1030" s="139">
        <f t="shared" si="110"/>
        <v>-0.14823437339160253</v>
      </c>
      <c r="M1030" s="139">
        <f t="shared" si="111"/>
        <v>-0.12137263796191709</v>
      </c>
      <c r="N1030" s="388">
        <f t="shared" si="107"/>
        <v>-223.93251703973704</v>
      </c>
    </row>
    <row r="1031" spans="2:14" x14ac:dyDescent="0.25">
      <c r="B1031" s="387">
        <v>15</v>
      </c>
      <c r="C1031" s="387">
        <v>3031</v>
      </c>
      <c r="D1031" s="384" t="s">
        <v>1604</v>
      </c>
      <c r="E1031" s="385">
        <v>272</v>
      </c>
      <c r="F1031" s="385">
        <v>420</v>
      </c>
      <c r="G1031" s="385">
        <v>984</v>
      </c>
      <c r="H1031" s="386">
        <f t="shared" si="105"/>
        <v>0.27642276422764228</v>
      </c>
      <c r="I1031" s="139">
        <f t="shared" si="106"/>
        <v>2.9904761904761905</v>
      </c>
      <c r="J1031" s="139">
        <f t="shared" si="108"/>
        <v>-0.11361322693882776</v>
      </c>
      <c r="K1031" s="139">
        <f t="shared" si="109"/>
        <v>-0.15182064573996093</v>
      </c>
      <c r="L1031" s="139">
        <f t="shared" si="110"/>
        <v>-0.14247311109485644</v>
      </c>
      <c r="M1031" s="139">
        <f t="shared" si="111"/>
        <v>-0.40790698377364515</v>
      </c>
      <c r="N1031" s="388">
        <f t="shared" si="107"/>
        <v>-401.38047203326681</v>
      </c>
    </row>
    <row r="1032" spans="2:14" x14ac:dyDescent="0.25">
      <c r="B1032" s="387">
        <v>15</v>
      </c>
      <c r="C1032" s="387">
        <v>3032</v>
      </c>
      <c r="D1032" s="384" t="s">
        <v>1605</v>
      </c>
      <c r="E1032" s="385">
        <v>2714</v>
      </c>
      <c r="F1032" s="385">
        <v>748</v>
      </c>
      <c r="G1032" s="385">
        <v>4225</v>
      </c>
      <c r="H1032" s="386">
        <f t="shared" si="105"/>
        <v>0.64236686390532549</v>
      </c>
      <c r="I1032" s="139">
        <f t="shared" si="106"/>
        <v>9.2767379679144391</v>
      </c>
      <c r="J1032" s="139">
        <f t="shared" si="108"/>
        <v>3.5405340435585336E-3</v>
      </c>
      <c r="K1032" s="139">
        <f t="shared" si="109"/>
        <v>0.23830135389152293</v>
      </c>
      <c r="L1032" s="139">
        <f t="shared" si="110"/>
        <v>7.5002737564241237E-2</v>
      </c>
      <c r="M1032" s="139">
        <f t="shared" si="111"/>
        <v>0.31684462549932269</v>
      </c>
      <c r="N1032" s="388">
        <f t="shared" si="107"/>
        <v>1338.6685427346383</v>
      </c>
    </row>
    <row r="1033" spans="2:14" x14ac:dyDescent="0.25">
      <c r="B1033" s="387">
        <v>15</v>
      </c>
      <c r="C1033" s="387">
        <v>3033</v>
      </c>
      <c r="D1033" s="384" t="s">
        <v>1606</v>
      </c>
      <c r="E1033" s="385">
        <v>316</v>
      </c>
      <c r="F1033" s="385">
        <v>224</v>
      </c>
      <c r="G1033" s="385">
        <v>1312</v>
      </c>
      <c r="H1033" s="386">
        <f t="shared" si="105"/>
        <v>0.24085365853658536</v>
      </c>
      <c r="I1033" s="139">
        <f t="shared" si="106"/>
        <v>7.2678571428571432</v>
      </c>
      <c r="J1033" s="139">
        <f t="shared" si="108"/>
        <v>-0.10175687593536505</v>
      </c>
      <c r="K1033" s="139">
        <f t="shared" si="109"/>
        <v>-0.18973979964767715</v>
      </c>
      <c r="L1033" s="139">
        <f t="shared" si="110"/>
        <v>5.5046673673681216E-3</v>
      </c>
      <c r="M1033" s="139">
        <f t="shared" si="111"/>
        <v>-0.28599200821567411</v>
      </c>
      <c r="N1033" s="388">
        <f t="shared" si="107"/>
        <v>-375.22151477896443</v>
      </c>
    </row>
    <row r="1034" spans="2:14" x14ac:dyDescent="0.25">
      <c r="B1034" s="387">
        <v>15</v>
      </c>
      <c r="C1034" s="387">
        <v>3034</v>
      </c>
      <c r="D1034" s="384" t="s">
        <v>1607</v>
      </c>
      <c r="E1034" s="385">
        <v>538</v>
      </c>
      <c r="F1034" s="385">
        <v>669</v>
      </c>
      <c r="G1034" s="385">
        <v>1726</v>
      </c>
      <c r="H1034" s="386">
        <f t="shared" si="105"/>
        <v>0.31170336037079954</v>
      </c>
      <c r="I1034" s="139">
        <f t="shared" si="106"/>
        <v>3.384155455904335</v>
      </c>
      <c r="J1034" s="139">
        <f t="shared" si="108"/>
        <v>-8.6791847534652924E-2</v>
      </c>
      <c r="K1034" s="139">
        <f t="shared" si="109"/>
        <v>-0.11420906318491449</v>
      </c>
      <c r="L1034" s="139">
        <f t="shared" si="110"/>
        <v>-0.12885361267438727</v>
      </c>
      <c r="M1034" s="139">
        <f t="shared" si="111"/>
        <v>-0.32985452339395471</v>
      </c>
      <c r="N1034" s="388">
        <f t="shared" si="107"/>
        <v>-569.32890737796583</v>
      </c>
    </row>
    <row r="1035" spans="2:14" x14ac:dyDescent="0.25">
      <c r="B1035" s="387">
        <v>15</v>
      </c>
      <c r="C1035" s="387">
        <v>3035</v>
      </c>
      <c r="D1035" s="384" t="s">
        <v>1608</v>
      </c>
      <c r="E1035" s="385">
        <v>207</v>
      </c>
      <c r="F1035" s="385">
        <v>494</v>
      </c>
      <c r="G1035" s="385">
        <v>697</v>
      </c>
      <c r="H1035" s="386">
        <f t="shared" si="105"/>
        <v>0.29698708751793401</v>
      </c>
      <c r="I1035" s="139">
        <f t="shared" si="106"/>
        <v>1.8299595141700404</v>
      </c>
      <c r="J1035" s="139">
        <f t="shared" si="108"/>
        <v>-0.12398753406685764</v>
      </c>
      <c r="K1035" s="139">
        <f t="shared" si="109"/>
        <v>-0.12989763911096197</v>
      </c>
      <c r="L1035" s="139">
        <f t="shared" si="110"/>
        <v>-0.18262166964972559</v>
      </c>
      <c r="M1035" s="139">
        <f t="shared" si="111"/>
        <v>-0.43650684282754521</v>
      </c>
      <c r="N1035" s="388">
        <f t="shared" si="107"/>
        <v>-304.24526945079901</v>
      </c>
    </row>
    <row r="1036" spans="2:14" x14ac:dyDescent="0.25">
      <c r="B1036" s="387">
        <v>15</v>
      </c>
      <c r="C1036" s="387">
        <v>3036</v>
      </c>
      <c r="D1036" s="384" t="s">
        <v>1609</v>
      </c>
      <c r="E1036" s="385">
        <v>311</v>
      </c>
      <c r="F1036" s="385">
        <v>681</v>
      </c>
      <c r="G1036" s="385">
        <v>914</v>
      </c>
      <c r="H1036" s="386">
        <f t="shared" si="105"/>
        <v>0.3402625820568928</v>
      </c>
      <c r="I1036" s="139">
        <f t="shared" si="106"/>
        <v>1.7988252569750367</v>
      </c>
      <c r="J1036" s="139">
        <f t="shared" si="108"/>
        <v>-0.11614354575054238</v>
      </c>
      <c r="K1036" s="139">
        <f t="shared" si="109"/>
        <v>-8.3762935806686936E-2</v>
      </c>
      <c r="L1036" s="139">
        <f t="shared" si="110"/>
        <v>-0.18369877226580744</v>
      </c>
      <c r="M1036" s="139">
        <f t="shared" si="111"/>
        <v>-0.38360525382303678</v>
      </c>
      <c r="N1036" s="388">
        <f t="shared" si="107"/>
        <v>-350.61520199425564</v>
      </c>
    </row>
    <row r="1037" spans="2:14" x14ac:dyDescent="0.25">
      <c r="B1037" s="387">
        <v>15</v>
      </c>
      <c r="C1037" s="387">
        <v>3037</v>
      </c>
      <c r="D1037" s="384" t="s">
        <v>1610</v>
      </c>
      <c r="E1037" s="385">
        <v>1029</v>
      </c>
      <c r="F1037" s="385">
        <v>703</v>
      </c>
      <c r="G1037" s="385">
        <v>1984</v>
      </c>
      <c r="H1037" s="386">
        <f t="shared" ref="H1037:H1100" si="112">E1037/G1037</f>
        <v>0.51864919354838712</v>
      </c>
      <c r="I1037" s="139">
        <f t="shared" ref="I1037:I1100" si="113">(G1037+E1037)/F1037</f>
        <v>4.2859174964438118</v>
      </c>
      <c r="J1037" s="139">
        <f t="shared" si="108"/>
        <v>-7.7465815342904809E-2</v>
      </c>
      <c r="K1037" s="139">
        <f t="shared" si="109"/>
        <v>0.10640966608481023</v>
      </c>
      <c r="L1037" s="139">
        <f t="shared" si="110"/>
        <v>-9.7656778689722876E-2</v>
      </c>
      <c r="M1037" s="139">
        <f t="shared" si="111"/>
        <v>-6.8712927947817456E-2</v>
      </c>
      <c r="N1037" s="388">
        <f t="shared" ref="N1037:N1100" si="114">M1037*G1037</f>
        <v>-136.32644904846984</v>
      </c>
    </row>
    <row r="1038" spans="2:14" x14ac:dyDescent="0.25">
      <c r="B1038" s="387">
        <v>15</v>
      </c>
      <c r="C1038" s="387">
        <v>3038</v>
      </c>
      <c r="D1038" s="384" t="s">
        <v>1611</v>
      </c>
      <c r="E1038" s="385">
        <v>631</v>
      </c>
      <c r="F1038" s="385">
        <v>694</v>
      </c>
      <c r="G1038" s="385">
        <v>1880</v>
      </c>
      <c r="H1038" s="386">
        <f t="shared" si="112"/>
        <v>0.33563829787234045</v>
      </c>
      <c r="I1038" s="139">
        <f t="shared" si="113"/>
        <v>3.6181556195965419</v>
      </c>
      <c r="J1038" s="139">
        <f t="shared" ref="J1038:J1101" si="115">$J$6*(G1038-G$10)/G$11</f>
        <v>-8.1225146148880795E-2</v>
      </c>
      <c r="K1038" s="139">
        <f t="shared" ref="K1038:K1101" si="116">$K$6*(H1038-H$10)/H$11</f>
        <v>-8.8692746109765394E-2</v>
      </c>
      <c r="L1038" s="139">
        <f t="shared" ref="L1038:L1101" si="117">$L$6*(I1038-I$10)/I$11</f>
        <v>-0.12075827939253521</v>
      </c>
      <c r="M1038" s="139">
        <f t="shared" ref="M1038:M1101" si="118">SUM(J1038:L1038)</f>
        <v>-0.29067617165118137</v>
      </c>
      <c r="N1038" s="388">
        <f t="shared" si="114"/>
        <v>-546.47120270422101</v>
      </c>
    </row>
    <row r="1039" spans="2:14" x14ac:dyDescent="0.25">
      <c r="B1039" s="387">
        <v>16</v>
      </c>
      <c r="C1039" s="387">
        <v>3101</v>
      </c>
      <c r="D1039" s="384" t="s">
        <v>1612</v>
      </c>
      <c r="E1039" s="385">
        <v>4738</v>
      </c>
      <c r="F1039" s="385">
        <v>1672</v>
      </c>
      <c r="G1039" s="385">
        <v>5864</v>
      </c>
      <c r="H1039" s="386">
        <f t="shared" si="112"/>
        <v>0.80798090040927695</v>
      </c>
      <c r="I1039" s="139">
        <f t="shared" si="113"/>
        <v>6.3409090909090908</v>
      </c>
      <c r="J1039" s="139">
        <f t="shared" si="115"/>
        <v>6.2786141649276261E-2</v>
      </c>
      <c r="K1039" s="139">
        <f t="shared" si="116"/>
        <v>0.41485749769837793</v>
      </c>
      <c r="L1039" s="139">
        <f t="shared" si="117"/>
        <v>-2.6563487188939697E-2</v>
      </c>
      <c r="M1039" s="139">
        <f t="shared" si="118"/>
        <v>0.4510801521587145</v>
      </c>
      <c r="N1039" s="388">
        <f t="shared" si="114"/>
        <v>2645.1340122587017</v>
      </c>
    </row>
    <row r="1040" spans="2:14" x14ac:dyDescent="0.25">
      <c r="B1040" s="387">
        <v>16</v>
      </c>
      <c r="C1040" s="387">
        <v>3102</v>
      </c>
      <c r="D1040" s="384" t="s">
        <v>1613</v>
      </c>
      <c r="E1040" s="385">
        <v>758</v>
      </c>
      <c r="F1040" s="385">
        <v>2423</v>
      </c>
      <c r="G1040" s="385">
        <v>1466</v>
      </c>
      <c r="H1040" s="386">
        <f t="shared" si="112"/>
        <v>0.51705320600272853</v>
      </c>
      <c r="I1040" s="139">
        <f t="shared" si="113"/>
        <v>0.9178704085843995</v>
      </c>
      <c r="J1040" s="139">
        <f t="shared" si="115"/>
        <v>-9.6190174549592902E-2</v>
      </c>
      <c r="K1040" s="139">
        <f t="shared" si="116"/>
        <v>0.10470823175850827</v>
      </c>
      <c r="L1040" s="139">
        <f t="shared" si="117"/>
        <v>-0.21417577275785105</v>
      </c>
      <c r="M1040" s="139">
        <f t="shared" si="118"/>
        <v>-0.20565771554893569</v>
      </c>
      <c r="N1040" s="388">
        <f t="shared" si="114"/>
        <v>-301.49421099473972</v>
      </c>
    </row>
    <row r="1041" spans="2:14" x14ac:dyDescent="0.25">
      <c r="B1041" s="387">
        <v>16</v>
      </c>
      <c r="C1041" s="387">
        <v>3104</v>
      </c>
      <c r="D1041" s="384" t="s">
        <v>1614</v>
      </c>
      <c r="E1041" s="385">
        <v>400</v>
      </c>
      <c r="F1041" s="385">
        <v>1767</v>
      </c>
      <c r="G1041" s="385">
        <v>1108</v>
      </c>
      <c r="H1041" s="386">
        <f t="shared" si="112"/>
        <v>0.36101083032490977</v>
      </c>
      <c r="I1041" s="139">
        <f t="shared" si="113"/>
        <v>0.85342388228636101</v>
      </c>
      <c r="J1041" s="139">
        <f t="shared" si="115"/>
        <v>-0.10913094790093331</v>
      </c>
      <c r="K1041" s="139">
        <f t="shared" si="116"/>
        <v>-6.1643852290109942E-2</v>
      </c>
      <c r="L1041" s="139">
        <f t="shared" si="117"/>
        <v>-0.21640532722058434</v>
      </c>
      <c r="M1041" s="139">
        <f t="shared" si="118"/>
        <v>-0.38718012741162755</v>
      </c>
      <c r="N1041" s="388">
        <f t="shared" si="114"/>
        <v>-428.99558117208335</v>
      </c>
    </row>
    <row r="1042" spans="2:14" x14ac:dyDescent="0.25">
      <c r="B1042" s="387">
        <v>16</v>
      </c>
      <c r="C1042" s="387">
        <v>3111</v>
      </c>
      <c r="D1042" s="384" t="s">
        <v>1615</v>
      </c>
      <c r="E1042" s="385">
        <v>739</v>
      </c>
      <c r="F1042" s="385">
        <v>1456</v>
      </c>
      <c r="G1042" s="385">
        <v>1928</v>
      </c>
      <c r="H1042" s="386">
        <f t="shared" si="112"/>
        <v>0.38329875518672202</v>
      </c>
      <c r="I1042" s="139">
        <f t="shared" si="113"/>
        <v>1.8317307692307692</v>
      </c>
      <c r="J1042" s="139">
        <f t="shared" si="115"/>
        <v>-7.9490070392276499E-2</v>
      </c>
      <c r="K1042" s="139">
        <f t="shared" si="116"/>
        <v>-3.7883365859573526E-2</v>
      </c>
      <c r="L1042" s="139">
        <f t="shared" si="117"/>
        <v>-0.1825603923419771</v>
      </c>
      <c r="M1042" s="139">
        <f t="shared" si="118"/>
        <v>-0.29993382859382711</v>
      </c>
      <c r="N1042" s="388">
        <f t="shared" si="114"/>
        <v>-578.27242152889869</v>
      </c>
    </row>
    <row r="1043" spans="2:14" x14ac:dyDescent="0.25">
      <c r="B1043" s="387">
        <v>16</v>
      </c>
      <c r="C1043" s="387">
        <v>3112</v>
      </c>
      <c r="D1043" s="384" t="s">
        <v>1616</v>
      </c>
      <c r="E1043" s="385">
        <v>2585</v>
      </c>
      <c r="F1043" s="385">
        <v>8281</v>
      </c>
      <c r="G1043" s="385">
        <v>6050</v>
      </c>
      <c r="H1043" s="386">
        <f t="shared" si="112"/>
        <v>0.42727272727272725</v>
      </c>
      <c r="I1043" s="139">
        <f t="shared" si="113"/>
        <v>1.0427484603308779</v>
      </c>
      <c r="J1043" s="139">
        <f t="shared" si="115"/>
        <v>6.9509560206117926E-2</v>
      </c>
      <c r="K1043" s="139">
        <f t="shared" si="116"/>
        <v>8.995963352296292E-3</v>
      </c>
      <c r="L1043" s="139">
        <f t="shared" si="117"/>
        <v>-0.20985556446173276</v>
      </c>
      <c r="M1043" s="139">
        <f t="shared" si="118"/>
        <v>-0.13135004090331853</v>
      </c>
      <c r="N1043" s="388">
        <f t="shared" si="114"/>
        <v>-794.66774746507713</v>
      </c>
    </row>
    <row r="1044" spans="2:14" x14ac:dyDescent="0.25">
      <c r="B1044" s="387">
        <v>17</v>
      </c>
      <c r="C1044" s="387">
        <v>3201</v>
      </c>
      <c r="D1044" s="384" t="s">
        <v>1617</v>
      </c>
      <c r="E1044" s="385">
        <v>359</v>
      </c>
      <c r="F1044" s="385">
        <v>898</v>
      </c>
      <c r="G1044" s="385">
        <v>1393</v>
      </c>
      <c r="H1044" s="386">
        <f t="shared" si="112"/>
        <v>0.25771715721464467</v>
      </c>
      <c r="I1044" s="139">
        <f t="shared" si="113"/>
        <v>1.9510022271714922</v>
      </c>
      <c r="J1044" s="139">
        <f t="shared" si="115"/>
        <v>-9.8828935596095277E-2</v>
      </c>
      <c r="K1044" s="139">
        <f t="shared" si="116"/>
        <v>-0.17176213084290101</v>
      </c>
      <c r="L1044" s="139">
        <f t="shared" si="117"/>
        <v>-0.17843414649749734</v>
      </c>
      <c r="M1044" s="139">
        <f t="shared" si="118"/>
        <v>-0.44902521293649361</v>
      </c>
      <c r="N1044" s="388">
        <f t="shared" si="114"/>
        <v>-625.49212162053561</v>
      </c>
    </row>
    <row r="1045" spans="2:14" x14ac:dyDescent="0.25">
      <c r="B1045" s="387">
        <v>17</v>
      </c>
      <c r="C1045" s="387">
        <v>3202</v>
      </c>
      <c r="D1045" s="384" t="s">
        <v>1618</v>
      </c>
      <c r="E1045" s="385">
        <v>417</v>
      </c>
      <c r="F1045" s="385">
        <v>1027</v>
      </c>
      <c r="G1045" s="385">
        <v>1253</v>
      </c>
      <c r="H1045" s="386">
        <f t="shared" si="112"/>
        <v>0.33280127693535516</v>
      </c>
      <c r="I1045" s="139">
        <f t="shared" si="113"/>
        <v>1.6260954235637779</v>
      </c>
      <c r="J1045" s="139">
        <f t="shared" si="115"/>
        <v>-0.10388957321952449</v>
      </c>
      <c r="K1045" s="139">
        <f t="shared" si="116"/>
        <v>-9.1717208812970394E-2</v>
      </c>
      <c r="L1045" s="139">
        <f t="shared" si="117"/>
        <v>-0.18967443291116576</v>
      </c>
      <c r="M1045" s="139">
        <f t="shared" si="118"/>
        <v>-0.38528121494366063</v>
      </c>
      <c r="N1045" s="388">
        <f t="shared" si="114"/>
        <v>-482.75736232440676</v>
      </c>
    </row>
    <row r="1046" spans="2:14" x14ac:dyDescent="0.25">
      <c r="B1046" s="387">
        <v>17</v>
      </c>
      <c r="C1046" s="387">
        <v>3203</v>
      </c>
      <c r="D1046" s="384" t="s">
        <v>1619</v>
      </c>
      <c r="E1046" s="385">
        <v>86366</v>
      </c>
      <c r="F1046" s="385">
        <v>3855</v>
      </c>
      <c r="G1046" s="385">
        <v>76931</v>
      </c>
      <c r="H1046" s="386">
        <f t="shared" si="112"/>
        <v>1.1226423678361128</v>
      </c>
      <c r="I1046" s="139">
        <f t="shared" si="113"/>
        <v>42.359792477302207</v>
      </c>
      <c r="J1046" s="139">
        <f t="shared" si="115"/>
        <v>2.6316742415367327</v>
      </c>
      <c r="K1046" s="139">
        <f t="shared" si="116"/>
        <v>0.75030862530955067</v>
      </c>
      <c r="L1046" s="139">
        <f t="shared" si="117"/>
        <v>1.2195248097259059</v>
      </c>
      <c r="M1046" s="139">
        <f t="shared" si="118"/>
        <v>4.6015076765721892</v>
      </c>
      <c r="N1046" s="388">
        <f t="shared" si="114"/>
        <v>353998.58706637507</v>
      </c>
    </row>
    <row r="1047" spans="2:14" x14ac:dyDescent="0.25">
      <c r="B1047" s="387">
        <v>17</v>
      </c>
      <c r="C1047" s="387">
        <v>3204</v>
      </c>
      <c r="D1047" s="384" t="s">
        <v>1620</v>
      </c>
      <c r="E1047" s="385">
        <v>3528</v>
      </c>
      <c r="F1047" s="385">
        <v>1204</v>
      </c>
      <c r="G1047" s="385">
        <v>9914</v>
      </c>
      <c r="H1047" s="386">
        <f t="shared" si="112"/>
        <v>0.35586039943514225</v>
      </c>
      <c r="I1047" s="139">
        <f t="shared" si="113"/>
        <v>11.164451827242525</v>
      </c>
      <c r="J1047" s="139">
        <f t="shared" si="115"/>
        <v>0.20918315861276424</v>
      </c>
      <c r="K1047" s="139">
        <f t="shared" si="116"/>
        <v>-6.7134571772811319E-2</v>
      </c>
      <c r="L1047" s="139">
        <f t="shared" si="117"/>
        <v>0.14030898603393421</v>
      </c>
      <c r="M1047" s="139">
        <f t="shared" si="118"/>
        <v>0.28235757287388713</v>
      </c>
      <c r="N1047" s="388">
        <f t="shared" si="114"/>
        <v>2799.2929774717172</v>
      </c>
    </row>
    <row r="1048" spans="2:14" x14ac:dyDescent="0.25">
      <c r="B1048" s="387">
        <v>17</v>
      </c>
      <c r="C1048" s="387">
        <v>3211</v>
      </c>
      <c r="D1048" s="384" t="s">
        <v>1621</v>
      </c>
      <c r="E1048" s="385">
        <v>137</v>
      </c>
      <c r="F1048" s="385">
        <v>373</v>
      </c>
      <c r="G1048" s="385">
        <v>988</v>
      </c>
      <c r="H1048" s="386">
        <f t="shared" si="112"/>
        <v>0.13866396761133604</v>
      </c>
      <c r="I1048" s="139">
        <f t="shared" si="113"/>
        <v>3.0160857908847185</v>
      </c>
      <c r="J1048" s="139">
        <f t="shared" si="115"/>
        <v>-0.11346863729244408</v>
      </c>
      <c r="K1048" s="139">
        <f t="shared" si="116"/>
        <v>-0.2986811559930731</v>
      </c>
      <c r="L1048" s="139">
        <f t="shared" si="117"/>
        <v>-0.14158713628504907</v>
      </c>
      <c r="M1048" s="139">
        <f t="shared" si="118"/>
        <v>-0.55373692957056619</v>
      </c>
      <c r="N1048" s="388">
        <f t="shared" si="114"/>
        <v>-547.09208641571945</v>
      </c>
    </row>
    <row r="1049" spans="2:14" x14ac:dyDescent="0.25">
      <c r="B1049" s="387">
        <v>17</v>
      </c>
      <c r="C1049" s="387">
        <v>3212</v>
      </c>
      <c r="D1049" s="384" t="s">
        <v>1622</v>
      </c>
      <c r="E1049" s="385">
        <v>324</v>
      </c>
      <c r="F1049" s="385">
        <v>885</v>
      </c>
      <c r="G1049" s="385">
        <v>2364</v>
      </c>
      <c r="H1049" s="386">
        <f t="shared" si="112"/>
        <v>0.13705583756345177</v>
      </c>
      <c r="I1049" s="139">
        <f t="shared" si="113"/>
        <v>3.0372881355932204</v>
      </c>
      <c r="J1049" s="139">
        <f t="shared" si="115"/>
        <v>-6.3729798936454085E-2</v>
      </c>
      <c r="K1049" s="139">
        <f t="shared" si="116"/>
        <v>-0.30039553507583644</v>
      </c>
      <c r="L1049" s="139">
        <f t="shared" si="117"/>
        <v>-0.14085363232477921</v>
      </c>
      <c r="M1049" s="139">
        <f t="shared" si="118"/>
        <v>-0.50497896633706973</v>
      </c>
      <c r="N1049" s="388">
        <f t="shared" si="114"/>
        <v>-1193.7702764208329</v>
      </c>
    </row>
    <row r="1050" spans="2:14" x14ac:dyDescent="0.25">
      <c r="B1050" s="387">
        <v>17</v>
      </c>
      <c r="C1050" s="387">
        <v>3213</v>
      </c>
      <c r="D1050" s="384" t="s">
        <v>1623</v>
      </c>
      <c r="E1050" s="385">
        <v>4442</v>
      </c>
      <c r="F1050" s="385">
        <v>468</v>
      </c>
      <c r="G1050" s="385">
        <v>9562</v>
      </c>
      <c r="H1050" s="386">
        <f t="shared" si="112"/>
        <v>0.46454716586488182</v>
      </c>
      <c r="I1050" s="139">
        <f t="shared" si="113"/>
        <v>29.923076923076923</v>
      </c>
      <c r="J1050" s="139">
        <f t="shared" si="115"/>
        <v>0.19645926973099936</v>
      </c>
      <c r="K1050" s="139">
        <f t="shared" si="116"/>
        <v>4.8733121381405786E-2</v>
      </c>
      <c r="L1050" s="139">
        <f t="shared" si="117"/>
        <v>0.78927144684588491</v>
      </c>
      <c r="M1050" s="139">
        <f t="shared" si="118"/>
        <v>1.03446383795829</v>
      </c>
      <c r="N1050" s="388">
        <f t="shared" si="114"/>
        <v>9891.5432185571681</v>
      </c>
    </row>
    <row r="1051" spans="2:14" x14ac:dyDescent="0.25">
      <c r="B1051" s="387">
        <v>17</v>
      </c>
      <c r="C1051" s="387">
        <v>3214</v>
      </c>
      <c r="D1051" s="384" t="s">
        <v>1624</v>
      </c>
      <c r="E1051" s="385">
        <v>1173</v>
      </c>
      <c r="F1051" s="385">
        <v>976</v>
      </c>
      <c r="G1051" s="385">
        <v>3619</v>
      </c>
      <c r="H1051" s="386">
        <f t="shared" si="112"/>
        <v>0.32412268582481346</v>
      </c>
      <c r="I1051" s="139">
        <f t="shared" si="113"/>
        <v>4.9098360655737707</v>
      </c>
      <c r="J1051" s="139">
        <f t="shared" si="115"/>
        <v>-1.8364797383570778E-2</v>
      </c>
      <c r="K1051" s="139">
        <f t="shared" si="116"/>
        <v>-0.10096919380469623</v>
      </c>
      <c r="L1051" s="139">
        <f t="shared" si="117"/>
        <v>-7.6072055507704461E-2</v>
      </c>
      <c r="M1051" s="139">
        <f t="shared" si="118"/>
        <v>-0.19540604669597145</v>
      </c>
      <c r="N1051" s="388">
        <f t="shared" si="114"/>
        <v>-707.17448299272064</v>
      </c>
    </row>
    <row r="1052" spans="2:14" x14ac:dyDescent="0.25">
      <c r="B1052" s="387">
        <v>17</v>
      </c>
      <c r="C1052" s="387">
        <v>3215</v>
      </c>
      <c r="D1052" s="384" t="s">
        <v>1625</v>
      </c>
      <c r="E1052" s="385">
        <v>5183</v>
      </c>
      <c r="F1052" s="385">
        <v>177</v>
      </c>
      <c r="G1052" s="385">
        <v>9777</v>
      </c>
      <c r="H1052" s="386">
        <f t="shared" si="112"/>
        <v>0.53012171422726806</v>
      </c>
      <c r="I1052" s="139">
        <f t="shared" si="113"/>
        <v>84.519774011299432</v>
      </c>
      <c r="J1052" s="139">
        <f t="shared" si="115"/>
        <v>0.20423096322412279</v>
      </c>
      <c r="K1052" s="139">
        <f t="shared" si="116"/>
        <v>0.11864017536751401</v>
      </c>
      <c r="L1052" s="139">
        <f t="shared" si="117"/>
        <v>2.6780669589671606</v>
      </c>
      <c r="M1052" s="139">
        <f t="shared" si="118"/>
        <v>3.0009380975587976</v>
      </c>
      <c r="N1052" s="388">
        <f t="shared" si="114"/>
        <v>29340.171779832363</v>
      </c>
    </row>
    <row r="1053" spans="2:14" x14ac:dyDescent="0.25">
      <c r="B1053" s="387">
        <v>17</v>
      </c>
      <c r="C1053" s="387">
        <v>3216</v>
      </c>
      <c r="D1053" s="384" t="s">
        <v>1626</v>
      </c>
      <c r="E1053" s="385">
        <v>1913</v>
      </c>
      <c r="F1053" s="385">
        <v>711</v>
      </c>
      <c r="G1053" s="385">
        <v>7620</v>
      </c>
      <c r="H1053" s="386">
        <f t="shared" si="112"/>
        <v>0.25104986876640423</v>
      </c>
      <c r="I1053" s="139">
        <f t="shared" si="113"/>
        <v>13.40787623066104</v>
      </c>
      <c r="J1053" s="139">
        <f t="shared" si="115"/>
        <v>0.12626099641171695</v>
      </c>
      <c r="K1053" s="139">
        <f t="shared" si="116"/>
        <v>-0.17886992655224135</v>
      </c>
      <c r="L1053" s="139">
        <f t="shared" si="117"/>
        <v>0.21792118916983266</v>
      </c>
      <c r="M1053" s="139">
        <f t="shared" si="118"/>
        <v>0.16531225902930827</v>
      </c>
      <c r="N1053" s="388">
        <f t="shared" si="114"/>
        <v>1259.679413803329</v>
      </c>
    </row>
    <row r="1054" spans="2:14" x14ac:dyDescent="0.25">
      <c r="B1054" s="387">
        <v>17</v>
      </c>
      <c r="C1054" s="387">
        <v>3217</v>
      </c>
      <c r="D1054" s="384" t="s">
        <v>1627</v>
      </c>
      <c r="E1054" s="385">
        <v>2101</v>
      </c>
      <c r="F1054" s="385">
        <v>443</v>
      </c>
      <c r="G1054" s="385">
        <v>3583</v>
      </c>
      <c r="H1054" s="386">
        <f t="shared" si="112"/>
        <v>0.58638012838403575</v>
      </c>
      <c r="I1054" s="139">
        <f t="shared" si="113"/>
        <v>12.830699774266366</v>
      </c>
      <c r="J1054" s="139">
        <f t="shared" si="115"/>
        <v>-1.9666104201024003E-2</v>
      </c>
      <c r="K1054" s="139">
        <f t="shared" si="116"/>
        <v>0.17861557884106494</v>
      </c>
      <c r="L1054" s="139">
        <f t="shared" si="117"/>
        <v>0.19795352887751269</v>
      </c>
      <c r="M1054" s="139">
        <f t="shared" si="118"/>
        <v>0.35690300351755366</v>
      </c>
      <c r="N1054" s="388">
        <f t="shared" si="114"/>
        <v>1278.7834616033947</v>
      </c>
    </row>
    <row r="1055" spans="2:14" x14ac:dyDescent="0.25">
      <c r="B1055" s="387">
        <v>17</v>
      </c>
      <c r="C1055" s="387">
        <v>3218</v>
      </c>
      <c r="D1055" s="384" t="s">
        <v>1628</v>
      </c>
      <c r="E1055" s="385">
        <v>779</v>
      </c>
      <c r="F1055" s="385">
        <v>198</v>
      </c>
      <c r="G1055" s="385">
        <v>1587</v>
      </c>
      <c r="H1055" s="386">
        <f t="shared" si="112"/>
        <v>0.49086326402016384</v>
      </c>
      <c r="I1055" s="139">
        <f t="shared" si="113"/>
        <v>11.94949494949495</v>
      </c>
      <c r="J1055" s="139">
        <f t="shared" si="115"/>
        <v>-9.1816337746486232E-2</v>
      </c>
      <c r="K1055" s="139">
        <f t="shared" si="116"/>
        <v>7.6787922220877047E-2</v>
      </c>
      <c r="L1055" s="139">
        <f t="shared" si="117"/>
        <v>0.16746788034829224</v>
      </c>
      <c r="M1055" s="139">
        <f t="shared" si="118"/>
        <v>0.15243946482268306</v>
      </c>
      <c r="N1055" s="388">
        <f t="shared" si="114"/>
        <v>241.92143067359802</v>
      </c>
    </row>
    <row r="1056" spans="2:14" x14ac:dyDescent="0.25">
      <c r="B1056" s="387">
        <v>17</v>
      </c>
      <c r="C1056" s="387">
        <v>3219</v>
      </c>
      <c r="D1056" s="384" t="s">
        <v>1629</v>
      </c>
      <c r="E1056" s="385">
        <v>280</v>
      </c>
      <c r="F1056" s="385">
        <v>693</v>
      </c>
      <c r="G1056" s="385">
        <v>1026</v>
      </c>
      <c r="H1056" s="386">
        <f t="shared" si="112"/>
        <v>0.27290448343079921</v>
      </c>
      <c r="I1056" s="139">
        <f t="shared" si="113"/>
        <v>1.8845598845598845</v>
      </c>
      <c r="J1056" s="139">
        <f t="shared" si="115"/>
        <v>-0.112095035651799</v>
      </c>
      <c r="K1056" s="139">
        <f t="shared" si="116"/>
        <v>-0.15557137909223631</v>
      </c>
      <c r="L1056" s="139">
        <f t="shared" si="117"/>
        <v>-0.18073274705820233</v>
      </c>
      <c r="M1056" s="139">
        <f t="shared" si="118"/>
        <v>-0.4483991618022376</v>
      </c>
      <c r="N1056" s="388">
        <f t="shared" si="114"/>
        <v>-460.05754000909576</v>
      </c>
    </row>
    <row r="1057" spans="2:14" x14ac:dyDescent="0.25">
      <c r="B1057" s="387">
        <v>17</v>
      </c>
      <c r="C1057" s="387">
        <v>3231</v>
      </c>
      <c r="D1057" s="384" t="s">
        <v>1630</v>
      </c>
      <c r="E1057" s="385">
        <v>4950</v>
      </c>
      <c r="F1057" s="385">
        <v>435</v>
      </c>
      <c r="G1057" s="385">
        <v>8252</v>
      </c>
      <c r="H1057" s="386">
        <f t="shared" si="112"/>
        <v>0.59985458070770725</v>
      </c>
      <c r="I1057" s="139">
        <f t="shared" si="113"/>
        <v>30.349425287356322</v>
      </c>
      <c r="J1057" s="139">
        <f t="shared" si="115"/>
        <v>0.14910616054034026</v>
      </c>
      <c r="K1057" s="139">
        <f t="shared" si="116"/>
        <v>0.19298028724620062</v>
      </c>
      <c r="L1057" s="139">
        <f t="shared" si="117"/>
        <v>0.8040211463698308</v>
      </c>
      <c r="M1057" s="139">
        <f t="shared" si="118"/>
        <v>1.1461075941563716</v>
      </c>
      <c r="N1057" s="388">
        <f t="shared" si="114"/>
        <v>9457.6798669783784</v>
      </c>
    </row>
    <row r="1058" spans="2:14" x14ac:dyDescent="0.25">
      <c r="B1058" s="387">
        <v>17</v>
      </c>
      <c r="C1058" s="387">
        <v>3232</v>
      </c>
      <c r="D1058" s="384" t="s">
        <v>1631</v>
      </c>
      <c r="E1058" s="385">
        <v>4396</v>
      </c>
      <c r="F1058" s="385">
        <v>652</v>
      </c>
      <c r="G1058" s="385">
        <v>5067</v>
      </c>
      <c r="H1058" s="386">
        <f t="shared" si="112"/>
        <v>0.86757450167752126</v>
      </c>
      <c r="I1058" s="139">
        <f t="shared" si="113"/>
        <v>14.513803680981596</v>
      </c>
      <c r="J1058" s="139">
        <f t="shared" si="115"/>
        <v>3.3976654607325664E-2</v>
      </c>
      <c r="K1058" s="139">
        <f t="shared" si="116"/>
        <v>0.47838844385241047</v>
      </c>
      <c r="L1058" s="139">
        <f t="shared" si="117"/>
        <v>0.2561812106784927</v>
      </c>
      <c r="M1058" s="139">
        <f t="shared" si="118"/>
        <v>0.76854630913822874</v>
      </c>
      <c r="N1058" s="388">
        <f t="shared" si="114"/>
        <v>3894.2241484034053</v>
      </c>
    </row>
    <row r="1059" spans="2:14" x14ac:dyDescent="0.25">
      <c r="B1059" s="387">
        <v>17</v>
      </c>
      <c r="C1059" s="387">
        <v>3233</v>
      </c>
      <c r="D1059" s="384" t="s">
        <v>1632</v>
      </c>
      <c r="E1059" s="385">
        <v>2216</v>
      </c>
      <c r="F1059" s="385">
        <v>552</v>
      </c>
      <c r="G1059" s="385">
        <v>3963</v>
      </c>
      <c r="H1059" s="386">
        <f t="shared" si="112"/>
        <v>0.55917234418369921</v>
      </c>
      <c r="I1059" s="139">
        <f t="shared" si="113"/>
        <v>11.193840579710145</v>
      </c>
      <c r="J1059" s="139">
        <f t="shared" si="115"/>
        <v>-5.9300877945732801E-3</v>
      </c>
      <c r="K1059" s="139">
        <f t="shared" si="116"/>
        <v>0.14961017832463055</v>
      </c>
      <c r="L1059" s="139">
        <f t="shared" si="117"/>
        <v>0.14132570218579199</v>
      </c>
      <c r="M1059" s="139">
        <f t="shared" si="118"/>
        <v>0.28500579271584925</v>
      </c>
      <c r="N1059" s="388">
        <f t="shared" si="114"/>
        <v>1129.4779565329106</v>
      </c>
    </row>
    <row r="1060" spans="2:14" x14ac:dyDescent="0.25">
      <c r="B1060" s="387">
        <v>17</v>
      </c>
      <c r="C1060" s="387">
        <v>3234</v>
      </c>
      <c r="D1060" s="384" t="s">
        <v>1633</v>
      </c>
      <c r="E1060" s="385">
        <v>3595</v>
      </c>
      <c r="F1060" s="385">
        <v>1026</v>
      </c>
      <c r="G1060" s="385">
        <v>6889</v>
      </c>
      <c r="H1060" s="386">
        <f t="shared" si="112"/>
        <v>0.52184642183190588</v>
      </c>
      <c r="I1060" s="139">
        <f t="shared" si="113"/>
        <v>10.21832358674464</v>
      </c>
      <c r="J1060" s="139">
        <f t="shared" si="115"/>
        <v>9.9837238535097281E-2</v>
      </c>
      <c r="K1060" s="139">
        <f t="shared" si="116"/>
        <v>0.10981813500764101</v>
      </c>
      <c r="L1060" s="139">
        <f t="shared" si="117"/>
        <v>0.10757728485325782</v>
      </c>
      <c r="M1060" s="139">
        <f t="shared" si="118"/>
        <v>0.31723265839599613</v>
      </c>
      <c r="N1060" s="388">
        <f t="shared" si="114"/>
        <v>2185.4157836900172</v>
      </c>
    </row>
    <row r="1061" spans="2:14" x14ac:dyDescent="0.25">
      <c r="B1061" s="387">
        <v>17</v>
      </c>
      <c r="C1061" s="387">
        <v>3235</v>
      </c>
      <c r="D1061" s="384" t="s">
        <v>1634</v>
      </c>
      <c r="E1061" s="385">
        <v>1604</v>
      </c>
      <c r="F1061" s="385">
        <v>207</v>
      </c>
      <c r="G1061" s="385">
        <v>3481</v>
      </c>
      <c r="H1061" s="386">
        <f t="shared" si="112"/>
        <v>0.46078713013501865</v>
      </c>
      <c r="I1061" s="139">
        <f t="shared" si="113"/>
        <v>24.565217391304348</v>
      </c>
      <c r="J1061" s="139">
        <f t="shared" si="115"/>
        <v>-2.3353140183808144E-2</v>
      </c>
      <c r="K1061" s="139">
        <f t="shared" si="116"/>
        <v>4.4724660365332458E-2</v>
      </c>
      <c r="L1061" s="139">
        <f t="shared" si="117"/>
        <v>0.60391406118140878</v>
      </c>
      <c r="M1061" s="139">
        <f t="shared" si="118"/>
        <v>0.62528558136293311</v>
      </c>
      <c r="N1061" s="388">
        <f t="shared" si="114"/>
        <v>2176.6191087243701</v>
      </c>
    </row>
    <row r="1062" spans="2:14" x14ac:dyDescent="0.25">
      <c r="B1062" s="387">
        <v>17</v>
      </c>
      <c r="C1062" s="387">
        <v>3236</v>
      </c>
      <c r="D1062" s="384" t="s">
        <v>1635</v>
      </c>
      <c r="E1062" s="385">
        <v>4560</v>
      </c>
      <c r="F1062" s="385">
        <v>646</v>
      </c>
      <c r="G1062" s="385">
        <v>6249</v>
      </c>
      <c r="H1062" s="386">
        <f t="shared" si="112"/>
        <v>0.72971675468074892</v>
      </c>
      <c r="I1062" s="139">
        <f t="shared" si="113"/>
        <v>16.732198142414859</v>
      </c>
      <c r="J1062" s="139">
        <f t="shared" si="115"/>
        <v>7.6702895113706593E-2</v>
      </c>
      <c r="K1062" s="139">
        <f t="shared" si="116"/>
        <v>0.33142244557441763</v>
      </c>
      <c r="L1062" s="139">
        <f t="shared" si="117"/>
        <v>0.33292749252955578</v>
      </c>
      <c r="M1062" s="139">
        <f t="shared" si="118"/>
        <v>0.74105283321768001</v>
      </c>
      <c r="N1062" s="388">
        <f t="shared" si="114"/>
        <v>4630.8391547772826</v>
      </c>
    </row>
    <row r="1063" spans="2:14" x14ac:dyDescent="0.25">
      <c r="B1063" s="387">
        <v>17</v>
      </c>
      <c r="C1063" s="387">
        <v>3237</v>
      </c>
      <c r="D1063" s="384" t="s">
        <v>1636</v>
      </c>
      <c r="E1063" s="385">
        <v>3653</v>
      </c>
      <c r="F1063" s="385">
        <v>884</v>
      </c>
      <c r="G1063" s="385">
        <v>6914</v>
      </c>
      <c r="H1063" s="386">
        <f t="shared" si="112"/>
        <v>0.52834827885449809</v>
      </c>
      <c r="I1063" s="139">
        <f t="shared" si="113"/>
        <v>11.953619909502262</v>
      </c>
      <c r="J1063" s="139">
        <f t="shared" si="115"/>
        <v>0.10074092382499536</v>
      </c>
      <c r="K1063" s="139">
        <f t="shared" si="116"/>
        <v>0.11674956924911613</v>
      </c>
      <c r="L1063" s="139">
        <f t="shared" si="117"/>
        <v>0.16761058506057366</v>
      </c>
      <c r="M1063" s="139">
        <f t="shared" si="118"/>
        <v>0.38510107813468519</v>
      </c>
      <c r="N1063" s="388">
        <f t="shared" si="114"/>
        <v>2662.5888542232133</v>
      </c>
    </row>
    <row r="1064" spans="2:14" x14ac:dyDescent="0.25">
      <c r="B1064" s="387">
        <v>17</v>
      </c>
      <c r="C1064" s="387">
        <v>3238</v>
      </c>
      <c r="D1064" s="384" t="s">
        <v>1637</v>
      </c>
      <c r="E1064" s="385">
        <v>4981</v>
      </c>
      <c r="F1064" s="385">
        <v>403</v>
      </c>
      <c r="G1064" s="385">
        <v>10178</v>
      </c>
      <c r="H1064" s="386">
        <f t="shared" si="112"/>
        <v>0.48938887797209668</v>
      </c>
      <c r="I1064" s="139">
        <f t="shared" si="113"/>
        <v>37.615384615384613</v>
      </c>
      <c r="J1064" s="139">
        <f t="shared" si="115"/>
        <v>0.21872607527408788</v>
      </c>
      <c r="K1064" s="139">
        <f t="shared" si="116"/>
        <v>7.5216123594236156E-2</v>
      </c>
      <c r="L1064" s="139">
        <f t="shared" si="117"/>
        <v>1.055390040496506</v>
      </c>
      <c r="M1064" s="139">
        <f t="shared" si="118"/>
        <v>1.3493322393648302</v>
      </c>
      <c r="N1064" s="388">
        <f t="shared" si="114"/>
        <v>13733.503532255241</v>
      </c>
    </row>
    <row r="1065" spans="2:14" x14ac:dyDescent="0.25">
      <c r="B1065" s="387">
        <v>17</v>
      </c>
      <c r="C1065" s="387">
        <v>3251</v>
      </c>
      <c r="D1065" s="384" t="s">
        <v>1638</v>
      </c>
      <c r="E1065" s="385">
        <v>7453</v>
      </c>
      <c r="F1065" s="385">
        <v>3784</v>
      </c>
      <c r="G1065" s="385">
        <v>12278</v>
      </c>
      <c r="H1065" s="386">
        <f t="shared" si="112"/>
        <v>0.60702068740837267</v>
      </c>
      <c r="I1065" s="139">
        <f t="shared" si="113"/>
        <v>5.2143234672304439</v>
      </c>
      <c r="J1065" s="139">
        <f t="shared" si="115"/>
        <v>0.29463563962552608</v>
      </c>
      <c r="K1065" s="139">
        <f t="shared" si="116"/>
        <v>0.20061985809349267</v>
      </c>
      <c r="L1065" s="139">
        <f t="shared" si="117"/>
        <v>-6.5538186822987718E-2</v>
      </c>
      <c r="M1065" s="139">
        <f t="shared" si="118"/>
        <v>0.42971731089603105</v>
      </c>
      <c r="N1065" s="388">
        <f t="shared" si="114"/>
        <v>5276.0691431814694</v>
      </c>
    </row>
    <row r="1066" spans="2:14" x14ac:dyDescent="0.25">
      <c r="B1066" s="387">
        <v>17</v>
      </c>
      <c r="C1066" s="387">
        <v>3252</v>
      </c>
      <c r="D1066" s="384" t="s">
        <v>1639</v>
      </c>
      <c r="E1066" s="385">
        <v>271</v>
      </c>
      <c r="F1066" s="385">
        <v>543</v>
      </c>
      <c r="G1066" s="385">
        <v>1556</v>
      </c>
      <c r="H1066" s="386">
        <f t="shared" si="112"/>
        <v>0.17416452442159383</v>
      </c>
      <c r="I1066" s="139">
        <f t="shared" si="113"/>
        <v>3.3646408839779007</v>
      </c>
      <c r="J1066" s="139">
        <f t="shared" si="115"/>
        <v>-9.2936907505959829E-2</v>
      </c>
      <c r="K1066" s="139">
        <f t="shared" si="116"/>
        <v>-0.26083507998570671</v>
      </c>
      <c r="L1066" s="139">
        <f t="shared" si="117"/>
        <v>-0.12952872743116564</v>
      </c>
      <c r="M1066" s="139">
        <f t="shared" si="118"/>
        <v>-0.48330071492283222</v>
      </c>
      <c r="N1066" s="388">
        <f t="shared" si="114"/>
        <v>-752.01591241992696</v>
      </c>
    </row>
    <row r="1067" spans="2:14" x14ac:dyDescent="0.25">
      <c r="B1067" s="387">
        <v>17</v>
      </c>
      <c r="C1067" s="387">
        <v>3253</v>
      </c>
      <c r="D1067" s="384" t="s">
        <v>1640</v>
      </c>
      <c r="E1067" s="385">
        <v>720</v>
      </c>
      <c r="F1067" s="385">
        <v>432</v>
      </c>
      <c r="G1067" s="385">
        <v>2137</v>
      </c>
      <c r="H1067" s="386">
        <f t="shared" si="112"/>
        <v>0.33692091717360784</v>
      </c>
      <c r="I1067" s="139">
        <f t="shared" si="113"/>
        <v>6.6134259259259256</v>
      </c>
      <c r="J1067" s="139">
        <f t="shared" si="115"/>
        <v>-7.1935261368728604E-2</v>
      </c>
      <c r="K1067" s="139">
        <f t="shared" si="116"/>
        <v>-8.7325384244887408E-2</v>
      </c>
      <c r="L1067" s="139">
        <f t="shared" si="117"/>
        <v>-1.7135653594435904E-2</v>
      </c>
      <c r="M1067" s="139">
        <f t="shared" si="118"/>
        <v>-0.17639629920805194</v>
      </c>
      <c r="N1067" s="388">
        <f t="shared" si="114"/>
        <v>-376.95889140760698</v>
      </c>
    </row>
    <row r="1068" spans="2:14" x14ac:dyDescent="0.25">
      <c r="B1068" s="387">
        <v>17</v>
      </c>
      <c r="C1068" s="387">
        <v>3254</v>
      </c>
      <c r="D1068" s="384" t="s">
        <v>1641</v>
      </c>
      <c r="E1068" s="385">
        <v>5248</v>
      </c>
      <c r="F1068" s="385">
        <v>3312</v>
      </c>
      <c r="G1068" s="385">
        <v>9180</v>
      </c>
      <c r="H1068" s="386">
        <f t="shared" si="112"/>
        <v>0.57167755991285407</v>
      </c>
      <c r="I1068" s="139">
        <f t="shared" si="113"/>
        <v>4.3562801932367146</v>
      </c>
      <c r="J1068" s="139">
        <f t="shared" si="115"/>
        <v>0.18265095850135679</v>
      </c>
      <c r="K1068" s="139">
        <f t="shared" si="116"/>
        <v>0.16294161274419883</v>
      </c>
      <c r="L1068" s="139">
        <f t="shared" si="117"/>
        <v>-9.5222551840643876E-2</v>
      </c>
      <c r="M1068" s="139">
        <f t="shared" si="118"/>
        <v>0.25037001940491177</v>
      </c>
      <c r="N1068" s="388">
        <f t="shared" si="114"/>
        <v>2298.3967781370902</v>
      </c>
    </row>
    <row r="1069" spans="2:14" x14ac:dyDescent="0.25">
      <c r="B1069" s="387">
        <v>17</v>
      </c>
      <c r="C1069" s="387">
        <v>3255</v>
      </c>
      <c r="D1069" s="384" t="s">
        <v>1642</v>
      </c>
      <c r="E1069" s="385">
        <v>1652</v>
      </c>
      <c r="F1069" s="385">
        <v>431</v>
      </c>
      <c r="G1069" s="385">
        <v>4906</v>
      </c>
      <c r="H1069" s="386">
        <f t="shared" si="112"/>
        <v>0.33673053403995107</v>
      </c>
      <c r="I1069" s="139">
        <f t="shared" si="113"/>
        <v>15.215777262180975</v>
      </c>
      <c r="J1069" s="139">
        <f t="shared" si="115"/>
        <v>2.8156921340382064E-2</v>
      </c>
      <c r="K1069" s="139">
        <f t="shared" si="116"/>
        <v>-8.7528345978287958E-2</v>
      </c>
      <c r="L1069" s="139">
        <f t="shared" si="117"/>
        <v>0.28046627956561965</v>
      </c>
      <c r="M1069" s="139">
        <f t="shared" si="118"/>
        <v>0.22109485492771375</v>
      </c>
      <c r="N1069" s="388">
        <f t="shared" si="114"/>
        <v>1084.6913582753637</v>
      </c>
    </row>
    <row r="1070" spans="2:14" x14ac:dyDescent="0.25">
      <c r="B1070" s="387">
        <v>17</v>
      </c>
      <c r="C1070" s="387">
        <v>3256</v>
      </c>
      <c r="D1070" s="384" t="s">
        <v>1643</v>
      </c>
      <c r="E1070" s="385">
        <v>1201</v>
      </c>
      <c r="F1070" s="385">
        <v>882</v>
      </c>
      <c r="G1070" s="385">
        <v>2472</v>
      </c>
      <c r="H1070" s="386">
        <f t="shared" si="112"/>
        <v>0.48584142394822005</v>
      </c>
      <c r="I1070" s="139">
        <f t="shared" si="113"/>
        <v>4.1643990929705215</v>
      </c>
      <c r="J1070" s="139">
        <f t="shared" si="115"/>
        <v>-5.9825878484094409E-2</v>
      </c>
      <c r="K1070" s="139">
        <f t="shared" si="116"/>
        <v>7.1434289541946611E-2</v>
      </c>
      <c r="L1070" s="139">
        <f t="shared" si="117"/>
        <v>-0.10186075855227039</v>
      </c>
      <c r="M1070" s="139">
        <f t="shared" si="118"/>
        <v>-9.0252347494418184E-2</v>
      </c>
      <c r="N1070" s="388">
        <f t="shared" si="114"/>
        <v>-223.10380300620176</v>
      </c>
    </row>
    <row r="1071" spans="2:14" x14ac:dyDescent="0.25">
      <c r="B1071" s="387">
        <v>17</v>
      </c>
      <c r="C1071" s="387">
        <v>3271</v>
      </c>
      <c r="D1071" s="384" t="s">
        <v>1644</v>
      </c>
      <c r="E1071" s="385">
        <v>7984</v>
      </c>
      <c r="F1071" s="385">
        <v>1477</v>
      </c>
      <c r="G1071" s="385">
        <v>13605</v>
      </c>
      <c r="H1071" s="386">
        <f t="shared" si="112"/>
        <v>0.58684307239985301</v>
      </c>
      <c r="I1071" s="139">
        <f t="shared" si="113"/>
        <v>14.616790792146242</v>
      </c>
      <c r="J1071" s="139">
        <f t="shared" si="115"/>
        <v>0.34260325481331583</v>
      </c>
      <c r="K1071" s="139">
        <f t="shared" si="116"/>
        <v>0.17910910953421488</v>
      </c>
      <c r="L1071" s="139">
        <f t="shared" si="117"/>
        <v>0.25974409275283855</v>
      </c>
      <c r="M1071" s="139">
        <f t="shared" si="118"/>
        <v>0.78145645710036926</v>
      </c>
      <c r="N1071" s="388">
        <f t="shared" si="114"/>
        <v>10631.715098850524</v>
      </c>
    </row>
    <row r="1072" spans="2:14" x14ac:dyDescent="0.25">
      <c r="B1072" s="387">
        <v>17</v>
      </c>
      <c r="C1072" s="387">
        <v>3272</v>
      </c>
      <c r="D1072" s="384" t="s">
        <v>1645</v>
      </c>
      <c r="E1072" s="385">
        <v>1246</v>
      </c>
      <c r="F1072" s="385">
        <v>2155</v>
      </c>
      <c r="G1072" s="385">
        <v>3606</v>
      </c>
      <c r="H1072" s="386">
        <f t="shared" si="112"/>
        <v>0.34553521907931228</v>
      </c>
      <c r="I1072" s="139">
        <f t="shared" si="113"/>
        <v>2.2515081206496519</v>
      </c>
      <c r="J1072" s="139">
        <f t="shared" si="115"/>
        <v>-1.8834713734317776E-2</v>
      </c>
      <c r="K1072" s="139">
        <f t="shared" si="116"/>
        <v>-7.8141936041069657E-2</v>
      </c>
      <c r="L1072" s="139">
        <f t="shared" si="117"/>
        <v>-0.16803801974920027</v>
      </c>
      <c r="M1072" s="139">
        <f t="shared" si="118"/>
        <v>-0.26501466952458769</v>
      </c>
      <c r="N1072" s="388">
        <f t="shared" si="114"/>
        <v>-955.64289830566315</v>
      </c>
    </row>
    <row r="1073" spans="2:14" x14ac:dyDescent="0.25">
      <c r="B1073" s="387">
        <v>17</v>
      </c>
      <c r="C1073" s="387">
        <v>3273</v>
      </c>
      <c r="D1073" s="384" t="s">
        <v>1646</v>
      </c>
      <c r="E1073" s="385">
        <v>3654</v>
      </c>
      <c r="F1073" s="385">
        <v>4843</v>
      </c>
      <c r="G1073" s="385">
        <v>7302</v>
      </c>
      <c r="H1073" s="386">
        <f t="shared" si="112"/>
        <v>0.50041084634346755</v>
      </c>
      <c r="I1073" s="139">
        <f t="shared" si="113"/>
        <v>2.2622341523848855</v>
      </c>
      <c r="J1073" s="139">
        <f t="shared" si="115"/>
        <v>0.11476611952421348</v>
      </c>
      <c r="K1073" s="139">
        <f t="shared" si="116"/>
        <v>8.6966312611360522E-2</v>
      </c>
      <c r="L1073" s="139">
        <f t="shared" si="117"/>
        <v>-0.16766694820669209</v>
      </c>
      <c r="M1073" s="139">
        <f t="shared" si="118"/>
        <v>3.4065483928881923E-2</v>
      </c>
      <c r="N1073" s="388">
        <f t="shared" si="114"/>
        <v>248.74616364869581</v>
      </c>
    </row>
    <row r="1074" spans="2:14" x14ac:dyDescent="0.25">
      <c r="B1074" s="387">
        <v>17</v>
      </c>
      <c r="C1074" s="387">
        <v>3274</v>
      </c>
      <c r="D1074" s="384" t="s">
        <v>1647</v>
      </c>
      <c r="E1074" s="385">
        <v>4239</v>
      </c>
      <c r="F1074" s="385">
        <v>3729</v>
      </c>
      <c r="G1074" s="385">
        <v>6101</v>
      </c>
      <c r="H1074" s="386">
        <f t="shared" si="112"/>
        <v>0.69480413047041467</v>
      </c>
      <c r="I1074" s="139">
        <f t="shared" si="113"/>
        <v>2.7728613569321534</v>
      </c>
      <c r="J1074" s="139">
        <f t="shared" si="115"/>
        <v>7.1353078197509995E-2</v>
      </c>
      <c r="K1074" s="139">
        <f t="shared" si="116"/>
        <v>0.2942031468309359</v>
      </c>
      <c r="L1074" s="139">
        <f t="shared" si="117"/>
        <v>-0.15000158704468936</v>
      </c>
      <c r="M1074" s="139">
        <f t="shared" si="118"/>
        <v>0.21555463798375651</v>
      </c>
      <c r="N1074" s="388">
        <f t="shared" si="114"/>
        <v>1315.0988463388985</v>
      </c>
    </row>
    <row r="1075" spans="2:14" x14ac:dyDescent="0.25">
      <c r="B1075" s="387">
        <v>17</v>
      </c>
      <c r="C1075" s="387">
        <v>3275</v>
      </c>
      <c r="D1075" s="384" t="s">
        <v>1648</v>
      </c>
      <c r="E1075" s="385">
        <v>2184</v>
      </c>
      <c r="F1075" s="385">
        <v>2795</v>
      </c>
      <c r="G1075" s="385">
        <v>5279</v>
      </c>
      <c r="H1075" s="386">
        <f t="shared" si="112"/>
        <v>0.41371471869672288</v>
      </c>
      <c r="I1075" s="139">
        <f t="shared" si="113"/>
        <v>2.6701252236135957</v>
      </c>
      <c r="J1075" s="139">
        <f t="shared" si="115"/>
        <v>4.1639905865661325E-2</v>
      </c>
      <c r="K1075" s="139">
        <f t="shared" si="116"/>
        <v>-5.4578218606647251E-3</v>
      </c>
      <c r="L1075" s="139">
        <f t="shared" si="117"/>
        <v>-0.15355578643574821</v>
      </c>
      <c r="M1075" s="139">
        <f t="shared" si="118"/>
        <v>-0.11737370243075161</v>
      </c>
      <c r="N1075" s="388">
        <f t="shared" si="114"/>
        <v>-619.61577513193777</v>
      </c>
    </row>
    <row r="1076" spans="2:14" x14ac:dyDescent="0.25">
      <c r="B1076" s="387">
        <v>17</v>
      </c>
      <c r="C1076" s="387">
        <v>3276</v>
      </c>
      <c r="D1076" s="384" t="s">
        <v>1649</v>
      </c>
      <c r="E1076" s="385">
        <v>2269</v>
      </c>
      <c r="F1076" s="385">
        <v>3823</v>
      </c>
      <c r="G1076" s="385">
        <v>5395</v>
      </c>
      <c r="H1076" s="386">
        <f t="shared" si="112"/>
        <v>0.42057460611677477</v>
      </c>
      <c r="I1076" s="139">
        <f t="shared" si="113"/>
        <v>2.0047083442322782</v>
      </c>
      <c r="J1076" s="139">
        <f t="shared" si="115"/>
        <v>4.5833005610788388E-2</v>
      </c>
      <c r="K1076" s="139">
        <f t="shared" si="116"/>
        <v>1.8552978204959924E-3</v>
      </c>
      <c r="L1076" s="139">
        <f t="shared" si="117"/>
        <v>-0.17657616097295256</v>
      </c>
      <c r="M1076" s="139">
        <f t="shared" si="118"/>
        <v>-0.12888785754166818</v>
      </c>
      <c r="N1076" s="388">
        <f t="shared" si="114"/>
        <v>-695.34999143729976</v>
      </c>
    </row>
    <row r="1077" spans="2:14" x14ac:dyDescent="0.25">
      <c r="B1077" s="387">
        <v>17</v>
      </c>
      <c r="C1077" s="387">
        <v>3291</v>
      </c>
      <c r="D1077" s="384" t="s">
        <v>1650</v>
      </c>
      <c r="E1077" s="385">
        <v>3517</v>
      </c>
      <c r="F1077" s="385">
        <v>2260</v>
      </c>
      <c r="G1077" s="385">
        <v>6663</v>
      </c>
      <c r="H1077" s="386">
        <f t="shared" si="112"/>
        <v>0.52784031217169447</v>
      </c>
      <c r="I1077" s="139">
        <f t="shared" si="113"/>
        <v>4.5044247787610621</v>
      </c>
      <c r="J1077" s="139">
        <f t="shared" si="115"/>
        <v>9.16679235144187E-2</v>
      </c>
      <c r="K1077" s="139">
        <f t="shared" si="116"/>
        <v>0.11620804124465844</v>
      </c>
      <c r="L1077" s="139">
        <f t="shared" si="117"/>
        <v>-9.0097428102273724E-2</v>
      </c>
      <c r="M1077" s="139">
        <f t="shared" si="118"/>
        <v>0.11777853665680343</v>
      </c>
      <c r="N1077" s="388">
        <f t="shared" si="114"/>
        <v>784.75838974428132</v>
      </c>
    </row>
    <row r="1078" spans="2:14" x14ac:dyDescent="0.25">
      <c r="B1078" s="387">
        <v>17</v>
      </c>
      <c r="C1078" s="387">
        <v>3292</v>
      </c>
      <c r="D1078" s="384" t="s">
        <v>1651</v>
      </c>
      <c r="E1078" s="385">
        <v>2489</v>
      </c>
      <c r="F1078" s="385">
        <v>6622</v>
      </c>
      <c r="G1078" s="385">
        <v>5211</v>
      </c>
      <c r="H1078" s="386">
        <f t="shared" si="112"/>
        <v>0.47764344655536367</v>
      </c>
      <c r="I1078" s="139">
        <f t="shared" si="113"/>
        <v>1.1627906976744187</v>
      </c>
      <c r="J1078" s="139">
        <f t="shared" si="115"/>
        <v>3.9181881877138565E-2</v>
      </c>
      <c r="K1078" s="139">
        <f t="shared" si="116"/>
        <v>6.2694672381151409E-2</v>
      </c>
      <c r="L1078" s="139">
        <f t="shared" si="117"/>
        <v>-0.20570265318226294</v>
      </c>
      <c r="M1078" s="139">
        <f t="shared" si="118"/>
        <v>-0.10382609892397296</v>
      </c>
      <c r="N1078" s="388">
        <f t="shared" si="114"/>
        <v>-541.03780149282306</v>
      </c>
    </row>
    <row r="1079" spans="2:14" x14ac:dyDescent="0.25">
      <c r="B1079" s="387">
        <v>17</v>
      </c>
      <c r="C1079" s="387">
        <v>3293</v>
      </c>
      <c r="D1079" s="384" t="s">
        <v>1652</v>
      </c>
      <c r="E1079" s="385">
        <v>3525</v>
      </c>
      <c r="F1079" s="385">
        <v>10353</v>
      </c>
      <c r="G1079" s="385">
        <v>9311</v>
      </c>
      <c r="H1079" s="386">
        <f t="shared" si="112"/>
        <v>0.378584469981742</v>
      </c>
      <c r="I1079" s="139">
        <f t="shared" si="113"/>
        <v>1.2398338645803149</v>
      </c>
      <c r="J1079" s="139">
        <f t="shared" si="115"/>
        <v>0.18738626942042269</v>
      </c>
      <c r="K1079" s="139">
        <f t="shared" si="116"/>
        <v>-4.2909123543929714E-2</v>
      </c>
      <c r="L1079" s="139">
        <f t="shared" si="117"/>
        <v>-0.20303731268270261</v>
      </c>
      <c r="M1079" s="139">
        <f t="shared" si="118"/>
        <v>-5.8560166806209651E-2</v>
      </c>
      <c r="N1079" s="388">
        <f t="shared" si="114"/>
        <v>-545.25371313261803</v>
      </c>
    </row>
    <row r="1080" spans="2:14" x14ac:dyDescent="0.25">
      <c r="B1080" s="387">
        <v>17</v>
      </c>
      <c r="C1080" s="387">
        <v>3294</v>
      </c>
      <c r="D1080" s="384" t="s">
        <v>1653</v>
      </c>
      <c r="E1080" s="385">
        <v>1432</v>
      </c>
      <c r="F1080" s="385">
        <v>7831</v>
      </c>
      <c r="G1080" s="385">
        <v>1563</v>
      </c>
      <c r="H1080" s="386">
        <f t="shared" si="112"/>
        <v>0.9161868202175304</v>
      </c>
      <c r="I1080" s="139">
        <f t="shared" si="113"/>
        <v>0.38245434810369044</v>
      </c>
      <c r="J1080" s="139">
        <f t="shared" si="115"/>
        <v>-9.2683875624788359E-2</v>
      </c>
      <c r="K1080" s="139">
        <f t="shared" si="116"/>
        <v>0.53021257472992644</v>
      </c>
      <c r="L1080" s="139">
        <f t="shared" si="117"/>
        <v>-0.23269871473215176</v>
      </c>
      <c r="M1080" s="139">
        <f t="shared" si="118"/>
        <v>0.20482998437298633</v>
      </c>
      <c r="N1080" s="388">
        <f t="shared" si="114"/>
        <v>320.14926557497762</v>
      </c>
    </row>
    <row r="1081" spans="2:14" x14ac:dyDescent="0.25">
      <c r="B1081" s="387">
        <v>17</v>
      </c>
      <c r="C1081" s="387">
        <v>3295</v>
      </c>
      <c r="D1081" s="384" t="s">
        <v>1654</v>
      </c>
      <c r="E1081" s="385">
        <v>1225</v>
      </c>
      <c r="F1081" s="385">
        <v>5171</v>
      </c>
      <c r="G1081" s="385">
        <v>3000</v>
      </c>
      <c r="H1081" s="386">
        <f t="shared" si="112"/>
        <v>0.40833333333333333</v>
      </c>
      <c r="I1081" s="139">
        <f t="shared" si="113"/>
        <v>0.81705666215432216</v>
      </c>
      <c r="J1081" s="139">
        <f t="shared" si="115"/>
        <v>-4.0740045161447087E-2</v>
      </c>
      <c r="K1081" s="139">
        <f t="shared" si="116"/>
        <v>-1.1194754962201937E-2</v>
      </c>
      <c r="L1081" s="139">
        <f t="shared" si="117"/>
        <v>-0.21766346637253198</v>
      </c>
      <c r="M1081" s="139">
        <f t="shared" si="118"/>
        <v>-0.26959826649618102</v>
      </c>
      <c r="N1081" s="388">
        <f t="shared" si="114"/>
        <v>-808.79479948854305</v>
      </c>
    </row>
    <row r="1082" spans="2:14" x14ac:dyDescent="0.25">
      <c r="B1082" s="387">
        <v>17</v>
      </c>
      <c r="C1082" s="387">
        <v>3296</v>
      </c>
      <c r="D1082" s="384" t="s">
        <v>1655</v>
      </c>
      <c r="E1082" s="385">
        <v>4311</v>
      </c>
      <c r="F1082" s="385">
        <v>891</v>
      </c>
      <c r="G1082" s="385">
        <v>6443</v>
      </c>
      <c r="H1082" s="386">
        <f t="shared" si="112"/>
        <v>0.66909824615862179</v>
      </c>
      <c r="I1082" s="139">
        <f t="shared" si="113"/>
        <v>12.069584736251404</v>
      </c>
      <c r="J1082" s="139">
        <f t="shared" si="115"/>
        <v>8.3715492963315652E-2</v>
      </c>
      <c r="K1082" s="139">
        <f t="shared" si="116"/>
        <v>0.26679887661905083</v>
      </c>
      <c r="L1082" s="139">
        <f t="shared" si="117"/>
        <v>0.17162243661953819</v>
      </c>
      <c r="M1082" s="139">
        <f t="shared" si="118"/>
        <v>0.52213680620190472</v>
      </c>
      <c r="N1082" s="388">
        <f t="shared" si="114"/>
        <v>3364.127442358872</v>
      </c>
    </row>
    <row r="1083" spans="2:14" x14ac:dyDescent="0.25">
      <c r="B1083" s="387">
        <v>17</v>
      </c>
      <c r="C1083" s="387">
        <v>3297</v>
      </c>
      <c r="D1083" s="384" t="s">
        <v>1656</v>
      </c>
      <c r="E1083" s="385">
        <v>1832</v>
      </c>
      <c r="F1083" s="385">
        <v>2807</v>
      </c>
      <c r="G1083" s="385">
        <v>5015</v>
      </c>
      <c r="H1083" s="386">
        <f t="shared" si="112"/>
        <v>0.36530408773678963</v>
      </c>
      <c r="I1083" s="139">
        <f t="shared" si="113"/>
        <v>2.4392589953687209</v>
      </c>
      <c r="J1083" s="139">
        <f t="shared" si="115"/>
        <v>3.2096989204337671E-2</v>
      </c>
      <c r="K1083" s="139">
        <f t="shared" si="116"/>
        <v>-5.7066939674411329E-2</v>
      </c>
      <c r="L1083" s="139">
        <f t="shared" si="117"/>
        <v>-0.16154269991340164</v>
      </c>
      <c r="M1083" s="139">
        <f t="shared" si="118"/>
        <v>-0.18651265038347531</v>
      </c>
      <c r="N1083" s="388">
        <f t="shared" si="114"/>
        <v>-935.36094167312865</v>
      </c>
    </row>
    <row r="1084" spans="2:14" x14ac:dyDescent="0.25">
      <c r="B1084" s="387">
        <v>17</v>
      </c>
      <c r="C1084" s="387">
        <v>3298</v>
      </c>
      <c r="D1084" s="384" t="s">
        <v>1657</v>
      </c>
      <c r="E1084" s="385">
        <v>2253</v>
      </c>
      <c r="F1084" s="385">
        <v>3727</v>
      </c>
      <c r="G1084" s="385">
        <v>5763</v>
      </c>
      <c r="H1084" s="386">
        <f t="shared" si="112"/>
        <v>0.39094221759500258</v>
      </c>
      <c r="I1084" s="139">
        <f t="shared" si="113"/>
        <v>2.1507915213308291</v>
      </c>
      <c r="J1084" s="139">
        <f t="shared" si="115"/>
        <v>5.9135253078088035E-2</v>
      </c>
      <c r="K1084" s="139">
        <f t="shared" si="116"/>
        <v>-2.9734900447908521E-2</v>
      </c>
      <c r="L1084" s="139">
        <f t="shared" si="117"/>
        <v>-0.17152235251904002</v>
      </c>
      <c r="M1084" s="139">
        <f t="shared" si="118"/>
        <v>-0.14212199988886051</v>
      </c>
      <c r="N1084" s="388">
        <f t="shared" si="114"/>
        <v>-819.04908535950312</v>
      </c>
    </row>
    <row r="1085" spans="2:14" x14ac:dyDescent="0.25">
      <c r="B1085" s="387">
        <v>17</v>
      </c>
      <c r="C1085" s="387">
        <v>3311</v>
      </c>
      <c r="D1085" s="384" t="s">
        <v>1658</v>
      </c>
      <c r="E1085" s="385">
        <v>564</v>
      </c>
      <c r="F1085" s="385">
        <v>3798</v>
      </c>
      <c r="G1085" s="385">
        <v>1847</v>
      </c>
      <c r="H1085" s="386">
        <f t="shared" si="112"/>
        <v>0.30536004331348132</v>
      </c>
      <c r="I1085" s="139">
        <f t="shared" si="113"/>
        <v>0.63480779357556605</v>
      </c>
      <c r="J1085" s="139">
        <f t="shared" si="115"/>
        <v>-8.2418010731546254E-2</v>
      </c>
      <c r="K1085" s="139">
        <f t="shared" si="116"/>
        <v>-0.1209714827371825</v>
      </c>
      <c r="L1085" s="139">
        <f t="shared" si="117"/>
        <v>-0.22396844201060942</v>
      </c>
      <c r="M1085" s="139">
        <f t="shared" si="118"/>
        <v>-0.4273579354793382</v>
      </c>
      <c r="N1085" s="388">
        <f t="shared" si="114"/>
        <v>-789.33010683033763</v>
      </c>
    </row>
    <row r="1086" spans="2:14" x14ac:dyDescent="0.25">
      <c r="B1086" s="387">
        <v>17</v>
      </c>
      <c r="C1086" s="387">
        <v>3312</v>
      </c>
      <c r="D1086" s="384" t="s">
        <v>1659</v>
      </c>
      <c r="E1086" s="385">
        <v>1219</v>
      </c>
      <c r="F1086" s="385">
        <v>1534</v>
      </c>
      <c r="G1086" s="385">
        <v>3018</v>
      </c>
      <c r="H1086" s="386">
        <f t="shared" si="112"/>
        <v>0.40390987408880052</v>
      </c>
      <c r="I1086" s="139">
        <f t="shared" si="113"/>
        <v>2.7620599739243805</v>
      </c>
      <c r="J1086" s="139">
        <f t="shared" si="115"/>
        <v>-4.0089391752720478E-2</v>
      </c>
      <c r="K1086" s="139">
        <f t="shared" si="116"/>
        <v>-1.5910471836132856E-2</v>
      </c>
      <c r="L1086" s="139">
        <f t="shared" si="117"/>
        <v>-0.15037526539590568</v>
      </c>
      <c r="M1086" s="139">
        <f t="shared" si="118"/>
        <v>-0.20637512898475902</v>
      </c>
      <c r="N1086" s="388">
        <f t="shared" si="114"/>
        <v>-622.84013927600267</v>
      </c>
    </row>
    <row r="1087" spans="2:14" x14ac:dyDescent="0.25">
      <c r="B1087" s="387">
        <v>17</v>
      </c>
      <c r="C1087" s="387">
        <v>3313</v>
      </c>
      <c r="D1087" s="384" t="s">
        <v>1660</v>
      </c>
      <c r="E1087" s="385">
        <v>1754</v>
      </c>
      <c r="F1087" s="385">
        <v>1790</v>
      </c>
      <c r="G1087" s="385">
        <v>5051</v>
      </c>
      <c r="H1087" s="386">
        <f t="shared" si="112"/>
        <v>0.34725796871906556</v>
      </c>
      <c r="I1087" s="139">
        <f t="shared" si="113"/>
        <v>3.8016759776536313</v>
      </c>
      <c r="J1087" s="139">
        <f t="shared" si="115"/>
        <v>3.3398296021790896E-2</v>
      </c>
      <c r="K1087" s="139">
        <f t="shared" si="116"/>
        <v>-7.6305364458369121E-2</v>
      </c>
      <c r="L1087" s="139">
        <f t="shared" si="117"/>
        <v>-0.11440931604552176</v>
      </c>
      <c r="M1087" s="139">
        <f t="shared" si="118"/>
        <v>-0.1573163844821</v>
      </c>
      <c r="N1087" s="388">
        <f t="shared" si="114"/>
        <v>-794.6050580190871</v>
      </c>
    </row>
    <row r="1088" spans="2:14" x14ac:dyDescent="0.25">
      <c r="B1088" s="387">
        <v>17</v>
      </c>
      <c r="C1088" s="387">
        <v>3315</v>
      </c>
      <c r="D1088" s="384" t="s">
        <v>1661</v>
      </c>
      <c r="E1088" s="385">
        <v>1403</v>
      </c>
      <c r="F1088" s="385">
        <v>3787</v>
      </c>
      <c r="G1088" s="385">
        <v>4021</v>
      </c>
      <c r="H1088" s="386">
        <f t="shared" si="112"/>
        <v>0.34891817955732407</v>
      </c>
      <c r="I1088" s="139">
        <f t="shared" si="113"/>
        <v>1.4322682862424083</v>
      </c>
      <c r="J1088" s="139">
        <f t="shared" si="115"/>
        <v>-3.8335379220097486E-3</v>
      </c>
      <c r="K1088" s="139">
        <f t="shared" si="116"/>
        <v>-7.4535463611213132E-2</v>
      </c>
      <c r="L1088" s="139">
        <f t="shared" si="117"/>
        <v>-0.19637996358655332</v>
      </c>
      <c r="M1088" s="139">
        <f t="shared" si="118"/>
        <v>-0.2747489651197762</v>
      </c>
      <c r="N1088" s="388">
        <f t="shared" si="114"/>
        <v>-1104.7655887466201</v>
      </c>
    </row>
    <row r="1089" spans="2:14" x14ac:dyDescent="0.25">
      <c r="B1089" s="387">
        <v>17</v>
      </c>
      <c r="C1089" s="387">
        <v>3316</v>
      </c>
      <c r="D1089" s="384" t="s">
        <v>1662</v>
      </c>
      <c r="E1089" s="385">
        <v>470</v>
      </c>
      <c r="F1089" s="385">
        <v>527</v>
      </c>
      <c r="G1089" s="385">
        <v>1845</v>
      </c>
      <c r="H1089" s="386">
        <f t="shared" si="112"/>
        <v>0.25474254742547425</v>
      </c>
      <c r="I1089" s="139">
        <f t="shared" si="113"/>
        <v>4.3927893738140416</v>
      </c>
      <c r="J1089" s="139">
        <f t="shared" si="115"/>
        <v>-8.2490305554738089E-2</v>
      </c>
      <c r="K1089" s="139">
        <f t="shared" si="116"/>
        <v>-0.17493327288371177</v>
      </c>
      <c r="L1089" s="139">
        <f t="shared" si="117"/>
        <v>-9.395950150786915E-2</v>
      </c>
      <c r="M1089" s="139">
        <f t="shared" si="118"/>
        <v>-0.35138307994631901</v>
      </c>
      <c r="N1089" s="388">
        <f t="shared" si="114"/>
        <v>-648.30178250095855</v>
      </c>
    </row>
    <row r="1090" spans="2:14" x14ac:dyDescent="0.25">
      <c r="B1090" s="387">
        <v>17</v>
      </c>
      <c r="C1090" s="387">
        <v>3338</v>
      </c>
      <c r="D1090" s="384" t="s">
        <v>1663</v>
      </c>
      <c r="E1090" s="385">
        <v>1702</v>
      </c>
      <c r="F1090" s="385">
        <v>364</v>
      </c>
      <c r="G1090" s="385">
        <v>4110</v>
      </c>
      <c r="H1090" s="386">
        <f t="shared" si="112"/>
        <v>0.41411192214111925</v>
      </c>
      <c r="I1090" s="139">
        <f t="shared" si="113"/>
        <v>15.967032967032967</v>
      </c>
      <c r="J1090" s="139">
        <f t="shared" si="115"/>
        <v>-6.1641828997260591E-4</v>
      </c>
      <c r="K1090" s="139">
        <f t="shared" si="116"/>
        <v>-5.0343752136907559E-3</v>
      </c>
      <c r="L1090" s="139">
        <f t="shared" si="117"/>
        <v>0.306456284079758</v>
      </c>
      <c r="M1090" s="139">
        <f t="shared" si="118"/>
        <v>0.30080549057609463</v>
      </c>
      <c r="N1090" s="388">
        <f t="shared" si="114"/>
        <v>1236.310566267749</v>
      </c>
    </row>
    <row r="1091" spans="2:14" x14ac:dyDescent="0.25">
      <c r="B1091" s="387">
        <v>17</v>
      </c>
      <c r="C1091" s="387">
        <v>3339</v>
      </c>
      <c r="D1091" s="384" t="s">
        <v>1664</v>
      </c>
      <c r="E1091" s="385">
        <v>3583</v>
      </c>
      <c r="F1091" s="385">
        <v>705</v>
      </c>
      <c r="G1091" s="385">
        <v>6850</v>
      </c>
      <c r="H1091" s="386">
        <f t="shared" si="112"/>
        <v>0.5230656934306569</v>
      </c>
      <c r="I1091" s="139">
        <f t="shared" si="113"/>
        <v>14.798581560283688</v>
      </c>
      <c r="J1091" s="139">
        <f t="shared" si="115"/>
        <v>9.842748948285629E-2</v>
      </c>
      <c r="K1091" s="139">
        <f t="shared" si="116"/>
        <v>0.11111796379192139</v>
      </c>
      <c r="L1091" s="139">
        <f t="shared" si="117"/>
        <v>0.266033220215041</v>
      </c>
      <c r="M1091" s="139">
        <f t="shared" si="118"/>
        <v>0.47557867348981869</v>
      </c>
      <c r="N1091" s="388">
        <f t="shared" si="114"/>
        <v>3257.7139134052582</v>
      </c>
    </row>
    <row r="1092" spans="2:14" x14ac:dyDescent="0.25">
      <c r="B1092" s="387">
        <v>17</v>
      </c>
      <c r="C1092" s="387">
        <v>3340</v>
      </c>
      <c r="D1092" s="384" t="s">
        <v>1665</v>
      </c>
      <c r="E1092" s="385">
        <v>18011</v>
      </c>
      <c r="F1092" s="385">
        <v>2130</v>
      </c>
      <c r="G1092" s="385">
        <v>28252</v>
      </c>
      <c r="H1092" s="386">
        <f t="shared" si="112"/>
        <v>0.63751238850346881</v>
      </c>
      <c r="I1092" s="139">
        <f t="shared" si="113"/>
        <v>21.719718309859154</v>
      </c>
      <c r="J1092" s="139">
        <f t="shared" si="115"/>
        <v>0.87205439245879934</v>
      </c>
      <c r="K1092" s="139">
        <f t="shared" si="116"/>
        <v>0.23312614365421552</v>
      </c>
      <c r="L1092" s="139">
        <f t="shared" si="117"/>
        <v>0.50547283338892601</v>
      </c>
      <c r="M1092" s="139">
        <f t="shared" si="118"/>
        <v>1.6106533695019409</v>
      </c>
      <c r="N1092" s="388">
        <f t="shared" si="114"/>
        <v>45504.178995168833</v>
      </c>
    </row>
    <row r="1093" spans="2:14" x14ac:dyDescent="0.25">
      <c r="B1093" s="387">
        <v>17</v>
      </c>
      <c r="C1093" s="387">
        <v>3341</v>
      </c>
      <c r="D1093" s="384" t="s">
        <v>1666</v>
      </c>
      <c r="E1093" s="385">
        <v>1458</v>
      </c>
      <c r="F1093" s="385">
        <v>3294</v>
      </c>
      <c r="G1093" s="385">
        <v>5564</v>
      </c>
      <c r="H1093" s="386">
        <f t="shared" si="112"/>
        <v>0.26204169662113586</v>
      </c>
      <c r="I1093" s="139">
        <f t="shared" si="113"/>
        <v>2.1317547055251973</v>
      </c>
      <c r="J1093" s="139">
        <f t="shared" si="115"/>
        <v>5.1941918170499368E-2</v>
      </c>
      <c r="K1093" s="139">
        <f t="shared" si="116"/>
        <v>-0.1671518694334905</v>
      </c>
      <c r="L1093" s="139">
        <f t="shared" si="117"/>
        <v>-0.17218093910351154</v>
      </c>
      <c r="M1093" s="139">
        <f t="shared" si="118"/>
        <v>-0.28739089036650267</v>
      </c>
      <c r="N1093" s="388">
        <f t="shared" si="114"/>
        <v>-1599.0429139992209</v>
      </c>
    </row>
    <row r="1094" spans="2:14" x14ac:dyDescent="0.25">
      <c r="B1094" s="387">
        <v>17</v>
      </c>
      <c r="C1094" s="387">
        <v>3342</v>
      </c>
      <c r="D1094" s="384" t="s">
        <v>1667</v>
      </c>
      <c r="E1094" s="385">
        <v>4166</v>
      </c>
      <c r="F1094" s="385">
        <v>5446</v>
      </c>
      <c r="G1094" s="385">
        <v>9996</v>
      </c>
      <c r="H1094" s="386">
        <f t="shared" si="112"/>
        <v>0.41676670668267307</v>
      </c>
      <c r="I1094" s="139">
        <f t="shared" si="113"/>
        <v>2.6004406904149833</v>
      </c>
      <c r="J1094" s="139">
        <f t="shared" si="115"/>
        <v>0.21214724636362992</v>
      </c>
      <c r="K1094" s="139">
        <f t="shared" si="116"/>
        <v>-2.2041892512611226E-3</v>
      </c>
      <c r="L1094" s="139">
        <f t="shared" si="117"/>
        <v>-0.15596655193237011</v>
      </c>
      <c r="M1094" s="139">
        <f t="shared" si="118"/>
        <v>5.3976505179998691E-2</v>
      </c>
      <c r="N1094" s="388">
        <f t="shared" si="114"/>
        <v>539.54914577926695</v>
      </c>
    </row>
    <row r="1095" spans="2:14" x14ac:dyDescent="0.25">
      <c r="B1095" s="387">
        <v>17</v>
      </c>
      <c r="C1095" s="387">
        <v>3352</v>
      </c>
      <c r="D1095" s="384" t="s">
        <v>1668</v>
      </c>
      <c r="E1095" s="385">
        <v>2264</v>
      </c>
      <c r="F1095" s="385">
        <v>4201</v>
      </c>
      <c r="G1095" s="385">
        <v>4979</v>
      </c>
      <c r="H1095" s="386">
        <f t="shared" si="112"/>
        <v>0.45470978108053828</v>
      </c>
      <c r="I1095" s="139">
        <f t="shared" si="113"/>
        <v>1.7241133063556295</v>
      </c>
      <c r="J1095" s="139">
        <f t="shared" si="115"/>
        <v>3.0795682386884442E-2</v>
      </c>
      <c r="K1095" s="139">
        <f t="shared" si="116"/>
        <v>3.8245781302435576E-2</v>
      </c>
      <c r="L1095" s="139">
        <f t="shared" si="117"/>
        <v>-0.18628346336541252</v>
      </c>
      <c r="M1095" s="139">
        <f t="shared" si="118"/>
        <v>-0.1172419996760925</v>
      </c>
      <c r="N1095" s="388">
        <f t="shared" si="114"/>
        <v>-583.74791638726458</v>
      </c>
    </row>
    <row r="1096" spans="2:14" x14ac:dyDescent="0.25">
      <c r="B1096" s="387">
        <v>17</v>
      </c>
      <c r="C1096" s="387">
        <v>3359</v>
      </c>
      <c r="D1096" s="384" t="s">
        <v>1669</v>
      </c>
      <c r="E1096" s="385">
        <v>1555</v>
      </c>
      <c r="F1096" s="385">
        <v>7205</v>
      </c>
      <c r="G1096" s="385">
        <v>2612</v>
      </c>
      <c r="H1096" s="386">
        <f t="shared" si="112"/>
        <v>0.59532924961715161</v>
      </c>
      <c r="I1096" s="139">
        <f t="shared" si="113"/>
        <v>0.57834836918806387</v>
      </c>
      <c r="J1096" s="139">
        <f t="shared" si="115"/>
        <v>-5.4765240860665192E-2</v>
      </c>
      <c r="K1096" s="139">
        <f t="shared" si="116"/>
        <v>0.1881559678608162</v>
      </c>
      <c r="L1096" s="139">
        <f t="shared" si="117"/>
        <v>-0.22592167935073174</v>
      </c>
      <c r="M1096" s="139">
        <f t="shared" si="118"/>
        <v>-9.2530952350580731E-2</v>
      </c>
      <c r="N1096" s="388">
        <f t="shared" si="114"/>
        <v>-241.69084753971686</v>
      </c>
    </row>
    <row r="1097" spans="2:14" x14ac:dyDescent="0.25">
      <c r="B1097" s="387">
        <v>17</v>
      </c>
      <c r="C1097" s="387">
        <v>3360</v>
      </c>
      <c r="D1097" s="384" t="s">
        <v>1670</v>
      </c>
      <c r="E1097" s="385">
        <v>1859</v>
      </c>
      <c r="F1097" s="385">
        <v>8648</v>
      </c>
      <c r="G1097" s="385">
        <v>3733</v>
      </c>
      <c r="H1097" s="386">
        <f t="shared" si="112"/>
        <v>0.49799089204393249</v>
      </c>
      <c r="I1097" s="139">
        <f t="shared" si="113"/>
        <v>0.64662349676225717</v>
      </c>
      <c r="J1097" s="139">
        <f t="shared" si="115"/>
        <v>-1.424399246163556E-2</v>
      </c>
      <c r="K1097" s="139">
        <f t="shared" si="116"/>
        <v>8.43864721078985E-2</v>
      </c>
      <c r="L1097" s="139">
        <f t="shared" si="117"/>
        <v>-0.22355967282965483</v>
      </c>
      <c r="M1097" s="139">
        <f t="shared" si="118"/>
        <v>-0.15341719318339189</v>
      </c>
      <c r="N1097" s="388">
        <f t="shared" si="114"/>
        <v>-572.70638215360191</v>
      </c>
    </row>
    <row r="1098" spans="2:14" x14ac:dyDescent="0.25">
      <c r="B1098" s="387">
        <v>17</v>
      </c>
      <c r="C1098" s="387">
        <v>3374</v>
      </c>
      <c r="D1098" s="384" t="s">
        <v>1671</v>
      </c>
      <c r="E1098" s="385">
        <v>580</v>
      </c>
      <c r="F1098" s="385">
        <v>272</v>
      </c>
      <c r="G1098" s="385">
        <v>1980</v>
      </c>
      <c r="H1098" s="386">
        <f t="shared" si="112"/>
        <v>0.29292929292929293</v>
      </c>
      <c r="I1098" s="139">
        <f t="shared" si="113"/>
        <v>9.4117647058823533</v>
      </c>
      <c r="J1098" s="139">
        <f t="shared" si="115"/>
        <v>-7.7610404989288506E-2</v>
      </c>
      <c r="K1098" s="139">
        <f t="shared" si="116"/>
        <v>-0.13422353189187791</v>
      </c>
      <c r="L1098" s="139">
        <f t="shared" si="117"/>
        <v>7.9674043893964042E-2</v>
      </c>
      <c r="M1098" s="139">
        <f t="shared" si="118"/>
        <v>-0.13215989298720238</v>
      </c>
      <c r="N1098" s="388">
        <f t="shared" si="114"/>
        <v>-261.67658811466072</v>
      </c>
    </row>
    <row r="1099" spans="2:14" x14ac:dyDescent="0.25">
      <c r="B1099" s="387">
        <v>17</v>
      </c>
      <c r="C1099" s="387">
        <v>3379</v>
      </c>
      <c r="D1099" s="384" t="s">
        <v>1672</v>
      </c>
      <c r="E1099" s="385">
        <v>4800</v>
      </c>
      <c r="F1099" s="385">
        <v>4995</v>
      </c>
      <c r="G1099" s="385">
        <v>8954</v>
      </c>
      <c r="H1099" s="386">
        <f t="shared" si="112"/>
        <v>0.53607326334599059</v>
      </c>
      <c r="I1099" s="139">
        <f t="shared" si="113"/>
        <v>2.7535535535535534</v>
      </c>
      <c r="J1099" s="139">
        <f t="shared" si="115"/>
        <v>0.17448164348067818</v>
      </c>
      <c r="K1099" s="139">
        <f t="shared" si="116"/>
        <v>0.12498494290208023</v>
      </c>
      <c r="L1099" s="139">
        <f t="shared" si="117"/>
        <v>-0.15066954855729678</v>
      </c>
      <c r="M1099" s="139">
        <f t="shared" si="118"/>
        <v>0.14879703782546164</v>
      </c>
      <c r="N1099" s="388">
        <f t="shared" si="114"/>
        <v>1332.3286766891836</v>
      </c>
    </row>
    <row r="1100" spans="2:14" x14ac:dyDescent="0.25">
      <c r="B1100" s="387">
        <v>17</v>
      </c>
      <c r="C1100" s="387">
        <v>3392</v>
      </c>
      <c r="D1100" s="384" t="s">
        <v>1673</v>
      </c>
      <c r="E1100" s="385">
        <v>5133</v>
      </c>
      <c r="F1100" s="385">
        <v>4205</v>
      </c>
      <c r="G1100" s="385">
        <v>9632</v>
      </c>
      <c r="H1100" s="386">
        <f t="shared" si="112"/>
        <v>0.53291112956810627</v>
      </c>
      <c r="I1100" s="139">
        <f t="shared" si="113"/>
        <v>3.5112960760998813</v>
      </c>
      <c r="J1100" s="139">
        <f t="shared" si="115"/>
        <v>0.19898958854271395</v>
      </c>
      <c r="K1100" s="139">
        <f t="shared" si="116"/>
        <v>0.12161388717630943</v>
      </c>
      <c r="L1100" s="139">
        <f t="shared" si="117"/>
        <v>-0.12445512987888743</v>
      </c>
      <c r="M1100" s="139">
        <f t="shared" si="118"/>
        <v>0.19614834584013593</v>
      </c>
      <c r="N1100" s="388">
        <f t="shared" si="114"/>
        <v>1889.3008671321893</v>
      </c>
    </row>
    <row r="1101" spans="2:14" x14ac:dyDescent="0.25">
      <c r="B1101" s="387">
        <v>17</v>
      </c>
      <c r="C1101" s="387">
        <v>3393</v>
      </c>
      <c r="D1101" s="384" t="s">
        <v>1674</v>
      </c>
      <c r="E1101" s="385">
        <v>694</v>
      </c>
      <c r="F1101" s="385">
        <v>1366</v>
      </c>
      <c r="G1101" s="385">
        <v>1619</v>
      </c>
      <c r="H1101" s="386">
        <f t="shared" ref="H1101:H1164" si="119">E1101/G1101</f>
        <v>0.42865966646077824</v>
      </c>
      <c r="I1101" s="139">
        <f t="shared" ref="I1101:I1164" si="120">(G1101+E1101)/F1101</f>
        <v>1.6932650073206441</v>
      </c>
      <c r="J1101" s="139">
        <f t="shared" si="115"/>
        <v>-9.0659620575416697E-2</v>
      </c>
      <c r="K1101" s="139">
        <f t="shared" si="116"/>
        <v>1.0474537511262894E-2</v>
      </c>
      <c r="L1101" s="139">
        <f t="shared" si="117"/>
        <v>-0.18735067313965406</v>
      </c>
      <c r="M1101" s="139">
        <f t="shared" si="118"/>
        <v>-0.26753575620380787</v>
      </c>
      <c r="N1101" s="388">
        <f t="shared" ref="N1101:N1164" si="121">M1101*G1101</f>
        <v>-433.14038929396497</v>
      </c>
    </row>
    <row r="1102" spans="2:14" x14ac:dyDescent="0.25">
      <c r="B1102" s="387">
        <v>17</v>
      </c>
      <c r="C1102" s="387">
        <v>3394</v>
      </c>
      <c r="D1102" s="384" t="s">
        <v>1675</v>
      </c>
      <c r="E1102" s="385">
        <v>1192</v>
      </c>
      <c r="F1102" s="385">
        <v>5024</v>
      </c>
      <c r="G1102" s="385">
        <v>2920</v>
      </c>
      <c r="H1102" s="386">
        <f t="shared" si="119"/>
        <v>0.40821917808219177</v>
      </c>
      <c r="I1102" s="139">
        <f t="shared" si="120"/>
        <v>0.81847133757961787</v>
      </c>
      <c r="J1102" s="139">
        <f t="shared" ref="J1102:J1165" si="122">$J$6*(G1102-G$10)/G$11</f>
        <v>-4.3631838089120925E-2</v>
      </c>
      <c r="K1102" s="139">
        <f t="shared" ref="K1102:K1165" si="123">$K$6*(H1102-H$10)/H$11</f>
        <v>-1.1316452442453712E-2</v>
      </c>
      <c r="L1102" s="139">
        <f t="shared" ref="L1102:L1165" si="124">$L$6*(I1102-I$10)/I$11</f>
        <v>-0.21761452508602727</v>
      </c>
      <c r="M1102" s="139">
        <f t="shared" ref="M1102:M1165" si="125">SUM(J1102:L1102)</f>
        <v>-0.27256281561760193</v>
      </c>
      <c r="N1102" s="388">
        <f t="shared" si="121"/>
        <v>-795.88342160339766</v>
      </c>
    </row>
    <row r="1103" spans="2:14" x14ac:dyDescent="0.25">
      <c r="B1103" s="387">
        <v>17</v>
      </c>
      <c r="C1103" s="387">
        <v>3395</v>
      </c>
      <c r="D1103" s="384" t="s">
        <v>1676</v>
      </c>
      <c r="E1103" s="385">
        <v>2481</v>
      </c>
      <c r="F1103" s="385">
        <v>2134</v>
      </c>
      <c r="G1103" s="385">
        <v>5163</v>
      </c>
      <c r="H1103" s="386">
        <f t="shared" si="119"/>
        <v>0.48053457292271934</v>
      </c>
      <c r="I1103" s="139">
        <f t="shared" si="120"/>
        <v>3.5820056232427366</v>
      </c>
      <c r="J1103" s="139">
        <f t="shared" si="122"/>
        <v>3.7446806120534262E-2</v>
      </c>
      <c r="K1103" s="139">
        <f t="shared" si="123"/>
        <v>6.5776815256561968E-2</v>
      </c>
      <c r="L1103" s="139">
        <f t="shared" si="124"/>
        <v>-0.12200890359725468</v>
      </c>
      <c r="M1103" s="139">
        <f t="shared" si="125"/>
        <v>-1.8785282220158447E-2</v>
      </c>
      <c r="N1103" s="388">
        <f t="shared" si="121"/>
        <v>-96.988412102678069</v>
      </c>
    </row>
    <row r="1104" spans="2:14" x14ac:dyDescent="0.25">
      <c r="B1104" s="387">
        <v>17</v>
      </c>
      <c r="C1104" s="387">
        <v>3396</v>
      </c>
      <c r="D1104" s="384" t="s">
        <v>1677</v>
      </c>
      <c r="E1104" s="385">
        <v>2378</v>
      </c>
      <c r="F1104" s="385">
        <v>8072</v>
      </c>
      <c r="G1104" s="385">
        <v>6324</v>
      </c>
      <c r="H1104" s="386">
        <f t="shared" si="119"/>
        <v>0.37602783048703353</v>
      </c>
      <c r="I1104" s="139">
        <f t="shared" si="120"/>
        <v>1.07804757185332</v>
      </c>
      <c r="J1104" s="139">
        <f t="shared" si="122"/>
        <v>7.9413950983400816E-2</v>
      </c>
      <c r="K1104" s="139">
        <f t="shared" si="123"/>
        <v>-4.5634680023432968E-2</v>
      </c>
      <c r="L1104" s="139">
        <f t="shared" si="124"/>
        <v>-0.20863437697272183</v>
      </c>
      <c r="M1104" s="139">
        <f t="shared" si="125"/>
        <v>-0.17485510601275397</v>
      </c>
      <c r="N1104" s="388">
        <f t="shared" si="121"/>
        <v>-1105.7836904246562</v>
      </c>
    </row>
    <row r="1105" spans="2:14" x14ac:dyDescent="0.25">
      <c r="B1105" s="387">
        <v>17</v>
      </c>
      <c r="C1105" s="387">
        <v>3401</v>
      </c>
      <c r="D1105" s="384" t="s">
        <v>1678</v>
      </c>
      <c r="E1105" s="385">
        <v>1810</v>
      </c>
      <c r="F1105" s="385">
        <v>1438</v>
      </c>
      <c r="G1105" s="385">
        <v>4081</v>
      </c>
      <c r="H1105" s="386">
        <f t="shared" si="119"/>
        <v>0.44351874540553787</v>
      </c>
      <c r="I1105" s="139">
        <f t="shared" si="120"/>
        <v>4.0966620305980532</v>
      </c>
      <c r="J1105" s="139">
        <f t="shared" si="122"/>
        <v>-1.6646932262543714E-3</v>
      </c>
      <c r="K1105" s="139">
        <f t="shared" si="123"/>
        <v>2.6315354717271863E-2</v>
      </c>
      <c r="L1105" s="139">
        <f t="shared" si="124"/>
        <v>-0.10420415048322652</v>
      </c>
      <c r="M1105" s="139">
        <f t="shared" si="125"/>
        <v>-7.9553488992209029E-2</v>
      </c>
      <c r="N1105" s="388">
        <f t="shared" si="121"/>
        <v>-324.65778857720505</v>
      </c>
    </row>
    <row r="1106" spans="2:14" x14ac:dyDescent="0.25">
      <c r="B1106" s="387">
        <v>17</v>
      </c>
      <c r="C1106" s="387">
        <v>3402</v>
      </c>
      <c r="D1106" s="384" t="s">
        <v>1679</v>
      </c>
      <c r="E1106" s="385">
        <v>4108</v>
      </c>
      <c r="F1106" s="385">
        <v>1121</v>
      </c>
      <c r="G1106" s="385">
        <v>10446</v>
      </c>
      <c r="H1106" s="386">
        <f t="shared" si="119"/>
        <v>0.3932605782117557</v>
      </c>
      <c r="I1106" s="139">
        <f t="shared" si="120"/>
        <v>12.983050847457626</v>
      </c>
      <c r="J1106" s="139">
        <f t="shared" si="122"/>
        <v>0.22841358158179526</v>
      </c>
      <c r="K1106" s="139">
        <f t="shared" si="123"/>
        <v>-2.7263365914434089E-2</v>
      </c>
      <c r="L1106" s="139">
        <f t="shared" si="124"/>
        <v>0.20322417781155944</v>
      </c>
      <c r="M1106" s="139">
        <f t="shared" si="125"/>
        <v>0.40437439347892057</v>
      </c>
      <c r="N1106" s="388">
        <f t="shared" si="121"/>
        <v>4224.094914280804</v>
      </c>
    </row>
    <row r="1107" spans="2:14" x14ac:dyDescent="0.25">
      <c r="B1107" s="387">
        <v>17</v>
      </c>
      <c r="C1107" s="387">
        <v>3405</v>
      </c>
      <c r="D1107" s="384" t="s">
        <v>1680</v>
      </c>
      <c r="E1107" s="385">
        <v>2302</v>
      </c>
      <c r="F1107" s="385">
        <v>1081</v>
      </c>
      <c r="G1107" s="385">
        <v>3961</v>
      </c>
      <c r="H1107" s="386">
        <f t="shared" si="119"/>
        <v>0.5811663721282504</v>
      </c>
      <c r="I1107" s="139">
        <f t="shared" si="120"/>
        <v>5.7937095282146158</v>
      </c>
      <c r="J1107" s="139">
        <f t="shared" si="122"/>
        <v>-6.0023826177651261E-3</v>
      </c>
      <c r="K1107" s="139">
        <f t="shared" si="123"/>
        <v>0.17305735009003534</v>
      </c>
      <c r="L1107" s="139">
        <f t="shared" si="124"/>
        <v>-4.5494084338103209E-2</v>
      </c>
      <c r="M1107" s="139">
        <f t="shared" si="125"/>
        <v>0.12156088313416702</v>
      </c>
      <c r="N1107" s="388">
        <f t="shared" si="121"/>
        <v>481.50265809443556</v>
      </c>
    </row>
    <row r="1108" spans="2:14" x14ac:dyDescent="0.25">
      <c r="B1108" s="387">
        <v>17</v>
      </c>
      <c r="C1108" s="387">
        <v>3407</v>
      </c>
      <c r="D1108" s="384" t="s">
        <v>1681</v>
      </c>
      <c r="E1108" s="385">
        <v>2256</v>
      </c>
      <c r="F1108" s="385">
        <v>1384</v>
      </c>
      <c r="G1108" s="385">
        <v>6536</v>
      </c>
      <c r="H1108" s="386">
        <f t="shared" si="119"/>
        <v>0.34516523867809057</v>
      </c>
      <c r="I1108" s="139">
        <f t="shared" si="120"/>
        <v>6.3526011560693645</v>
      </c>
      <c r="J1108" s="139">
        <f t="shared" si="122"/>
        <v>8.7077202241736471E-2</v>
      </c>
      <c r="K1108" s="139">
        <f t="shared" si="123"/>
        <v>-7.8536361020393575E-2</v>
      </c>
      <c r="L1108" s="139">
        <f t="shared" si="124"/>
        <v>-2.6158995317087649E-2</v>
      </c>
      <c r="M1108" s="139">
        <f t="shared" si="125"/>
        <v>-1.7618154095744753E-2</v>
      </c>
      <c r="N1108" s="388">
        <f t="shared" si="121"/>
        <v>-115.15225516978771</v>
      </c>
    </row>
    <row r="1109" spans="2:14" x14ac:dyDescent="0.25">
      <c r="B1109" s="387">
        <v>17</v>
      </c>
      <c r="C1109" s="387">
        <v>3408</v>
      </c>
      <c r="D1109" s="384" t="s">
        <v>1682</v>
      </c>
      <c r="E1109" s="385">
        <v>6766</v>
      </c>
      <c r="F1109" s="385">
        <v>1420</v>
      </c>
      <c r="G1109" s="385">
        <v>13831</v>
      </c>
      <c r="H1109" s="386">
        <f t="shared" si="119"/>
        <v>0.4891909478707252</v>
      </c>
      <c r="I1109" s="139">
        <f t="shared" si="120"/>
        <v>14.50492957746479</v>
      </c>
      <c r="J1109" s="139">
        <f t="shared" si="122"/>
        <v>0.35077256983399446</v>
      </c>
      <c r="K1109" s="139">
        <f t="shared" si="123"/>
        <v>7.5005116265514871E-2</v>
      </c>
      <c r="L1109" s="139">
        <f t="shared" si="124"/>
        <v>0.25587420736527838</v>
      </c>
      <c r="M1109" s="139">
        <f t="shared" si="125"/>
        <v>0.68165189346478772</v>
      </c>
      <c r="N1109" s="388">
        <f t="shared" si="121"/>
        <v>9427.9273385114793</v>
      </c>
    </row>
    <row r="1110" spans="2:14" x14ac:dyDescent="0.25">
      <c r="B1110" s="387">
        <v>17</v>
      </c>
      <c r="C1110" s="387">
        <v>3422</v>
      </c>
      <c r="D1110" s="384" t="s">
        <v>1683</v>
      </c>
      <c r="E1110" s="385">
        <v>698</v>
      </c>
      <c r="F1110" s="385">
        <v>1558</v>
      </c>
      <c r="G1110" s="385">
        <v>1527</v>
      </c>
      <c r="H1110" s="386">
        <f t="shared" si="119"/>
        <v>0.45710543549443355</v>
      </c>
      <c r="I1110" s="139">
        <f t="shared" si="120"/>
        <v>1.4281129653401796</v>
      </c>
      <c r="J1110" s="139">
        <f t="shared" si="122"/>
        <v>-9.3985182442241605E-2</v>
      </c>
      <c r="K1110" s="139">
        <f t="shared" si="123"/>
        <v>4.0799716428587339E-2</v>
      </c>
      <c r="L1110" s="139">
        <f t="shared" si="124"/>
        <v>-0.19652371864666016</v>
      </c>
      <c r="M1110" s="139">
        <f t="shared" si="125"/>
        <v>-0.24970918466031441</v>
      </c>
      <c r="N1110" s="388">
        <f t="shared" si="121"/>
        <v>-381.3059249763001</v>
      </c>
    </row>
    <row r="1111" spans="2:14" x14ac:dyDescent="0.25">
      <c r="B1111" s="387">
        <v>17</v>
      </c>
      <c r="C1111" s="387">
        <v>3423</v>
      </c>
      <c r="D1111" s="384" t="s">
        <v>1684</v>
      </c>
      <c r="E1111" s="385">
        <v>858</v>
      </c>
      <c r="F1111" s="385">
        <v>1627</v>
      </c>
      <c r="G1111" s="385">
        <v>3201</v>
      </c>
      <c r="H1111" s="386">
        <f t="shared" si="119"/>
        <v>0.26804123711340205</v>
      </c>
      <c r="I1111" s="139">
        <f t="shared" si="120"/>
        <v>2.4947756607252614</v>
      </c>
      <c r="J1111" s="139">
        <f t="shared" si="122"/>
        <v>-3.3474415430666572E-2</v>
      </c>
      <c r="K1111" s="139">
        <f t="shared" si="123"/>
        <v>-0.16075593973883368</v>
      </c>
      <c r="L1111" s="139">
        <f t="shared" si="124"/>
        <v>-0.15962207771525055</v>
      </c>
      <c r="M1111" s="139">
        <f t="shared" si="125"/>
        <v>-0.35385243288475077</v>
      </c>
      <c r="N1111" s="388">
        <f t="shared" si="121"/>
        <v>-1132.6816376640872</v>
      </c>
    </row>
    <row r="1112" spans="2:14" x14ac:dyDescent="0.25">
      <c r="B1112" s="387">
        <v>17</v>
      </c>
      <c r="C1112" s="387">
        <v>3424</v>
      </c>
      <c r="D1112" s="384" t="s">
        <v>1685</v>
      </c>
      <c r="E1112" s="385">
        <v>3420</v>
      </c>
      <c r="F1112" s="385">
        <v>1737</v>
      </c>
      <c r="G1112" s="385">
        <v>4588</v>
      </c>
      <c r="H1112" s="386">
        <f t="shared" si="119"/>
        <v>0.7454228421970357</v>
      </c>
      <c r="I1112" s="139">
        <f t="shared" si="120"/>
        <v>4.6102475532527345</v>
      </c>
      <c r="J1112" s="139">
        <f t="shared" si="122"/>
        <v>1.6662044452878565E-2</v>
      </c>
      <c r="K1112" s="139">
        <f t="shared" si="123"/>
        <v>0.34816623314644757</v>
      </c>
      <c r="L1112" s="139">
        <f t="shared" si="124"/>
        <v>-8.6436445072162721E-2</v>
      </c>
      <c r="M1112" s="139">
        <f t="shared" si="125"/>
        <v>0.27839183252716337</v>
      </c>
      <c r="N1112" s="388">
        <f t="shared" si="121"/>
        <v>1277.2617276346255</v>
      </c>
    </row>
    <row r="1113" spans="2:14" x14ac:dyDescent="0.25">
      <c r="B1113" s="387">
        <v>17</v>
      </c>
      <c r="C1113" s="387">
        <v>3426</v>
      </c>
      <c r="D1113" s="384" t="s">
        <v>1686</v>
      </c>
      <c r="E1113" s="385">
        <v>2045</v>
      </c>
      <c r="F1113" s="385">
        <v>881</v>
      </c>
      <c r="G1113" s="385">
        <v>4997</v>
      </c>
      <c r="H1113" s="386">
        <f t="shared" si="119"/>
        <v>0.40924554732839702</v>
      </c>
      <c r="I1113" s="139">
        <f t="shared" si="120"/>
        <v>7.9931895573212257</v>
      </c>
      <c r="J1113" s="139">
        <f t="shared" si="122"/>
        <v>3.1446335795611055E-2</v>
      </c>
      <c r="K1113" s="139">
        <f t="shared" si="123"/>
        <v>-1.0222271055070984E-2</v>
      </c>
      <c r="L1113" s="139">
        <f t="shared" si="124"/>
        <v>3.059784483599896E-2</v>
      </c>
      <c r="M1113" s="139">
        <f t="shared" si="125"/>
        <v>5.1821909576539031E-2</v>
      </c>
      <c r="N1113" s="388">
        <f t="shared" si="121"/>
        <v>258.95408215396554</v>
      </c>
    </row>
    <row r="1114" spans="2:14" x14ac:dyDescent="0.25">
      <c r="B1114" s="387">
        <v>17</v>
      </c>
      <c r="C1114" s="387">
        <v>3427</v>
      </c>
      <c r="D1114" s="384" t="s">
        <v>1687</v>
      </c>
      <c r="E1114" s="385">
        <v>15936</v>
      </c>
      <c r="F1114" s="385">
        <v>2067</v>
      </c>
      <c r="G1114" s="385">
        <v>24541</v>
      </c>
      <c r="H1114" s="386">
        <f t="shared" si="119"/>
        <v>0.64936229167515591</v>
      </c>
      <c r="I1114" s="139">
        <f t="shared" si="120"/>
        <v>19.582486695694243</v>
      </c>
      <c r="J1114" s="139">
        <f t="shared" si="122"/>
        <v>0.73791134802632918</v>
      </c>
      <c r="K1114" s="139">
        <f t="shared" si="123"/>
        <v>0.24575896906347836</v>
      </c>
      <c r="L1114" s="139">
        <f t="shared" si="124"/>
        <v>0.43153441409818832</v>
      </c>
      <c r="M1114" s="139">
        <f t="shared" si="125"/>
        <v>1.4152047311879958</v>
      </c>
      <c r="N1114" s="388">
        <f t="shared" si="121"/>
        <v>34730.539308084604</v>
      </c>
    </row>
    <row r="1115" spans="2:14" x14ac:dyDescent="0.25">
      <c r="B1115" s="387">
        <v>17</v>
      </c>
      <c r="C1115" s="387">
        <v>3441</v>
      </c>
      <c r="D1115" s="384" t="s">
        <v>1688</v>
      </c>
      <c r="E1115" s="385">
        <v>571</v>
      </c>
      <c r="F1115" s="385">
        <v>619</v>
      </c>
      <c r="G1115" s="385">
        <v>2115</v>
      </c>
      <c r="H1115" s="386">
        <f t="shared" si="119"/>
        <v>0.26997635933806147</v>
      </c>
      <c r="I1115" s="139">
        <f t="shared" si="120"/>
        <v>4.3392568659127626</v>
      </c>
      <c r="J1115" s="139">
        <f t="shared" si="122"/>
        <v>-7.273050442383891E-2</v>
      </c>
      <c r="K1115" s="139">
        <f t="shared" si="123"/>
        <v>-0.1586929641300443</v>
      </c>
      <c r="L1115" s="139">
        <f t="shared" si="124"/>
        <v>-9.5811480951115441E-2</v>
      </c>
      <c r="M1115" s="139">
        <f t="shared" si="125"/>
        <v>-0.32723494950499865</v>
      </c>
      <c r="N1115" s="388">
        <f t="shared" si="121"/>
        <v>-692.10191820307216</v>
      </c>
    </row>
    <row r="1116" spans="2:14" x14ac:dyDescent="0.25">
      <c r="B1116" s="387">
        <v>17</v>
      </c>
      <c r="C1116" s="387">
        <v>3442</v>
      </c>
      <c r="D1116" s="384" t="s">
        <v>1689</v>
      </c>
      <c r="E1116" s="385">
        <v>2510</v>
      </c>
      <c r="F1116" s="385">
        <v>1250</v>
      </c>
      <c r="G1116" s="385">
        <v>8523</v>
      </c>
      <c r="H1116" s="386">
        <f t="shared" si="119"/>
        <v>0.29449724275489852</v>
      </c>
      <c r="I1116" s="139">
        <f t="shared" si="120"/>
        <v>8.8263999999999996</v>
      </c>
      <c r="J1116" s="139">
        <f t="shared" si="122"/>
        <v>0.15890210908283539</v>
      </c>
      <c r="K1116" s="139">
        <f t="shared" si="123"/>
        <v>-0.13255198773574625</v>
      </c>
      <c r="L1116" s="139">
        <f t="shared" si="124"/>
        <v>5.942310769468824E-2</v>
      </c>
      <c r="M1116" s="139">
        <f t="shared" si="125"/>
        <v>8.577322904177738E-2</v>
      </c>
      <c r="N1116" s="388">
        <f t="shared" si="121"/>
        <v>731.04523112306856</v>
      </c>
    </row>
    <row r="1117" spans="2:14" x14ac:dyDescent="0.25">
      <c r="B1117" s="387">
        <v>17</v>
      </c>
      <c r="C1117" s="387">
        <v>3443</v>
      </c>
      <c r="D1117" s="384" t="s">
        <v>1690</v>
      </c>
      <c r="E1117" s="385">
        <v>13642</v>
      </c>
      <c r="F1117" s="385">
        <v>2704</v>
      </c>
      <c r="G1117" s="385">
        <v>18226</v>
      </c>
      <c r="H1117" s="386">
        <f t="shared" si="119"/>
        <v>0.74849116646548886</v>
      </c>
      <c r="I1117" s="139">
        <f t="shared" si="120"/>
        <v>11.785502958579881</v>
      </c>
      <c r="J1117" s="139">
        <f t="shared" si="122"/>
        <v>0.50964044379807583</v>
      </c>
      <c r="K1117" s="139">
        <f t="shared" si="123"/>
        <v>0.35143728137534669</v>
      </c>
      <c r="L1117" s="139">
        <f t="shared" si="124"/>
        <v>0.1617945090092954</v>
      </c>
      <c r="M1117" s="139">
        <f t="shared" si="125"/>
        <v>1.0228722341827179</v>
      </c>
      <c r="N1117" s="388">
        <f t="shared" si="121"/>
        <v>18642.869340214216</v>
      </c>
    </row>
    <row r="1118" spans="2:14" x14ac:dyDescent="0.25">
      <c r="B1118" s="387">
        <v>17</v>
      </c>
      <c r="C1118" s="387">
        <v>3444</v>
      </c>
      <c r="D1118" s="384" t="s">
        <v>1691</v>
      </c>
      <c r="E1118" s="385">
        <v>1487</v>
      </c>
      <c r="F1118" s="385">
        <v>3117</v>
      </c>
      <c r="G1118" s="385">
        <v>3528</v>
      </c>
      <c r="H1118" s="386">
        <f t="shared" si="119"/>
        <v>0.42148526077097503</v>
      </c>
      <c r="I1118" s="139">
        <f t="shared" si="120"/>
        <v>1.6089188322104588</v>
      </c>
      <c r="J1118" s="139">
        <f t="shared" si="122"/>
        <v>-2.1654211838799765E-2</v>
      </c>
      <c r="K1118" s="139">
        <f t="shared" si="123"/>
        <v>2.826119361226489E-3</v>
      </c>
      <c r="L1118" s="139">
        <f t="shared" si="124"/>
        <v>-0.19026866425467115</v>
      </c>
      <c r="M1118" s="139">
        <f t="shared" si="125"/>
        <v>-0.20909675673224443</v>
      </c>
      <c r="N1118" s="388">
        <f t="shared" si="121"/>
        <v>-737.69335775135835</v>
      </c>
    </row>
    <row r="1119" spans="2:14" x14ac:dyDescent="0.25">
      <c r="B1119" s="387">
        <v>18</v>
      </c>
      <c r="C1119" s="387">
        <v>3506</v>
      </c>
      <c r="D1119" s="384" t="s">
        <v>1692</v>
      </c>
      <c r="E1119" s="385">
        <v>2813</v>
      </c>
      <c r="F1119" s="385">
        <v>3731</v>
      </c>
      <c r="G1119" s="385">
        <v>2749</v>
      </c>
      <c r="H1119" s="386">
        <f t="shared" si="119"/>
        <v>1.0232811931611494</v>
      </c>
      <c r="I1119" s="139">
        <f t="shared" si="120"/>
        <v>1.4907531492897346</v>
      </c>
      <c r="J1119" s="139">
        <f t="shared" si="122"/>
        <v>-4.9813045472023747E-2</v>
      </c>
      <c r="K1119" s="139">
        <f t="shared" si="123"/>
        <v>0.64438266507663089</v>
      </c>
      <c r="L1119" s="139">
        <f t="shared" si="124"/>
        <v>-0.1943566553510328</v>
      </c>
      <c r="M1119" s="139">
        <f t="shared" si="125"/>
        <v>0.40021296425357439</v>
      </c>
      <c r="N1119" s="388">
        <f t="shared" si="121"/>
        <v>1100.1854387330759</v>
      </c>
    </row>
    <row r="1120" spans="2:14" x14ac:dyDescent="0.25">
      <c r="B1120" s="387">
        <v>18</v>
      </c>
      <c r="C1120" s="387">
        <v>3513</v>
      </c>
      <c r="D1120" s="384" t="s">
        <v>1693</v>
      </c>
      <c r="E1120" s="385">
        <v>202</v>
      </c>
      <c r="F1120" s="385">
        <v>1423</v>
      </c>
      <c r="G1120" s="385">
        <v>531</v>
      </c>
      <c r="H1120" s="386">
        <f t="shared" si="119"/>
        <v>0.38041431261770242</v>
      </c>
      <c r="I1120" s="139">
        <f t="shared" si="120"/>
        <v>0.5151089248067463</v>
      </c>
      <c r="J1120" s="139">
        <f t="shared" si="122"/>
        <v>-0.12998800439178088</v>
      </c>
      <c r="K1120" s="139">
        <f t="shared" si="123"/>
        <v>-4.0958383338579825E-2</v>
      </c>
      <c r="L1120" s="139">
        <f t="shared" si="124"/>
        <v>-0.2281094743109921</v>
      </c>
      <c r="M1120" s="139">
        <f t="shared" si="125"/>
        <v>-0.39905586204135279</v>
      </c>
      <c r="N1120" s="388">
        <f t="shared" si="121"/>
        <v>-211.89866274395834</v>
      </c>
    </row>
    <row r="1121" spans="2:14" x14ac:dyDescent="0.25">
      <c r="B1121" s="387">
        <v>18</v>
      </c>
      <c r="C1121" s="387">
        <v>3514</v>
      </c>
      <c r="D1121" s="384" t="s">
        <v>1694</v>
      </c>
      <c r="E1121" s="385">
        <v>53</v>
      </c>
      <c r="F1121" s="385">
        <v>965</v>
      </c>
      <c r="G1121" s="385">
        <v>212</v>
      </c>
      <c r="H1121" s="386">
        <f t="shared" si="119"/>
        <v>0.25</v>
      </c>
      <c r="I1121" s="139">
        <f t="shared" si="120"/>
        <v>0.27461139896373055</v>
      </c>
      <c r="J1121" s="139">
        <f t="shared" si="122"/>
        <v>-0.14151902869088029</v>
      </c>
      <c r="K1121" s="139">
        <f t="shared" si="123"/>
        <v>-0.17998916007140728</v>
      </c>
      <c r="L1121" s="139">
        <f t="shared" si="124"/>
        <v>-0.23642958654698576</v>
      </c>
      <c r="M1121" s="139">
        <f t="shared" si="125"/>
        <v>-0.55793777530927335</v>
      </c>
      <c r="N1121" s="388">
        <f t="shared" si="121"/>
        <v>-118.28280836556596</v>
      </c>
    </row>
    <row r="1122" spans="2:14" x14ac:dyDescent="0.25">
      <c r="B1122" s="387">
        <v>18</v>
      </c>
      <c r="C1122" s="387">
        <v>3542</v>
      </c>
      <c r="D1122" s="384" t="s">
        <v>1695</v>
      </c>
      <c r="E1122" s="385">
        <v>709</v>
      </c>
      <c r="F1122" s="385">
        <v>7288</v>
      </c>
      <c r="G1122" s="385">
        <v>1327</v>
      </c>
      <c r="H1122" s="386">
        <f t="shared" si="119"/>
        <v>0.53428786737000755</v>
      </c>
      <c r="I1122" s="139">
        <f t="shared" si="120"/>
        <v>0.27936333699231614</v>
      </c>
      <c r="J1122" s="139">
        <f t="shared" si="122"/>
        <v>-0.10121466476142618</v>
      </c>
      <c r="K1122" s="139">
        <f t="shared" si="123"/>
        <v>0.12308158594428806</v>
      </c>
      <c r="L1122" s="139">
        <f t="shared" si="124"/>
        <v>-0.2362651912684991</v>
      </c>
      <c r="M1122" s="139">
        <f t="shared" si="125"/>
        <v>-0.21439827008563722</v>
      </c>
      <c r="N1122" s="388">
        <f t="shared" si="121"/>
        <v>-284.50650440364058</v>
      </c>
    </row>
    <row r="1123" spans="2:14" x14ac:dyDescent="0.25">
      <c r="B1123" s="387">
        <v>18</v>
      </c>
      <c r="C1123" s="387">
        <v>3543</v>
      </c>
      <c r="D1123" s="384" t="s">
        <v>1696</v>
      </c>
      <c r="E1123" s="385">
        <v>1569</v>
      </c>
      <c r="F1123" s="385">
        <v>19913</v>
      </c>
      <c r="G1123" s="385">
        <v>2377</v>
      </c>
      <c r="H1123" s="386">
        <f t="shared" si="119"/>
        <v>0.66007572570466977</v>
      </c>
      <c r="I1123" s="139">
        <f t="shared" si="120"/>
        <v>0.19816200472053433</v>
      </c>
      <c r="J1123" s="139">
        <f t="shared" si="122"/>
        <v>-6.3259882585707083E-2</v>
      </c>
      <c r="K1123" s="139">
        <f t="shared" si="123"/>
        <v>0.25718023889730052</v>
      </c>
      <c r="L1123" s="139">
        <f t="shared" si="124"/>
        <v>-0.23907438523357313</v>
      </c>
      <c r="M1123" s="139">
        <f t="shared" si="125"/>
        <v>-4.51540289219797E-2</v>
      </c>
      <c r="N1123" s="388">
        <f t="shared" si="121"/>
        <v>-107.33112674754575</v>
      </c>
    </row>
    <row r="1124" spans="2:14" x14ac:dyDescent="0.25">
      <c r="B1124" s="387">
        <v>18</v>
      </c>
      <c r="C1124" s="387">
        <v>3544</v>
      </c>
      <c r="D1124" s="384" t="s">
        <v>1697</v>
      </c>
      <c r="E1124" s="385">
        <v>572</v>
      </c>
      <c r="F1124" s="385">
        <v>9303</v>
      </c>
      <c r="G1124" s="385">
        <v>884</v>
      </c>
      <c r="H1124" s="386">
        <f t="shared" si="119"/>
        <v>0.6470588235294118</v>
      </c>
      <c r="I1124" s="139">
        <f t="shared" si="120"/>
        <v>0.15650865312264861</v>
      </c>
      <c r="J1124" s="139">
        <f t="shared" si="122"/>
        <v>-0.11722796809842007</v>
      </c>
      <c r="K1124" s="139">
        <f t="shared" si="123"/>
        <v>0.24330331094548541</v>
      </c>
      <c r="L1124" s="139">
        <f t="shared" si="124"/>
        <v>-0.24051540030882146</v>
      </c>
      <c r="M1124" s="139">
        <f t="shared" si="125"/>
        <v>-0.11444005746175612</v>
      </c>
      <c r="N1124" s="388">
        <f t="shared" si="121"/>
        <v>-101.1650107961924</v>
      </c>
    </row>
    <row r="1125" spans="2:14" x14ac:dyDescent="0.25">
      <c r="B1125" s="387">
        <v>18</v>
      </c>
      <c r="C1125" s="387">
        <v>3551</v>
      </c>
      <c r="D1125" s="384" t="s">
        <v>1698</v>
      </c>
      <c r="E1125" s="385">
        <v>899</v>
      </c>
      <c r="F1125" s="385">
        <v>3458</v>
      </c>
      <c r="G1125" s="385">
        <v>1124</v>
      </c>
      <c r="H1125" s="386">
        <f t="shared" si="119"/>
        <v>0.79982206405693945</v>
      </c>
      <c r="I1125" s="139">
        <f t="shared" si="120"/>
        <v>0.58502024291497978</v>
      </c>
      <c r="J1125" s="139">
        <f t="shared" si="122"/>
        <v>-0.10855258931539855</v>
      </c>
      <c r="K1125" s="139">
        <f t="shared" si="123"/>
        <v>0.40615960762379155</v>
      </c>
      <c r="L1125" s="139">
        <f t="shared" si="124"/>
        <v>-0.22569086309581296</v>
      </c>
      <c r="M1125" s="139">
        <f t="shared" si="125"/>
        <v>7.1916155212580019E-2</v>
      </c>
      <c r="N1125" s="388">
        <f t="shared" si="121"/>
        <v>80.83375845893994</v>
      </c>
    </row>
    <row r="1126" spans="2:14" x14ac:dyDescent="0.25">
      <c r="B1126" s="387">
        <v>18</v>
      </c>
      <c r="C1126" s="387">
        <v>3561</v>
      </c>
      <c r="D1126" s="384" t="s">
        <v>1699</v>
      </c>
      <c r="E1126" s="385">
        <v>2264</v>
      </c>
      <c r="F1126" s="385">
        <v>10569</v>
      </c>
      <c r="G1126" s="385">
        <v>3460</v>
      </c>
      <c r="H1126" s="386">
        <f t="shared" si="119"/>
        <v>0.65433526011560694</v>
      </c>
      <c r="I1126" s="139">
        <f t="shared" si="120"/>
        <v>0.54158387737723535</v>
      </c>
      <c r="J1126" s="139">
        <f t="shared" si="122"/>
        <v>-2.4112235827322529E-2</v>
      </c>
      <c r="K1126" s="139">
        <f t="shared" si="123"/>
        <v>0.25106050116579065</v>
      </c>
      <c r="L1126" s="139">
        <f t="shared" si="124"/>
        <v>-0.22719356228213883</v>
      </c>
      <c r="M1126" s="139">
        <f t="shared" si="125"/>
        <v>-2.4529694367070309E-4</v>
      </c>
      <c r="N1126" s="388">
        <f t="shared" si="121"/>
        <v>-0.8487274251006327</v>
      </c>
    </row>
    <row r="1127" spans="2:14" x14ac:dyDescent="0.25">
      <c r="B1127" s="387">
        <v>18</v>
      </c>
      <c r="C1127" s="387">
        <v>3572</v>
      </c>
      <c r="D1127" s="384" t="s">
        <v>1700</v>
      </c>
      <c r="E1127" s="385">
        <v>238</v>
      </c>
      <c r="F1127" s="385">
        <v>1871</v>
      </c>
      <c r="G1127" s="385">
        <v>637</v>
      </c>
      <c r="H1127" s="386">
        <f t="shared" si="119"/>
        <v>0.37362637362637363</v>
      </c>
      <c r="I1127" s="139">
        <f t="shared" si="120"/>
        <v>0.46766435061464456</v>
      </c>
      <c r="J1127" s="139">
        <f t="shared" si="122"/>
        <v>-0.12615637876261301</v>
      </c>
      <c r="K1127" s="139">
        <f t="shared" si="123"/>
        <v>-4.8194800963583542E-2</v>
      </c>
      <c r="L1127" s="139">
        <f t="shared" si="124"/>
        <v>-0.2297508391478382</v>
      </c>
      <c r="M1127" s="139">
        <f t="shared" si="125"/>
        <v>-0.40410201887403474</v>
      </c>
      <c r="N1127" s="388">
        <f t="shared" si="121"/>
        <v>-257.41298602276015</v>
      </c>
    </row>
    <row r="1128" spans="2:14" x14ac:dyDescent="0.25">
      <c r="B1128" s="387">
        <v>18</v>
      </c>
      <c r="C1128" s="387">
        <v>3575</v>
      </c>
      <c r="D1128" s="384" t="s">
        <v>1701</v>
      </c>
      <c r="E1128" s="385">
        <v>1274</v>
      </c>
      <c r="F1128" s="385">
        <v>2199</v>
      </c>
      <c r="G1128" s="385">
        <v>2001</v>
      </c>
      <c r="H1128" s="386">
        <f t="shared" si="119"/>
        <v>0.63668165917041475</v>
      </c>
      <c r="I1128" s="139">
        <f t="shared" si="120"/>
        <v>1.4893133242382901</v>
      </c>
      <c r="J1128" s="139">
        <f t="shared" si="122"/>
        <v>-7.685130934577411E-2</v>
      </c>
      <c r="K1128" s="139">
        <f t="shared" si="123"/>
        <v>0.23224052809476528</v>
      </c>
      <c r="L1128" s="139">
        <f t="shared" si="124"/>
        <v>-0.19440646669934597</v>
      </c>
      <c r="M1128" s="139">
        <f t="shared" si="125"/>
        <v>-3.90172479503548E-2</v>
      </c>
      <c r="N1128" s="388">
        <f t="shared" si="121"/>
        <v>-78.073513148659956</v>
      </c>
    </row>
    <row r="1129" spans="2:14" x14ac:dyDescent="0.25">
      <c r="B1129" s="387">
        <v>18</v>
      </c>
      <c r="C1129" s="387">
        <v>3581</v>
      </c>
      <c r="D1129" s="384" t="s">
        <v>1702</v>
      </c>
      <c r="E1129" s="385">
        <v>121</v>
      </c>
      <c r="F1129" s="385">
        <v>614</v>
      </c>
      <c r="G1129" s="385">
        <v>755</v>
      </c>
      <c r="H1129" s="386">
        <f t="shared" si="119"/>
        <v>0.16026490066225166</v>
      </c>
      <c r="I1129" s="139">
        <f t="shared" si="120"/>
        <v>1.4267100977198697</v>
      </c>
      <c r="J1129" s="139">
        <f t="shared" si="122"/>
        <v>-0.12189098419429412</v>
      </c>
      <c r="K1129" s="139">
        <f t="shared" si="123"/>
        <v>-0.27565305087223263</v>
      </c>
      <c r="L1129" s="139">
        <f t="shared" si="124"/>
        <v>-0.19657225143722551</v>
      </c>
      <c r="M1129" s="139">
        <f t="shared" si="125"/>
        <v>-0.59411628650375226</v>
      </c>
      <c r="N1129" s="388">
        <f t="shared" si="121"/>
        <v>-448.55779631033295</v>
      </c>
    </row>
    <row r="1130" spans="2:14" x14ac:dyDescent="0.25">
      <c r="B1130" s="387">
        <v>18</v>
      </c>
      <c r="C1130" s="387">
        <v>3582</v>
      </c>
      <c r="D1130" s="384" t="s">
        <v>1703</v>
      </c>
      <c r="E1130" s="385">
        <v>329</v>
      </c>
      <c r="F1130" s="385">
        <v>452</v>
      </c>
      <c r="G1130" s="385">
        <v>597</v>
      </c>
      <c r="H1130" s="386">
        <f t="shared" si="119"/>
        <v>0.5510887772194305</v>
      </c>
      <c r="I1130" s="139">
        <f t="shared" si="120"/>
        <v>2.0486725663716814</v>
      </c>
      <c r="J1130" s="139">
        <f t="shared" si="122"/>
        <v>-0.12760227522644993</v>
      </c>
      <c r="K1130" s="139">
        <f t="shared" si="123"/>
        <v>0.1409925306810885</v>
      </c>
      <c r="L1130" s="139">
        <f t="shared" si="124"/>
        <v>-0.175055200367284</v>
      </c>
      <c r="M1130" s="139">
        <f t="shared" si="125"/>
        <v>-0.16166494491264544</v>
      </c>
      <c r="N1130" s="388">
        <f t="shared" si="121"/>
        <v>-96.513972112849331</v>
      </c>
    </row>
    <row r="1131" spans="2:14" x14ac:dyDescent="0.25">
      <c r="B1131" s="387">
        <v>18</v>
      </c>
      <c r="C1131" s="387">
        <v>3603</v>
      </c>
      <c r="D1131" s="384" t="s">
        <v>1704</v>
      </c>
      <c r="E1131" s="385">
        <v>706</v>
      </c>
      <c r="F1131" s="385">
        <v>7971</v>
      </c>
      <c r="G1131" s="385">
        <v>955</v>
      </c>
      <c r="H1131" s="386">
        <f t="shared" si="119"/>
        <v>0.73926701570680631</v>
      </c>
      <c r="I1131" s="139">
        <f t="shared" si="120"/>
        <v>0.20838037887341612</v>
      </c>
      <c r="J1131" s="139">
        <f t="shared" si="122"/>
        <v>-0.11466150187510953</v>
      </c>
      <c r="K1131" s="139">
        <f t="shared" si="123"/>
        <v>0.34160369164935017</v>
      </c>
      <c r="L1131" s="139">
        <f t="shared" si="124"/>
        <v>-0.23872087631690822</v>
      </c>
      <c r="M1131" s="139">
        <f t="shared" si="125"/>
        <v>-1.1778686542667588E-2</v>
      </c>
      <c r="N1131" s="388">
        <f t="shared" si="121"/>
        <v>-11.248645648247546</v>
      </c>
    </row>
    <row r="1132" spans="2:14" x14ac:dyDescent="0.25">
      <c r="B1132" s="387">
        <v>18</v>
      </c>
      <c r="C1132" s="387">
        <v>3618</v>
      </c>
      <c r="D1132" s="384" t="s">
        <v>1705</v>
      </c>
      <c r="E1132" s="385">
        <v>842</v>
      </c>
      <c r="F1132" s="385">
        <v>11324</v>
      </c>
      <c r="G1132" s="385">
        <v>2029</v>
      </c>
      <c r="H1132" s="386">
        <f t="shared" si="119"/>
        <v>0.4149827501232134</v>
      </c>
      <c r="I1132" s="139">
        <f t="shared" si="120"/>
        <v>0.2535323207347227</v>
      </c>
      <c r="J1132" s="139">
        <f t="shared" si="122"/>
        <v>-7.5839181821088272E-2</v>
      </c>
      <c r="K1132" s="139">
        <f t="shared" si="123"/>
        <v>-4.1060116903852955E-3</v>
      </c>
      <c r="L1132" s="139">
        <f t="shared" si="124"/>
        <v>-0.23715882605197389</v>
      </c>
      <c r="M1132" s="139">
        <f t="shared" si="125"/>
        <v>-0.31710401956344747</v>
      </c>
      <c r="N1132" s="388">
        <f t="shared" si="121"/>
        <v>-643.4040556942349</v>
      </c>
    </row>
    <row r="1133" spans="2:14" x14ac:dyDescent="0.25">
      <c r="B1133" s="387">
        <v>18</v>
      </c>
      <c r="C1133" s="387">
        <v>3619</v>
      </c>
      <c r="D1133" s="384" t="s">
        <v>1706</v>
      </c>
      <c r="E1133" s="385">
        <v>3294</v>
      </c>
      <c r="F1133" s="385">
        <v>10349</v>
      </c>
      <c r="G1133" s="385">
        <v>4969</v>
      </c>
      <c r="H1133" s="386">
        <f t="shared" si="119"/>
        <v>0.66291004226202455</v>
      </c>
      <c r="I1133" s="139">
        <f t="shared" si="120"/>
        <v>0.79843463136534931</v>
      </c>
      <c r="J1133" s="139">
        <f t="shared" si="122"/>
        <v>3.043420827092521E-2</v>
      </c>
      <c r="K1133" s="139">
        <f t="shared" si="123"/>
        <v>0.26020181854271018</v>
      </c>
      <c r="L1133" s="139">
        <f t="shared" si="124"/>
        <v>-0.21830770329631438</v>
      </c>
      <c r="M1133" s="139">
        <f t="shared" si="125"/>
        <v>7.2328323517320992E-2</v>
      </c>
      <c r="N1133" s="388">
        <f t="shared" si="121"/>
        <v>359.39943955756803</v>
      </c>
    </row>
    <row r="1134" spans="2:14" x14ac:dyDescent="0.25">
      <c r="B1134" s="387">
        <v>18</v>
      </c>
      <c r="C1134" s="387">
        <v>3633</v>
      </c>
      <c r="D1134" s="384" t="s">
        <v>1707</v>
      </c>
      <c r="E1134" s="385">
        <v>196</v>
      </c>
      <c r="F1134" s="385">
        <v>123</v>
      </c>
      <c r="G1134" s="385">
        <v>351</v>
      </c>
      <c r="H1134" s="386">
        <f t="shared" si="119"/>
        <v>0.55840455840455838</v>
      </c>
      <c r="I1134" s="139">
        <f t="shared" si="120"/>
        <v>4.4471544715447155</v>
      </c>
      <c r="J1134" s="139">
        <f t="shared" si="122"/>
        <v>-0.136494538479047</v>
      </c>
      <c r="K1134" s="139">
        <f t="shared" si="123"/>
        <v>0.14879166499510604</v>
      </c>
      <c r="L1134" s="139">
        <f t="shared" si="124"/>
        <v>-9.2078718272139634E-2</v>
      </c>
      <c r="M1134" s="139">
        <f t="shared" si="125"/>
        <v>-7.9781591756080586E-2</v>
      </c>
      <c r="N1134" s="388">
        <f t="shared" si="121"/>
        <v>-28.003338706384287</v>
      </c>
    </row>
    <row r="1135" spans="2:14" x14ac:dyDescent="0.25">
      <c r="B1135" s="387">
        <v>18</v>
      </c>
      <c r="C1135" s="387">
        <v>3637</v>
      </c>
      <c r="D1135" s="384" t="s">
        <v>1708</v>
      </c>
      <c r="E1135" s="385">
        <v>518</v>
      </c>
      <c r="F1135" s="385">
        <v>277</v>
      </c>
      <c r="G1135" s="385">
        <v>301</v>
      </c>
      <c r="H1135" s="386">
        <f t="shared" si="119"/>
        <v>1.7209302325581395</v>
      </c>
      <c r="I1135" s="139">
        <f t="shared" si="120"/>
        <v>2.9566787003610107</v>
      </c>
      <c r="J1135" s="139">
        <f t="shared" si="122"/>
        <v>-0.13830190905884313</v>
      </c>
      <c r="K1135" s="139">
        <f t="shared" si="123"/>
        <v>1.3881253255820425</v>
      </c>
      <c r="L1135" s="139">
        <f t="shared" si="124"/>
        <v>-0.14364234936484485</v>
      </c>
      <c r="M1135" s="139">
        <f t="shared" si="125"/>
        <v>1.1061810671583545</v>
      </c>
      <c r="N1135" s="388">
        <f t="shared" si="121"/>
        <v>332.9605012146647</v>
      </c>
    </row>
    <row r="1136" spans="2:14" x14ac:dyDescent="0.25">
      <c r="B1136" s="387">
        <v>18</v>
      </c>
      <c r="C1136" s="387">
        <v>3638</v>
      </c>
      <c r="D1136" s="384" t="s">
        <v>1709</v>
      </c>
      <c r="E1136" s="385">
        <v>392</v>
      </c>
      <c r="F1136" s="385">
        <v>1360</v>
      </c>
      <c r="G1136" s="385">
        <v>822</v>
      </c>
      <c r="H1136" s="386">
        <f t="shared" si="119"/>
        <v>0.47688564476885642</v>
      </c>
      <c r="I1136" s="139">
        <f t="shared" si="120"/>
        <v>0.89264705882352946</v>
      </c>
      <c r="J1136" s="139">
        <f t="shared" si="122"/>
        <v>-0.11946910761736729</v>
      </c>
      <c r="K1136" s="139">
        <f t="shared" si="123"/>
        <v>6.1886802685924981E-2</v>
      </c>
      <c r="L1136" s="139">
        <f t="shared" si="124"/>
        <v>-0.21504838506536872</v>
      </c>
      <c r="M1136" s="139">
        <f t="shared" si="125"/>
        <v>-0.272630689996811</v>
      </c>
      <c r="N1136" s="388">
        <f t="shared" si="121"/>
        <v>-224.10242717737864</v>
      </c>
    </row>
    <row r="1137" spans="2:14" x14ac:dyDescent="0.25">
      <c r="B1137" s="387">
        <v>18</v>
      </c>
      <c r="C1137" s="387">
        <v>3640</v>
      </c>
      <c r="D1137" s="384" t="s">
        <v>1710</v>
      </c>
      <c r="E1137" s="385">
        <v>339</v>
      </c>
      <c r="F1137" s="385">
        <v>874</v>
      </c>
      <c r="G1137" s="385">
        <v>979</v>
      </c>
      <c r="H1137" s="386">
        <f t="shared" si="119"/>
        <v>0.34627170582226763</v>
      </c>
      <c r="I1137" s="139">
        <f t="shared" si="120"/>
        <v>1.5080091533180777</v>
      </c>
      <c r="J1137" s="139">
        <f t="shared" si="122"/>
        <v>-0.11379396399680737</v>
      </c>
      <c r="K1137" s="139">
        <f t="shared" si="123"/>
        <v>-7.735678967276674E-2</v>
      </c>
      <c r="L1137" s="139">
        <f t="shared" si="124"/>
        <v>-0.19375967669290606</v>
      </c>
      <c r="M1137" s="139">
        <f t="shared" si="125"/>
        <v>-0.38491043036248018</v>
      </c>
      <c r="N1137" s="388">
        <f t="shared" si="121"/>
        <v>-376.82731132486811</v>
      </c>
    </row>
    <row r="1138" spans="2:14" x14ac:dyDescent="0.25">
      <c r="B1138" s="387">
        <v>18</v>
      </c>
      <c r="C1138" s="387">
        <v>3661</v>
      </c>
      <c r="D1138" s="384" t="s">
        <v>1711</v>
      </c>
      <c r="E1138" s="385">
        <v>1516</v>
      </c>
      <c r="F1138" s="385">
        <v>2928</v>
      </c>
      <c r="G1138" s="385">
        <v>2346</v>
      </c>
      <c r="H1138" s="386">
        <f t="shared" si="119"/>
        <v>0.64620630861040074</v>
      </c>
      <c r="I1138" s="139">
        <f t="shared" si="120"/>
        <v>1.3189890710382515</v>
      </c>
      <c r="J1138" s="139">
        <f t="shared" si="122"/>
        <v>-6.4380452345180694E-2</v>
      </c>
      <c r="K1138" s="139">
        <f t="shared" si="123"/>
        <v>0.24239447042800416</v>
      </c>
      <c r="L1138" s="139">
        <f t="shared" si="124"/>
        <v>-0.20029890529375022</v>
      </c>
      <c r="M1138" s="139">
        <f t="shared" si="125"/>
        <v>-2.2284887210926752E-2</v>
      </c>
      <c r="N1138" s="388">
        <f t="shared" si="121"/>
        <v>-52.280345396834157</v>
      </c>
    </row>
    <row r="1139" spans="2:14" x14ac:dyDescent="0.25">
      <c r="B1139" s="387">
        <v>18</v>
      </c>
      <c r="C1139" s="387">
        <v>3662</v>
      </c>
      <c r="D1139" s="384" t="s">
        <v>1712</v>
      </c>
      <c r="E1139" s="385">
        <v>81</v>
      </c>
      <c r="F1139" s="385">
        <v>516</v>
      </c>
      <c r="G1139" s="385">
        <v>251</v>
      </c>
      <c r="H1139" s="386">
        <f t="shared" si="119"/>
        <v>0.32270916334661354</v>
      </c>
      <c r="I1139" s="139">
        <f t="shared" si="120"/>
        <v>0.64341085271317833</v>
      </c>
      <c r="J1139" s="139">
        <f t="shared" si="122"/>
        <v>-0.14010927963863928</v>
      </c>
      <c r="K1139" s="139">
        <f t="shared" si="123"/>
        <v>-0.10247610760985146</v>
      </c>
      <c r="L1139" s="139">
        <f t="shared" si="124"/>
        <v>-0.22367081559076613</v>
      </c>
      <c r="M1139" s="139">
        <f t="shared" si="125"/>
        <v>-0.46625620283925684</v>
      </c>
      <c r="N1139" s="388">
        <f t="shared" si="121"/>
        <v>-117.03030691265347</v>
      </c>
    </row>
    <row r="1140" spans="2:14" x14ac:dyDescent="0.25">
      <c r="B1140" s="387">
        <v>18</v>
      </c>
      <c r="C1140" s="387">
        <v>3663</v>
      </c>
      <c r="D1140" s="384" t="s">
        <v>1713</v>
      </c>
      <c r="E1140" s="385">
        <v>121</v>
      </c>
      <c r="F1140" s="385">
        <v>409</v>
      </c>
      <c r="G1140" s="385">
        <v>517</v>
      </c>
      <c r="H1140" s="386">
        <f t="shared" si="119"/>
        <v>0.23404255319148937</v>
      </c>
      <c r="I1140" s="139">
        <f t="shared" si="120"/>
        <v>1.5599022004889975</v>
      </c>
      <c r="J1140" s="139">
        <f t="shared" si="122"/>
        <v>-0.13049406815412379</v>
      </c>
      <c r="K1140" s="139">
        <f t="shared" si="123"/>
        <v>-0.19700091422575047</v>
      </c>
      <c r="L1140" s="139">
        <f t="shared" si="124"/>
        <v>-0.19196441507756787</v>
      </c>
      <c r="M1140" s="139">
        <f t="shared" si="125"/>
        <v>-0.51945939745744218</v>
      </c>
      <c r="N1140" s="388">
        <f t="shared" si="121"/>
        <v>-268.56050848549762</v>
      </c>
    </row>
    <row r="1141" spans="2:14" x14ac:dyDescent="0.25">
      <c r="B1141" s="387">
        <v>18</v>
      </c>
      <c r="C1141" s="387">
        <v>3668</v>
      </c>
      <c r="D1141" s="384" t="s">
        <v>1714</v>
      </c>
      <c r="E1141" s="385">
        <v>2363</v>
      </c>
      <c r="F1141" s="385">
        <v>1577</v>
      </c>
      <c r="G1141" s="385">
        <v>3415</v>
      </c>
      <c r="H1141" s="386">
        <f t="shared" si="119"/>
        <v>0.69194729136163979</v>
      </c>
      <c r="I1141" s="139">
        <f t="shared" si="120"/>
        <v>3.6639188332276476</v>
      </c>
      <c r="J1141" s="139">
        <f t="shared" si="122"/>
        <v>-2.5738869349139059E-2</v>
      </c>
      <c r="K1141" s="139">
        <f t="shared" si="123"/>
        <v>0.29115755657077774</v>
      </c>
      <c r="L1141" s="139">
        <f t="shared" si="124"/>
        <v>-0.11917508192571764</v>
      </c>
      <c r="M1141" s="139">
        <f t="shared" si="125"/>
        <v>0.14624360529592106</v>
      </c>
      <c r="N1141" s="388">
        <f t="shared" si="121"/>
        <v>499.42191208557045</v>
      </c>
    </row>
    <row r="1142" spans="2:14" x14ac:dyDescent="0.25">
      <c r="B1142" s="387">
        <v>18</v>
      </c>
      <c r="C1142" s="387">
        <v>3669</v>
      </c>
      <c r="D1142" s="384" t="s">
        <v>1715</v>
      </c>
      <c r="E1142" s="385">
        <v>94</v>
      </c>
      <c r="F1142" s="385">
        <v>1631</v>
      </c>
      <c r="G1142" s="385">
        <v>142</v>
      </c>
      <c r="H1142" s="386">
        <f t="shared" si="119"/>
        <v>0.6619718309859155</v>
      </c>
      <c r="I1142" s="139">
        <f t="shared" si="120"/>
        <v>0.14469650521152666</v>
      </c>
      <c r="J1142" s="139">
        <f t="shared" si="122"/>
        <v>-0.14404934750259488</v>
      </c>
      <c r="K1142" s="139">
        <f t="shared" si="123"/>
        <v>0.25920161971607292</v>
      </c>
      <c r="L1142" s="139">
        <f t="shared" si="124"/>
        <v>-0.24092404649353458</v>
      </c>
      <c r="M1142" s="139">
        <f t="shared" si="125"/>
        <v>-0.12577177428005654</v>
      </c>
      <c r="N1142" s="388">
        <f t="shared" si="121"/>
        <v>-17.859591947768028</v>
      </c>
    </row>
    <row r="1143" spans="2:14" x14ac:dyDescent="0.25">
      <c r="B1143" s="387">
        <v>18</v>
      </c>
      <c r="C1143" s="387">
        <v>3670</v>
      </c>
      <c r="D1143" s="384" t="s">
        <v>1716</v>
      </c>
      <c r="E1143" s="385">
        <v>50</v>
      </c>
      <c r="F1143" s="385">
        <v>412</v>
      </c>
      <c r="G1143" s="385">
        <v>166</v>
      </c>
      <c r="H1143" s="386">
        <f t="shared" si="119"/>
        <v>0.30120481927710846</v>
      </c>
      <c r="I1143" s="139">
        <f t="shared" si="120"/>
        <v>0.52427184466019416</v>
      </c>
      <c r="J1143" s="139">
        <f t="shared" si="122"/>
        <v>-0.14318180962429275</v>
      </c>
      <c r="K1143" s="139">
        <f t="shared" si="123"/>
        <v>-0.12540124212233006</v>
      </c>
      <c r="L1143" s="139">
        <f t="shared" si="124"/>
        <v>-0.22779247927612487</v>
      </c>
      <c r="M1143" s="139">
        <f t="shared" si="125"/>
        <v>-0.49637553102274767</v>
      </c>
      <c r="N1143" s="388">
        <f t="shared" si="121"/>
        <v>-82.398338149776109</v>
      </c>
    </row>
    <row r="1144" spans="2:14" x14ac:dyDescent="0.25">
      <c r="B1144" s="387">
        <v>18</v>
      </c>
      <c r="C1144" s="387">
        <v>3672</v>
      </c>
      <c r="D1144" s="384" t="s">
        <v>1717</v>
      </c>
      <c r="E1144" s="385">
        <v>420</v>
      </c>
      <c r="F1144" s="385">
        <v>10891</v>
      </c>
      <c r="G1144" s="385">
        <v>952</v>
      </c>
      <c r="H1144" s="386">
        <f t="shared" si="119"/>
        <v>0.44117647058823528</v>
      </c>
      <c r="I1144" s="139">
        <f t="shared" si="120"/>
        <v>0.12597557616380498</v>
      </c>
      <c r="J1144" s="139">
        <f t="shared" si="122"/>
        <v>-0.1147699441098973</v>
      </c>
      <c r="K1144" s="139">
        <f t="shared" si="123"/>
        <v>2.3818325973763252E-2</v>
      </c>
      <c r="L1144" s="139">
        <f t="shared" si="124"/>
        <v>-0.24157170484383625</v>
      </c>
      <c r="M1144" s="139">
        <f t="shared" si="125"/>
        <v>-0.33252332297997028</v>
      </c>
      <c r="N1144" s="388">
        <f t="shared" si="121"/>
        <v>-316.5622034769317</v>
      </c>
    </row>
    <row r="1145" spans="2:14" x14ac:dyDescent="0.25">
      <c r="B1145" s="387">
        <v>18</v>
      </c>
      <c r="C1145" s="387">
        <v>3673</v>
      </c>
      <c r="D1145" s="384" t="s">
        <v>1718</v>
      </c>
      <c r="E1145" s="385">
        <v>504</v>
      </c>
      <c r="F1145" s="385">
        <v>4145</v>
      </c>
      <c r="G1145" s="385">
        <v>2200</v>
      </c>
      <c r="H1145" s="386">
        <f t="shared" si="119"/>
        <v>0.2290909090909091</v>
      </c>
      <c r="I1145" s="139">
        <f t="shared" si="120"/>
        <v>0.65235223160434264</v>
      </c>
      <c r="J1145" s="139">
        <f t="shared" si="122"/>
        <v>-6.9657974438185444E-2</v>
      </c>
      <c r="K1145" s="139">
        <f t="shared" si="123"/>
        <v>-0.20227971309061332</v>
      </c>
      <c r="L1145" s="139">
        <f t="shared" si="124"/>
        <v>-0.2233614848579103</v>
      </c>
      <c r="M1145" s="139">
        <f t="shared" si="125"/>
        <v>-0.49529917238670906</v>
      </c>
      <c r="N1145" s="388">
        <f t="shared" si="121"/>
        <v>-1089.65817925076</v>
      </c>
    </row>
    <row r="1146" spans="2:14" x14ac:dyDescent="0.25">
      <c r="B1146" s="387">
        <v>18</v>
      </c>
      <c r="C1146" s="387">
        <v>3681</v>
      </c>
      <c r="D1146" s="384" t="s">
        <v>1719</v>
      </c>
      <c r="E1146" s="385">
        <v>128</v>
      </c>
      <c r="F1146" s="385">
        <v>5220</v>
      </c>
      <c r="G1146" s="385">
        <v>168</v>
      </c>
      <c r="H1146" s="386">
        <f t="shared" si="119"/>
        <v>0.76190476190476186</v>
      </c>
      <c r="I1146" s="139">
        <f t="shared" si="120"/>
        <v>5.6704980842911874E-2</v>
      </c>
      <c r="J1146" s="139">
        <f t="shared" si="122"/>
        <v>-0.14310951480110087</v>
      </c>
      <c r="K1146" s="139">
        <f t="shared" si="123"/>
        <v>0.36573711208617388</v>
      </c>
      <c r="L1146" s="139">
        <f t="shared" si="124"/>
        <v>-0.24396814998689412</v>
      </c>
      <c r="M1146" s="139">
        <f t="shared" si="125"/>
        <v>-2.1340552701821114E-2</v>
      </c>
      <c r="N1146" s="388">
        <f t="shared" si="121"/>
        <v>-3.5852128539059471</v>
      </c>
    </row>
    <row r="1147" spans="2:14" x14ac:dyDescent="0.25">
      <c r="B1147" s="387">
        <v>18</v>
      </c>
      <c r="C1147" s="387">
        <v>3695</v>
      </c>
      <c r="D1147" s="384" t="s">
        <v>1720</v>
      </c>
      <c r="E1147" s="385">
        <v>81</v>
      </c>
      <c r="F1147" s="385">
        <v>1396</v>
      </c>
      <c r="G1147" s="385">
        <v>145</v>
      </c>
      <c r="H1147" s="386">
        <f t="shared" si="119"/>
        <v>0.55862068965517242</v>
      </c>
      <c r="I1147" s="139">
        <f t="shared" si="120"/>
        <v>0.16189111747851004</v>
      </c>
      <c r="J1147" s="139">
        <f t="shared" si="122"/>
        <v>-0.14394090526780712</v>
      </c>
      <c r="K1147" s="139">
        <f t="shared" si="123"/>
        <v>0.14902207602167175</v>
      </c>
      <c r="L1147" s="139">
        <f t="shared" si="124"/>
        <v>-0.24032919170900313</v>
      </c>
      <c r="M1147" s="139">
        <f t="shared" si="125"/>
        <v>-0.2352480209551385</v>
      </c>
      <c r="N1147" s="388">
        <f t="shared" si="121"/>
        <v>-34.110963038495079</v>
      </c>
    </row>
    <row r="1148" spans="2:14" x14ac:dyDescent="0.25">
      <c r="B1148" s="387">
        <v>18</v>
      </c>
      <c r="C1148" s="387">
        <v>3701</v>
      </c>
      <c r="D1148" s="384" t="s">
        <v>1721</v>
      </c>
      <c r="E1148" s="385">
        <v>475</v>
      </c>
      <c r="F1148" s="385">
        <v>3680</v>
      </c>
      <c r="G1148" s="385">
        <v>921</v>
      </c>
      <c r="H1148" s="386">
        <f t="shared" si="119"/>
        <v>0.51574375678610207</v>
      </c>
      <c r="I1148" s="139">
        <f t="shared" si="120"/>
        <v>0.3793478260869565</v>
      </c>
      <c r="J1148" s="139">
        <f t="shared" si="122"/>
        <v>-0.11589051386937091</v>
      </c>
      <c r="K1148" s="139">
        <f t="shared" si="123"/>
        <v>0.10331226732772189</v>
      </c>
      <c r="L1148" s="139">
        <f t="shared" si="124"/>
        <v>-0.23280618615728271</v>
      </c>
      <c r="M1148" s="139">
        <f t="shared" si="125"/>
        <v>-0.24538443269893173</v>
      </c>
      <c r="N1148" s="388">
        <f t="shared" si="121"/>
        <v>-225.99906251571613</v>
      </c>
    </row>
    <row r="1149" spans="2:14" x14ac:dyDescent="0.25">
      <c r="B1149" s="387">
        <v>18</v>
      </c>
      <c r="C1149" s="387">
        <v>3711</v>
      </c>
      <c r="D1149" s="384" t="s">
        <v>1722</v>
      </c>
      <c r="E1149" s="385">
        <v>17</v>
      </c>
      <c r="F1149" s="385">
        <v>178</v>
      </c>
      <c r="G1149" s="385">
        <v>59</v>
      </c>
      <c r="H1149" s="386">
        <f t="shared" si="119"/>
        <v>0.28813559322033899</v>
      </c>
      <c r="I1149" s="139">
        <f t="shared" si="120"/>
        <v>0.42696629213483145</v>
      </c>
      <c r="J1149" s="139">
        <f t="shared" si="122"/>
        <v>-0.14704958266505649</v>
      </c>
      <c r="K1149" s="139">
        <f t="shared" si="123"/>
        <v>-0.13933395099068877</v>
      </c>
      <c r="L1149" s="139">
        <f t="shared" si="124"/>
        <v>-0.23115880545914286</v>
      </c>
      <c r="M1149" s="139">
        <f t="shared" si="125"/>
        <v>-0.51754233911488812</v>
      </c>
      <c r="N1149" s="388">
        <f t="shared" si="121"/>
        <v>-30.534998007778398</v>
      </c>
    </row>
    <row r="1150" spans="2:14" x14ac:dyDescent="0.25">
      <c r="B1150" s="387">
        <v>18</v>
      </c>
      <c r="C1150" s="387">
        <v>3712</v>
      </c>
      <c r="D1150" s="384" t="s">
        <v>1723</v>
      </c>
      <c r="E1150" s="385">
        <v>189</v>
      </c>
      <c r="F1150" s="385">
        <v>1974</v>
      </c>
      <c r="G1150" s="385">
        <v>404</v>
      </c>
      <c r="H1150" s="386">
        <f t="shared" si="119"/>
        <v>0.46782178217821785</v>
      </c>
      <c r="I1150" s="139">
        <f t="shared" si="120"/>
        <v>0.30040526849037485</v>
      </c>
      <c r="J1150" s="139">
        <f t="shared" si="122"/>
        <v>-0.13457872566446308</v>
      </c>
      <c r="K1150" s="139">
        <f t="shared" si="123"/>
        <v>5.222409135553497E-2</v>
      </c>
      <c r="L1150" s="139">
        <f t="shared" si="124"/>
        <v>-0.23553723687016478</v>
      </c>
      <c r="M1150" s="139">
        <f t="shared" si="125"/>
        <v>-0.3178918711790929</v>
      </c>
      <c r="N1150" s="388">
        <f t="shared" si="121"/>
        <v>-128.42831595635354</v>
      </c>
    </row>
    <row r="1151" spans="2:14" x14ac:dyDescent="0.25">
      <c r="B1151" s="387">
        <v>18</v>
      </c>
      <c r="C1151" s="387">
        <v>3713</v>
      </c>
      <c r="D1151" s="384" t="s">
        <v>1724</v>
      </c>
      <c r="E1151" s="385">
        <v>37</v>
      </c>
      <c r="F1151" s="385">
        <v>3324</v>
      </c>
      <c r="G1151" s="385">
        <v>73</v>
      </c>
      <c r="H1151" s="386">
        <f t="shared" si="119"/>
        <v>0.50684931506849318</v>
      </c>
      <c r="I1151" s="139">
        <f t="shared" si="120"/>
        <v>3.3092659446450061E-2</v>
      </c>
      <c r="J1151" s="139">
        <f t="shared" si="122"/>
        <v>-0.14654351890271358</v>
      </c>
      <c r="K1151" s="139">
        <f t="shared" si="123"/>
        <v>9.3830170495075832E-2</v>
      </c>
      <c r="L1151" s="139">
        <f t="shared" si="124"/>
        <v>-0.24478502809606498</v>
      </c>
      <c r="M1151" s="139">
        <f t="shared" si="125"/>
        <v>-0.2974983765037027</v>
      </c>
      <c r="N1151" s="388">
        <f t="shared" si="121"/>
        <v>-21.717381484770296</v>
      </c>
    </row>
    <row r="1152" spans="2:14" x14ac:dyDescent="0.25">
      <c r="B1152" s="387">
        <v>18</v>
      </c>
      <c r="C1152" s="387">
        <v>3714</v>
      </c>
      <c r="D1152" s="384" t="s">
        <v>1725</v>
      </c>
      <c r="E1152" s="385">
        <v>337</v>
      </c>
      <c r="F1152" s="385">
        <v>6857</v>
      </c>
      <c r="G1152" s="385">
        <v>564</v>
      </c>
      <c r="H1152" s="386">
        <f t="shared" si="119"/>
        <v>0.59751773049645385</v>
      </c>
      <c r="I1152" s="139">
        <f t="shared" si="120"/>
        <v>0.13139857080355841</v>
      </c>
      <c r="J1152" s="139">
        <f t="shared" si="122"/>
        <v>-0.12879513980911539</v>
      </c>
      <c r="K1152" s="139">
        <f t="shared" si="123"/>
        <v>0.19048904151206689</v>
      </c>
      <c r="L1152" s="139">
        <f t="shared" si="124"/>
        <v>-0.24138409408193848</v>
      </c>
      <c r="M1152" s="139">
        <f t="shared" si="125"/>
        <v>-0.17969019237898698</v>
      </c>
      <c r="N1152" s="388">
        <f t="shared" si="121"/>
        <v>-101.34526850174866</v>
      </c>
    </row>
    <row r="1153" spans="2:14" x14ac:dyDescent="0.25">
      <c r="B1153" s="387">
        <v>18</v>
      </c>
      <c r="C1153" s="387">
        <v>3715</v>
      </c>
      <c r="D1153" s="384" t="s">
        <v>1726</v>
      </c>
      <c r="E1153" s="385">
        <v>246</v>
      </c>
      <c r="F1153" s="385">
        <v>3980</v>
      </c>
      <c r="G1153" s="385">
        <v>383</v>
      </c>
      <c r="H1153" s="386">
        <f t="shared" si="119"/>
        <v>0.64229765013054829</v>
      </c>
      <c r="I1153" s="139">
        <f t="shared" si="120"/>
        <v>0.15804020100502514</v>
      </c>
      <c r="J1153" s="139">
        <f t="shared" si="122"/>
        <v>-0.13533782130797747</v>
      </c>
      <c r="K1153" s="139">
        <f t="shared" si="123"/>
        <v>0.23822756716769844</v>
      </c>
      <c r="L1153" s="139">
        <f t="shared" si="124"/>
        <v>-0.24046241577090785</v>
      </c>
      <c r="M1153" s="139">
        <f t="shared" si="125"/>
        <v>-0.13757266991118688</v>
      </c>
      <c r="N1153" s="388">
        <f t="shared" si="121"/>
        <v>-52.690332575984577</v>
      </c>
    </row>
    <row r="1154" spans="2:14" x14ac:dyDescent="0.25">
      <c r="B1154" s="387">
        <v>18</v>
      </c>
      <c r="C1154" s="387">
        <v>3721</v>
      </c>
      <c r="D1154" s="384" t="s">
        <v>1727</v>
      </c>
      <c r="E1154" s="385">
        <v>1755</v>
      </c>
      <c r="F1154" s="385">
        <v>1364</v>
      </c>
      <c r="G1154" s="385">
        <v>3493</v>
      </c>
      <c r="H1154" s="386">
        <f t="shared" si="119"/>
        <v>0.50243343830518183</v>
      </c>
      <c r="I1154" s="139">
        <f t="shared" si="120"/>
        <v>3.8475073313782993</v>
      </c>
      <c r="J1154" s="139">
        <f t="shared" si="122"/>
        <v>-2.291937124465707E-2</v>
      </c>
      <c r="K1154" s="139">
        <f t="shared" si="123"/>
        <v>8.9122537076347194E-2</v>
      </c>
      <c r="L1154" s="139">
        <f t="shared" si="124"/>
        <v>-0.11282376124374111</v>
      </c>
      <c r="M1154" s="139">
        <f t="shared" si="125"/>
        <v>-4.6620595412050977E-2</v>
      </c>
      <c r="N1154" s="388">
        <f t="shared" si="121"/>
        <v>-162.84573977429406</v>
      </c>
    </row>
    <row r="1155" spans="2:14" x14ac:dyDescent="0.25">
      <c r="B1155" s="387">
        <v>18</v>
      </c>
      <c r="C1155" s="387">
        <v>3722</v>
      </c>
      <c r="D1155" s="384" t="s">
        <v>1728</v>
      </c>
      <c r="E1155" s="385">
        <v>3861</v>
      </c>
      <c r="F1155" s="385">
        <v>2267</v>
      </c>
      <c r="G1155" s="385">
        <v>8199</v>
      </c>
      <c r="H1155" s="386">
        <f t="shared" si="119"/>
        <v>0.47091108671789245</v>
      </c>
      <c r="I1155" s="139">
        <f t="shared" si="120"/>
        <v>5.3198059108954565</v>
      </c>
      <c r="J1155" s="139">
        <f t="shared" si="122"/>
        <v>0.14719034772575637</v>
      </c>
      <c r="K1155" s="139">
        <f t="shared" si="123"/>
        <v>5.5517506020643648E-2</v>
      </c>
      <c r="L1155" s="139">
        <f t="shared" si="124"/>
        <v>-6.18889776798024E-2</v>
      </c>
      <c r="M1155" s="139">
        <f t="shared" si="125"/>
        <v>0.14081887606659763</v>
      </c>
      <c r="N1155" s="388">
        <f t="shared" si="121"/>
        <v>1154.5739648700339</v>
      </c>
    </row>
    <row r="1156" spans="2:14" x14ac:dyDescent="0.25">
      <c r="B1156" s="387">
        <v>18</v>
      </c>
      <c r="C1156" s="387">
        <v>3723</v>
      </c>
      <c r="D1156" s="384" t="s">
        <v>1729</v>
      </c>
      <c r="E1156" s="385">
        <v>401</v>
      </c>
      <c r="F1156" s="385">
        <v>1283</v>
      </c>
      <c r="G1156" s="385">
        <v>1612</v>
      </c>
      <c r="H1156" s="386">
        <f t="shared" si="119"/>
        <v>0.2487593052109181</v>
      </c>
      <c r="I1156" s="139">
        <f t="shared" si="120"/>
        <v>1.5689789555728761</v>
      </c>
      <c r="J1156" s="139">
        <f t="shared" si="122"/>
        <v>-9.0912652456588153E-2</v>
      </c>
      <c r="K1156" s="139">
        <f t="shared" si="123"/>
        <v>-0.18131182747463992</v>
      </c>
      <c r="L1156" s="139">
        <f t="shared" si="124"/>
        <v>-0.19165040094884961</v>
      </c>
      <c r="M1156" s="139">
        <f t="shared" si="125"/>
        <v>-0.46387488088007767</v>
      </c>
      <c r="N1156" s="388">
        <f t="shared" si="121"/>
        <v>-747.76630797868518</v>
      </c>
    </row>
    <row r="1157" spans="2:14" x14ac:dyDescent="0.25">
      <c r="B1157" s="387">
        <v>18</v>
      </c>
      <c r="C1157" s="387">
        <v>3731</v>
      </c>
      <c r="D1157" s="384" t="s">
        <v>1730</v>
      </c>
      <c r="E1157" s="385">
        <v>496</v>
      </c>
      <c r="F1157" s="385">
        <v>936</v>
      </c>
      <c r="G1157" s="385">
        <v>2781</v>
      </c>
      <c r="H1157" s="386">
        <f t="shared" si="119"/>
        <v>0.17835311039194535</v>
      </c>
      <c r="I1157" s="139">
        <f t="shared" si="120"/>
        <v>3.5010683760683761</v>
      </c>
      <c r="J1157" s="139">
        <f t="shared" si="122"/>
        <v>-4.8656328300954212E-2</v>
      </c>
      <c r="K1157" s="139">
        <f t="shared" si="123"/>
        <v>-0.25636975444603771</v>
      </c>
      <c r="L1157" s="139">
        <f t="shared" si="124"/>
        <v>-0.12480896142821384</v>
      </c>
      <c r="M1157" s="139">
        <f t="shared" si="125"/>
        <v>-0.42983504417520579</v>
      </c>
      <c r="N1157" s="388">
        <f t="shared" si="121"/>
        <v>-1195.3712578512473</v>
      </c>
    </row>
    <row r="1158" spans="2:14" x14ac:dyDescent="0.25">
      <c r="B1158" s="387">
        <v>18</v>
      </c>
      <c r="C1158" s="387">
        <v>3732</v>
      </c>
      <c r="D1158" s="384" t="s">
        <v>1731</v>
      </c>
      <c r="E1158" s="385">
        <v>1799</v>
      </c>
      <c r="F1158" s="385">
        <v>3362</v>
      </c>
      <c r="G1158" s="385">
        <v>2917</v>
      </c>
      <c r="H1158" s="386">
        <f t="shared" si="119"/>
        <v>0.61672951662667119</v>
      </c>
      <c r="I1158" s="139">
        <f t="shared" si="120"/>
        <v>1.402736466389054</v>
      </c>
      <c r="J1158" s="139">
        <f t="shared" si="122"/>
        <v>-4.3740280323908691E-2</v>
      </c>
      <c r="K1158" s="139">
        <f t="shared" si="123"/>
        <v>0.2109701489495531</v>
      </c>
      <c r="L1158" s="139">
        <f t="shared" si="124"/>
        <v>-0.19740162921430468</v>
      </c>
      <c r="M1158" s="139">
        <f t="shared" si="125"/>
        <v>-3.0171760588660279E-2</v>
      </c>
      <c r="N1158" s="388">
        <f t="shared" si="121"/>
        <v>-88.011025637122032</v>
      </c>
    </row>
    <row r="1159" spans="2:14" x14ac:dyDescent="0.25">
      <c r="B1159" s="387">
        <v>18</v>
      </c>
      <c r="C1159" s="387">
        <v>3733</v>
      </c>
      <c r="D1159" s="384" t="s">
        <v>1732</v>
      </c>
      <c r="E1159" s="385">
        <v>261</v>
      </c>
      <c r="F1159" s="385">
        <v>2819</v>
      </c>
      <c r="G1159" s="385">
        <v>1205</v>
      </c>
      <c r="H1159" s="386">
        <f t="shared" si="119"/>
        <v>0.21659751037344399</v>
      </c>
      <c r="I1159" s="139">
        <f t="shared" si="120"/>
        <v>0.52004256828662643</v>
      </c>
      <c r="J1159" s="139">
        <f t="shared" si="122"/>
        <v>-0.10562464897612879</v>
      </c>
      <c r="K1159" s="139">
        <f t="shared" si="123"/>
        <v>-0.21559854974939205</v>
      </c>
      <c r="L1159" s="139">
        <f t="shared" si="124"/>
        <v>-0.22793879285661503</v>
      </c>
      <c r="M1159" s="139">
        <f t="shared" si="125"/>
        <v>-0.54916199158213586</v>
      </c>
      <c r="N1159" s="388">
        <f t="shared" si="121"/>
        <v>-661.74019985647374</v>
      </c>
    </row>
    <row r="1160" spans="2:14" x14ac:dyDescent="0.25">
      <c r="B1160" s="387">
        <v>18</v>
      </c>
      <c r="C1160" s="387">
        <v>3734</v>
      </c>
      <c r="D1160" s="384" t="s">
        <v>1733</v>
      </c>
      <c r="E1160" s="385">
        <v>344</v>
      </c>
      <c r="F1160" s="385">
        <v>2807</v>
      </c>
      <c r="G1160" s="385">
        <v>1488</v>
      </c>
      <c r="H1160" s="386">
        <f t="shared" si="119"/>
        <v>0.23118279569892472</v>
      </c>
      <c r="I1160" s="139">
        <f t="shared" si="120"/>
        <v>0.65265407908799433</v>
      </c>
      <c r="J1160" s="139">
        <f t="shared" si="122"/>
        <v>-9.5394931494482596E-2</v>
      </c>
      <c r="K1160" s="139">
        <f t="shared" si="123"/>
        <v>-0.20004961568710231</v>
      </c>
      <c r="L1160" s="139">
        <f t="shared" si="124"/>
        <v>-0.22335104231829028</v>
      </c>
      <c r="M1160" s="139">
        <f t="shared" si="125"/>
        <v>-0.51879558949987525</v>
      </c>
      <c r="N1160" s="388">
        <f t="shared" si="121"/>
        <v>-771.96783717581434</v>
      </c>
    </row>
    <row r="1161" spans="2:14" x14ac:dyDescent="0.25">
      <c r="B1161" s="387">
        <v>18</v>
      </c>
      <c r="C1161" s="387">
        <v>3746</v>
      </c>
      <c r="D1161" s="384" t="s">
        <v>1734</v>
      </c>
      <c r="E1161" s="385">
        <v>973</v>
      </c>
      <c r="F1161" s="385">
        <v>14151</v>
      </c>
      <c r="G1161" s="385">
        <v>1532</v>
      </c>
      <c r="H1161" s="386">
        <f t="shared" si="119"/>
        <v>0.63511749347258484</v>
      </c>
      <c r="I1161" s="139">
        <f t="shared" si="120"/>
        <v>0.17701929192283231</v>
      </c>
      <c r="J1161" s="139">
        <f t="shared" si="122"/>
        <v>-9.3804445384261997E-2</v>
      </c>
      <c r="K1161" s="139">
        <f t="shared" si="123"/>
        <v>0.23057301808345521</v>
      </c>
      <c r="L1161" s="139">
        <f t="shared" si="124"/>
        <v>-0.23980582620301197</v>
      </c>
      <c r="M1161" s="139">
        <f t="shared" si="125"/>
        <v>-0.10303725350381876</v>
      </c>
      <c r="N1161" s="388">
        <f t="shared" si="121"/>
        <v>-157.85307236785033</v>
      </c>
    </row>
    <row r="1162" spans="2:14" x14ac:dyDescent="0.25">
      <c r="B1162" s="387">
        <v>18</v>
      </c>
      <c r="C1162" s="387">
        <v>3752</v>
      </c>
      <c r="D1162" s="384" t="s">
        <v>1735</v>
      </c>
      <c r="E1162" s="385">
        <v>1159</v>
      </c>
      <c r="F1162" s="385">
        <v>3290</v>
      </c>
      <c r="G1162" s="385">
        <v>791</v>
      </c>
      <c r="H1162" s="386">
        <f t="shared" si="119"/>
        <v>1.4652338811630847</v>
      </c>
      <c r="I1162" s="139">
        <f t="shared" si="120"/>
        <v>0.59270516717325228</v>
      </c>
      <c r="J1162" s="139">
        <f t="shared" si="122"/>
        <v>-0.1205896773768409</v>
      </c>
      <c r="K1162" s="139">
        <f t="shared" si="123"/>
        <v>1.1155351349147418</v>
      </c>
      <c r="L1162" s="139">
        <f t="shared" si="124"/>
        <v>-0.22542499993514295</v>
      </c>
      <c r="M1162" s="139">
        <f t="shared" si="125"/>
        <v>0.76952045760275789</v>
      </c>
      <c r="N1162" s="388">
        <f t="shared" si="121"/>
        <v>608.69068196378146</v>
      </c>
    </row>
    <row r="1163" spans="2:14" x14ac:dyDescent="0.25">
      <c r="B1163" s="387">
        <v>18</v>
      </c>
      <c r="C1163" s="387">
        <v>3762</v>
      </c>
      <c r="D1163" s="384" t="s">
        <v>1736</v>
      </c>
      <c r="E1163" s="385">
        <v>3351</v>
      </c>
      <c r="F1163" s="385">
        <v>23427</v>
      </c>
      <c r="G1163" s="385">
        <v>4601</v>
      </c>
      <c r="H1163" s="386">
        <f t="shared" si="119"/>
        <v>0.72831993044990218</v>
      </c>
      <c r="I1163" s="139">
        <f t="shared" si="120"/>
        <v>0.33943740128911087</v>
      </c>
      <c r="J1163" s="139">
        <f t="shared" si="122"/>
        <v>1.7131960803625564E-2</v>
      </c>
      <c r="K1163" s="139">
        <f t="shared" si="123"/>
        <v>0.3299333332685993</v>
      </c>
      <c r="L1163" s="139">
        <f t="shared" si="124"/>
        <v>-0.23418690395277889</v>
      </c>
      <c r="M1163" s="139">
        <f t="shared" si="125"/>
        <v>0.11287839011944598</v>
      </c>
      <c r="N1163" s="388">
        <f t="shared" si="121"/>
        <v>519.35347293957091</v>
      </c>
    </row>
    <row r="1164" spans="2:14" x14ac:dyDescent="0.25">
      <c r="B1164" s="387">
        <v>18</v>
      </c>
      <c r="C1164" s="387">
        <v>3764</v>
      </c>
      <c r="D1164" s="384" t="s">
        <v>1737</v>
      </c>
      <c r="E1164" s="385">
        <v>421</v>
      </c>
      <c r="F1164" s="385">
        <v>9835</v>
      </c>
      <c r="G1164" s="385">
        <v>826</v>
      </c>
      <c r="H1164" s="386">
        <f t="shared" si="119"/>
        <v>0.50968523002421307</v>
      </c>
      <c r="I1164" s="139">
        <f t="shared" si="120"/>
        <v>0.12679206914082358</v>
      </c>
      <c r="J1164" s="139">
        <f t="shared" si="122"/>
        <v>-0.11932451797098359</v>
      </c>
      <c r="K1164" s="139">
        <f t="shared" si="123"/>
        <v>9.6853454144913961E-2</v>
      </c>
      <c r="L1164" s="139">
        <f t="shared" si="124"/>
        <v>-0.24154345792867615</v>
      </c>
      <c r="M1164" s="139">
        <f t="shared" si="125"/>
        <v>-0.26401452175474577</v>
      </c>
      <c r="N1164" s="388">
        <f t="shared" si="121"/>
        <v>-218.07599496942001</v>
      </c>
    </row>
    <row r="1165" spans="2:14" x14ac:dyDescent="0.25">
      <c r="B1165" s="387">
        <v>18</v>
      </c>
      <c r="C1165" s="387">
        <v>3781</v>
      </c>
      <c r="D1165" s="384" t="s">
        <v>1738</v>
      </c>
      <c r="E1165" s="385">
        <v>335</v>
      </c>
      <c r="F1165" s="385">
        <v>1449</v>
      </c>
      <c r="G1165" s="385">
        <v>605</v>
      </c>
      <c r="H1165" s="386">
        <f t="shared" ref="H1165:H1228" si="126">E1165/G1165</f>
        <v>0.55371900826446285</v>
      </c>
      <c r="I1165" s="139">
        <f t="shared" ref="I1165:I1228" si="127">(G1165+E1165)/F1165</f>
        <v>0.64872325741890957</v>
      </c>
      <c r="J1165" s="139">
        <f t="shared" si="122"/>
        <v>-0.12731309593368256</v>
      </c>
      <c r="K1165" s="139">
        <f t="shared" si="123"/>
        <v>0.14379654089927374</v>
      </c>
      <c r="L1165" s="139">
        <f t="shared" si="124"/>
        <v>-0.22348703073377113</v>
      </c>
      <c r="M1165" s="139">
        <f t="shared" si="125"/>
        <v>-0.20700358576817995</v>
      </c>
      <c r="N1165" s="388">
        <f t="shared" ref="N1165:N1228" si="128">M1165*G1165</f>
        <v>-125.23716938974887</v>
      </c>
    </row>
    <row r="1166" spans="2:14" x14ac:dyDescent="0.25">
      <c r="B1166" s="387">
        <v>18</v>
      </c>
      <c r="C1166" s="387">
        <v>3782</v>
      </c>
      <c r="D1166" s="384" t="s">
        <v>1739</v>
      </c>
      <c r="E1166" s="385">
        <v>983</v>
      </c>
      <c r="F1166" s="385">
        <v>1644</v>
      </c>
      <c r="G1166" s="385">
        <v>1424</v>
      </c>
      <c r="H1166" s="386">
        <f t="shared" si="126"/>
        <v>0.6903089887640449</v>
      </c>
      <c r="I1166" s="139">
        <f t="shared" si="127"/>
        <v>1.4641119221411192</v>
      </c>
      <c r="J1166" s="139">
        <f t="shared" ref="J1166:J1229" si="129">$J$6*(G1166-G$10)/G$11</f>
        <v>-9.7708365836621666E-2</v>
      </c>
      <c r="K1166" s="139">
        <f t="shared" ref="K1166:K1229" si="130">$K$6*(H1166-H$10)/H$11</f>
        <v>0.28941101144014686</v>
      </c>
      <c r="L1166" s="139">
        <f t="shared" ref="L1166:L1229" si="131">$L$6*(I1166-I$10)/I$11</f>
        <v>-0.19527831971828197</v>
      </c>
      <c r="M1166" s="139">
        <f t="shared" ref="M1166:M1229" si="132">SUM(J1166:L1166)</f>
        <v>-3.5756741147567883E-3</v>
      </c>
      <c r="N1166" s="388">
        <f t="shared" si="128"/>
        <v>-5.0917599394136666</v>
      </c>
    </row>
    <row r="1167" spans="2:14" x14ac:dyDescent="0.25">
      <c r="B1167" s="387">
        <v>18</v>
      </c>
      <c r="C1167" s="387">
        <v>3783</v>
      </c>
      <c r="D1167" s="384" t="s">
        <v>1740</v>
      </c>
      <c r="E1167" s="385">
        <v>70</v>
      </c>
      <c r="F1167" s="385">
        <v>780</v>
      </c>
      <c r="G1167" s="385">
        <v>208</v>
      </c>
      <c r="H1167" s="386">
        <f t="shared" si="126"/>
        <v>0.33653846153846156</v>
      </c>
      <c r="I1167" s="139">
        <f t="shared" si="127"/>
        <v>0.35641025641025642</v>
      </c>
      <c r="J1167" s="139">
        <f t="shared" si="129"/>
        <v>-0.14166361833726399</v>
      </c>
      <c r="K1167" s="139">
        <f t="shared" si="130"/>
        <v>-8.7733108695930637E-2</v>
      </c>
      <c r="L1167" s="139">
        <f t="shared" si="131"/>
        <v>-0.23359972094921916</v>
      </c>
      <c r="M1167" s="139">
        <f t="shared" si="132"/>
        <v>-0.46299644798241379</v>
      </c>
      <c r="N1167" s="388">
        <f t="shared" si="128"/>
        <v>-96.303261180342076</v>
      </c>
    </row>
    <row r="1168" spans="2:14" x14ac:dyDescent="0.25">
      <c r="B1168" s="387">
        <v>18</v>
      </c>
      <c r="C1168" s="387">
        <v>3784</v>
      </c>
      <c r="D1168" s="384" t="s">
        <v>1741</v>
      </c>
      <c r="E1168" s="385">
        <v>1912</v>
      </c>
      <c r="F1168" s="385">
        <v>3274</v>
      </c>
      <c r="G1168" s="385">
        <v>2100</v>
      </c>
      <c r="H1168" s="386">
        <f t="shared" si="126"/>
        <v>0.91047619047619044</v>
      </c>
      <c r="I1168" s="139">
        <f t="shared" si="127"/>
        <v>1.2254123396456933</v>
      </c>
      <c r="J1168" s="139">
        <f t="shared" si="129"/>
        <v>-7.3272715597777746E-2</v>
      </c>
      <c r="K1168" s="139">
        <f t="shared" si="130"/>
        <v>0.52412464409842063</v>
      </c>
      <c r="L1168" s="139">
        <f t="shared" si="131"/>
        <v>-0.20353623135410945</v>
      </c>
      <c r="M1168" s="139">
        <f t="shared" si="132"/>
        <v>0.24731569714653343</v>
      </c>
      <c r="N1168" s="388">
        <f t="shared" si="128"/>
        <v>519.36296400772017</v>
      </c>
    </row>
    <row r="1169" spans="2:14" x14ac:dyDescent="0.25">
      <c r="B1169" s="387">
        <v>18</v>
      </c>
      <c r="C1169" s="387">
        <v>3785</v>
      </c>
      <c r="D1169" s="384" t="s">
        <v>1742</v>
      </c>
      <c r="E1169" s="385">
        <v>235</v>
      </c>
      <c r="F1169" s="385">
        <v>3105</v>
      </c>
      <c r="G1169" s="385">
        <v>698</v>
      </c>
      <c r="H1169" s="386">
        <f t="shared" si="126"/>
        <v>0.33667621776504297</v>
      </c>
      <c r="I1169" s="139">
        <f t="shared" si="127"/>
        <v>0.30048309178743959</v>
      </c>
      <c r="J1169" s="139">
        <f t="shared" si="129"/>
        <v>-0.12395138665526172</v>
      </c>
      <c r="K1169" s="139">
        <f t="shared" si="130"/>
        <v>-8.7586250925514447E-2</v>
      </c>
      <c r="L1169" s="139">
        <f t="shared" si="131"/>
        <v>-0.23553454454073694</v>
      </c>
      <c r="M1169" s="139">
        <f t="shared" si="132"/>
        <v>-0.44707218212151312</v>
      </c>
      <c r="N1169" s="388">
        <f t="shared" si="128"/>
        <v>-312.05638312081618</v>
      </c>
    </row>
    <row r="1170" spans="2:14" x14ac:dyDescent="0.25">
      <c r="B1170" s="387">
        <v>18</v>
      </c>
      <c r="C1170" s="387">
        <v>3786</v>
      </c>
      <c r="D1170" s="384" t="s">
        <v>1743</v>
      </c>
      <c r="E1170" s="385">
        <v>2896</v>
      </c>
      <c r="F1170" s="385">
        <v>3169</v>
      </c>
      <c r="G1170" s="385">
        <v>2905</v>
      </c>
      <c r="H1170" s="386">
        <f t="shared" si="126"/>
        <v>0.9969018932874355</v>
      </c>
      <c r="I1170" s="139">
        <f t="shared" si="127"/>
        <v>1.8305459135373936</v>
      </c>
      <c r="J1170" s="139">
        <f t="shared" si="129"/>
        <v>-4.4174049263059768E-2</v>
      </c>
      <c r="K1170" s="139">
        <f t="shared" si="130"/>
        <v>0.61626048678580436</v>
      </c>
      <c r="L1170" s="139">
        <f t="shared" si="131"/>
        <v>-0.18260138291898112</v>
      </c>
      <c r="M1170" s="139">
        <f t="shared" si="132"/>
        <v>0.38948505460376348</v>
      </c>
      <c r="N1170" s="388">
        <f t="shared" si="128"/>
        <v>1131.454083623933</v>
      </c>
    </row>
    <row r="1171" spans="2:14" x14ac:dyDescent="0.25">
      <c r="B1171" s="387">
        <v>18</v>
      </c>
      <c r="C1171" s="387">
        <v>3787</v>
      </c>
      <c r="D1171" s="384" t="s">
        <v>1744</v>
      </c>
      <c r="E1171" s="385">
        <v>7497</v>
      </c>
      <c r="F1171" s="385">
        <v>1619</v>
      </c>
      <c r="G1171" s="385">
        <v>4924</v>
      </c>
      <c r="H1171" s="386">
        <f t="shared" si="126"/>
        <v>1.5225426482534525</v>
      </c>
      <c r="I1171" s="139">
        <f t="shared" si="127"/>
        <v>7.6720197652872146</v>
      </c>
      <c r="J1171" s="139">
        <f t="shared" si="129"/>
        <v>2.880757474910868E-2</v>
      </c>
      <c r="K1171" s="139">
        <f t="shared" si="130"/>
        <v>1.176630288063546</v>
      </c>
      <c r="L1171" s="139">
        <f t="shared" si="131"/>
        <v>1.9486841896709007E-2</v>
      </c>
      <c r="M1171" s="139">
        <f t="shared" si="132"/>
        <v>1.2249247047093637</v>
      </c>
      <c r="N1171" s="388">
        <f t="shared" si="128"/>
        <v>6031.529245988907</v>
      </c>
    </row>
    <row r="1172" spans="2:14" x14ac:dyDescent="0.25">
      <c r="B1172" s="387">
        <v>18</v>
      </c>
      <c r="C1172" s="387">
        <v>3788</v>
      </c>
      <c r="D1172" s="384" t="s">
        <v>1745</v>
      </c>
      <c r="E1172" s="385">
        <v>318</v>
      </c>
      <c r="F1172" s="385">
        <v>6070</v>
      </c>
      <c r="G1172" s="385">
        <v>705</v>
      </c>
      <c r="H1172" s="386">
        <f t="shared" si="126"/>
        <v>0.45106382978723403</v>
      </c>
      <c r="I1172" s="139">
        <f t="shared" si="127"/>
        <v>0.16853377265238881</v>
      </c>
      <c r="J1172" s="139">
        <f t="shared" si="129"/>
        <v>-0.12369835477409027</v>
      </c>
      <c r="K1172" s="139">
        <f t="shared" si="130"/>
        <v>3.4358942273317081E-2</v>
      </c>
      <c r="L1172" s="139">
        <f t="shared" si="131"/>
        <v>-0.24009938628211591</v>
      </c>
      <c r="M1172" s="139">
        <f t="shared" si="132"/>
        <v>-0.32943879878288912</v>
      </c>
      <c r="N1172" s="388">
        <f t="shared" si="128"/>
        <v>-232.25435314193683</v>
      </c>
    </row>
    <row r="1173" spans="2:14" x14ac:dyDescent="0.25">
      <c r="B1173" s="387">
        <v>18</v>
      </c>
      <c r="C1173" s="387">
        <v>3789</v>
      </c>
      <c r="D1173" s="384" t="s">
        <v>1746</v>
      </c>
      <c r="E1173" s="385">
        <v>995</v>
      </c>
      <c r="F1173" s="385">
        <v>2442</v>
      </c>
      <c r="G1173" s="385">
        <v>697</v>
      </c>
      <c r="H1173" s="386">
        <f t="shared" si="126"/>
        <v>1.4275466284074605</v>
      </c>
      <c r="I1173" s="139">
        <f t="shared" si="127"/>
        <v>0.69287469287469283</v>
      </c>
      <c r="J1173" s="139">
        <f t="shared" si="129"/>
        <v>-0.12398753406685764</v>
      </c>
      <c r="K1173" s="139">
        <f t="shared" si="130"/>
        <v>1.0753578881205155</v>
      </c>
      <c r="L1173" s="139">
        <f t="shared" si="131"/>
        <v>-0.22195959340532176</v>
      </c>
      <c r="M1173" s="139">
        <f t="shared" si="132"/>
        <v>0.72941076064833599</v>
      </c>
      <c r="N1173" s="388">
        <f t="shared" si="128"/>
        <v>508.39930017189016</v>
      </c>
    </row>
    <row r="1174" spans="2:14" x14ac:dyDescent="0.25">
      <c r="B1174" s="387">
        <v>18</v>
      </c>
      <c r="C1174" s="387">
        <v>3790</v>
      </c>
      <c r="D1174" s="384" t="s">
        <v>1747</v>
      </c>
      <c r="E1174" s="385">
        <v>987</v>
      </c>
      <c r="F1174" s="385">
        <v>1544</v>
      </c>
      <c r="G1174" s="385">
        <v>1083</v>
      </c>
      <c r="H1174" s="386">
        <f t="shared" si="126"/>
        <v>0.91135734072022156</v>
      </c>
      <c r="I1174" s="139">
        <f t="shared" si="127"/>
        <v>1.3406735751295338</v>
      </c>
      <c r="J1174" s="139">
        <f t="shared" si="129"/>
        <v>-0.11003463319083139</v>
      </c>
      <c r="K1174" s="139">
        <f t="shared" si="130"/>
        <v>0.52506401187475582</v>
      </c>
      <c r="L1174" s="139">
        <f t="shared" si="131"/>
        <v>-0.1995487208284884</v>
      </c>
      <c r="M1174" s="139">
        <f t="shared" si="132"/>
        <v>0.21548065785543602</v>
      </c>
      <c r="N1174" s="388">
        <f t="shared" si="128"/>
        <v>233.36555245743722</v>
      </c>
    </row>
    <row r="1175" spans="2:14" x14ac:dyDescent="0.25">
      <c r="B1175" s="387">
        <v>18</v>
      </c>
      <c r="C1175" s="387">
        <v>3791</v>
      </c>
      <c r="D1175" s="384" t="s">
        <v>1748</v>
      </c>
      <c r="E1175" s="385">
        <v>825</v>
      </c>
      <c r="F1175" s="385">
        <v>3794</v>
      </c>
      <c r="G1175" s="385">
        <v>1228</v>
      </c>
      <c r="H1175" s="386">
        <f t="shared" si="126"/>
        <v>0.67182410423452765</v>
      </c>
      <c r="I1175" s="139">
        <f t="shared" si="127"/>
        <v>0.54111755403268313</v>
      </c>
      <c r="J1175" s="139">
        <f t="shared" si="129"/>
        <v>-0.10479325850942256</v>
      </c>
      <c r="K1175" s="139">
        <f t="shared" si="130"/>
        <v>0.26970483193905914</v>
      </c>
      <c r="L1175" s="139">
        <f t="shared" si="131"/>
        <v>-0.22720969493278181</v>
      </c>
      <c r="M1175" s="139">
        <f t="shared" si="132"/>
        <v>-6.2298121503145232E-2</v>
      </c>
      <c r="N1175" s="388">
        <f t="shared" si="128"/>
        <v>-76.502093205862352</v>
      </c>
    </row>
    <row r="1176" spans="2:14" x14ac:dyDescent="0.25">
      <c r="B1176" s="387">
        <v>18</v>
      </c>
      <c r="C1176" s="387">
        <v>3792</v>
      </c>
      <c r="D1176" s="384" t="s">
        <v>1749</v>
      </c>
      <c r="E1176" s="385">
        <v>1141</v>
      </c>
      <c r="F1176" s="385">
        <v>9258</v>
      </c>
      <c r="G1176" s="385">
        <v>1576</v>
      </c>
      <c r="H1176" s="386">
        <f t="shared" si="126"/>
        <v>0.72398477157360408</v>
      </c>
      <c r="I1176" s="139">
        <f t="shared" si="127"/>
        <v>0.29347591272413048</v>
      </c>
      <c r="J1176" s="139">
        <f t="shared" si="129"/>
        <v>-9.2213959274041385E-2</v>
      </c>
      <c r="K1176" s="139">
        <f t="shared" si="130"/>
        <v>0.32531175076178692</v>
      </c>
      <c r="L1176" s="139">
        <f t="shared" si="131"/>
        <v>-0.2357769608236491</v>
      </c>
      <c r="M1176" s="139">
        <f t="shared" si="132"/>
        <v>-2.679169335903564E-3</v>
      </c>
      <c r="N1176" s="388">
        <f t="shared" si="128"/>
        <v>-4.2223708733840173</v>
      </c>
    </row>
    <row r="1177" spans="2:14" x14ac:dyDescent="0.25">
      <c r="B1177" s="387">
        <v>18</v>
      </c>
      <c r="C1177" s="387">
        <v>3804</v>
      </c>
      <c r="D1177" s="384" t="s">
        <v>1750</v>
      </c>
      <c r="E1177" s="385">
        <v>17</v>
      </c>
      <c r="F1177" s="385">
        <v>1029</v>
      </c>
      <c r="G1177" s="385">
        <v>83</v>
      </c>
      <c r="H1177" s="386">
        <f t="shared" si="126"/>
        <v>0.20481927710843373</v>
      </c>
      <c r="I1177" s="139">
        <f t="shared" si="127"/>
        <v>9.7181729834791064E-2</v>
      </c>
      <c r="J1177" s="139">
        <f t="shared" si="129"/>
        <v>-0.14618204478675434</v>
      </c>
      <c r="K1177" s="139">
        <f t="shared" si="130"/>
        <v>-0.22815497002647536</v>
      </c>
      <c r="L1177" s="139">
        <f t="shared" si="131"/>
        <v>-0.24256783996964926</v>
      </c>
      <c r="M1177" s="139">
        <f t="shared" si="132"/>
        <v>-0.61690485478287893</v>
      </c>
      <c r="N1177" s="388">
        <f t="shared" si="128"/>
        <v>-51.203102946978952</v>
      </c>
    </row>
    <row r="1178" spans="2:14" x14ac:dyDescent="0.25">
      <c r="B1178" s="387">
        <v>18</v>
      </c>
      <c r="C1178" s="387">
        <v>3805</v>
      </c>
      <c r="D1178" s="384" t="s">
        <v>1751</v>
      </c>
      <c r="E1178" s="385">
        <v>108</v>
      </c>
      <c r="F1178" s="385">
        <v>362</v>
      </c>
      <c r="G1178" s="385">
        <v>268</v>
      </c>
      <c r="H1178" s="386">
        <f t="shared" si="126"/>
        <v>0.40298507462686567</v>
      </c>
      <c r="I1178" s="139">
        <f t="shared" si="127"/>
        <v>1.0386740331491713</v>
      </c>
      <c r="J1178" s="139">
        <f t="shared" si="129"/>
        <v>-0.13949477364150861</v>
      </c>
      <c r="K1178" s="139">
        <f t="shared" si="130"/>
        <v>-1.6896372731012483E-2</v>
      </c>
      <c r="L1178" s="139">
        <f t="shared" si="131"/>
        <v>-0.20999652096983137</v>
      </c>
      <c r="M1178" s="139">
        <f t="shared" si="132"/>
        <v>-0.36638766734235251</v>
      </c>
      <c r="N1178" s="388">
        <f t="shared" si="128"/>
        <v>-98.191894847750476</v>
      </c>
    </row>
    <row r="1179" spans="2:14" x14ac:dyDescent="0.25">
      <c r="B1179" s="387">
        <v>18</v>
      </c>
      <c r="C1179" s="387">
        <v>3808</v>
      </c>
      <c r="D1179" s="384" t="s">
        <v>1752</v>
      </c>
      <c r="E1179" s="385">
        <v>27</v>
      </c>
      <c r="F1179" s="385">
        <v>3258</v>
      </c>
      <c r="G1179" s="385">
        <v>158</v>
      </c>
      <c r="H1179" s="386">
        <f t="shared" si="126"/>
        <v>0.17088607594936708</v>
      </c>
      <c r="I1179" s="139">
        <f t="shared" si="127"/>
        <v>5.6783302639656232E-2</v>
      </c>
      <c r="J1179" s="139">
        <f t="shared" si="129"/>
        <v>-0.14347098891706012</v>
      </c>
      <c r="K1179" s="139">
        <f t="shared" si="130"/>
        <v>-0.26433013530918475</v>
      </c>
      <c r="L1179" s="139">
        <f t="shared" si="131"/>
        <v>-0.24396544041166188</v>
      </c>
      <c r="M1179" s="139">
        <f t="shared" si="132"/>
        <v>-0.65176656463790672</v>
      </c>
      <c r="N1179" s="388">
        <f t="shared" si="128"/>
        <v>-102.97911721278926</v>
      </c>
    </row>
    <row r="1180" spans="2:14" x14ac:dyDescent="0.25">
      <c r="B1180" s="387">
        <v>18</v>
      </c>
      <c r="C1180" s="387">
        <v>3810</v>
      </c>
      <c r="D1180" s="384" t="s">
        <v>1753</v>
      </c>
      <c r="E1180" s="385">
        <v>25</v>
      </c>
      <c r="F1180" s="385">
        <v>755</v>
      </c>
      <c r="G1180" s="385">
        <v>121</v>
      </c>
      <c r="H1180" s="386">
        <f t="shared" si="126"/>
        <v>0.20661157024793389</v>
      </c>
      <c r="I1180" s="139">
        <f t="shared" si="127"/>
        <v>0.19337748344370861</v>
      </c>
      <c r="J1180" s="139">
        <f t="shared" si="129"/>
        <v>-0.14480844314610927</v>
      </c>
      <c r="K1180" s="139">
        <f t="shared" si="130"/>
        <v>-0.22624426021007599</v>
      </c>
      <c r="L1180" s="139">
        <f t="shared" si="131"/>
        <v>-0.23923990774312556</v>
      </c>
      <c r="M1180" s="139">
        <f t="shared" si="132"/>
        <v>-0.61029261109931077</v>
      </c>
      <c r="N1180" s="388">
        <f t="shared" si="128"/>
        <v>-73.845405943016601</v>
      </c>
    </row>
    <row r="1181" spans="2:14" x14ac:dyDescent="0.25">
      <c r="B1181" s="387">
        <v>18</v>
      </c>
      <c r="C1181" s="387">
        <v>3821</v>
      </c>
      <c r="D1181" s="384" t="s">
        <v>1754</v>
      </c>
      <c r="E1181" s="385">
        <v>290</v>
      </c>
      <c r="F1181" s="385">
        <v>3562</v>
      </c>
      <c r="G1181" s="385">
        <v>856</v>
      </c>
      <c r="H1181" s="386">
        <f t="shared" si="126"/>
        <v>0.33878504672897197</v>
      </c>
      <c r="I1181" s="139">
        <f t="shared" si="127"/>
        <v>0.32172936552498599</v>
      </c>
      <c r="J1181" s="139">
        <f t="shared" si="129"/>
        <v>-0.1182400956231059</v>
      </c>
      <c r="K1181" s="139">
        <f t="shared" si="130"/>
        <v>-8.5338091785871553E-2</v>
      </c>
      <c r="L1181" s="139">
        <f t="shared" si="131"/>
        <v>-0.2347995208373812</v>
      </c>
      <c r="M1181" s="139">
        <f t="shared" si="132"/>
        <v>-0.43837770824635869</v>
      </c>
      <c r="N1181" s="388">
        <f t="shared" si="128"/>
        <v>-375.25131825888303</v>
      </c>
    </row>
    <row r="1182" spans="2:14" x14ac:dyDescent="0.25">
      <c r="B1182" s="387">
        <v>18</v>
      </c>
      <c r="C1182" s="387">
        <v>3822</v>
      </c>
      <c r="D1182" s="384" t="s">
        <v>1755</v>
      </c>
      <c r="E1182" s="385">
        <v>593</v>
      </c>
      <c r="F1182" s="385">
        <v>6947</v>
      </c>
      <c r="G1182" s="385">
        <v>1365</v>
      </c>
      <c r="H1182" s="386">
        <f t="shared" si="126"/>
        <v>0.43443223443223444</v>
      </c>
      <c r="I1182" s="139">
        <f t="shared" si="127"/>
        <v>0.28184827983302146</v>
      </c>
      <c r="J1182" s="139">
        <f t="shared" si="129"/>
        <v>-9.9841063120781115E-2</v>
      </c>
      <c r="K1182" s="139">
        <f t="shared" si="130"/>
        <v>1.6628498627227536E-2</v>
      </c>
      <c r="L1182" s="139">
        <f t="shared" si="131"/>
        <v>-0.23617922363426988</v>
      </c>
      <c r="M1182" s="139">
        <f t="shared" si="132"/>
        <v>-0.31939178812782343</v>
      </c>
      <c r="N1182" s="388">
        <f t="shared" si="128"/>
        <v>-435.96979079447897</v>
      </c>
    </row>
    <row r="1183" spans="2:14" x14ac:dyDescent="0.25">
      <c r="B1183" s="387">
        <v>18</v>
      </c>
      <c r="C1183" s="387">
        <v>3823</v>
      </c>
      <c r="D1183" s="384" t="s">
        <v>1756</v>
      </c>
      <c r="E1183" s="385">
        <v>115</v>
      </c>
      <c r="F1183" s="385">
        <v>3088</v>
      </c>
      <c r="G1183" s="385">
        <v>332</v>
      </c>
      <c r="H1183" s="386">
        <f t="shared" si="126"/>
        <v>0.34638554216867468</v>
      </c>
      <c r="I1183" s="139">
        <f t="shared" si="127"/>
        <v>0.14475388601036268</v>
      </c>
      <c r="J1183" s="139">
        <f t="shared" si="129"/>
        <v>-0.13718133929936951</v>
      </c>
      <c r="K1183" s="139">
        <f t="shared" si="130"/>
        <v>-7.7235432167262003E-2</v>
      </c>
      <c r="L1183" s="139">
        <f t="shared" si="131"/>
        <v>-0.24092206138086106</v>
      </c>
      <c r="M1183" s="139">
        <f t="shared" si="132"/>
        <v>-0.45533883284749255</v>
      </c>
      <c r="N1183" s="388">
        <f t="shared" si="128"/>
        <v>-151.17249250536753</v>
      </c>
    </row>
    <row r="1184" spans="2:14" x14ac:dyDescent="0.25">
      <c r="B1184" s="387">
        <v>18</v>
      </c>
      <c r="C1184" s="387">
        <v>3831</v>
      </c>
      <c r="D1184" s="384" t="s">
        <v>1757</v>
      </c>
      <c r="E1184" s="385">
        <v>258</v>
      </c>
      <c r="F1184" s="385">
        <v>1032</v>
      </c>
      <c r="G1184" s="385">
        <v>658</v>
      </c>
      <c r="H1184" s="386">
        <f t="shared" si="126"/>
        <v>0.39209726443769</v>
      </c>
      <c r="I1184" s="139">
        <f t="shared" si="127"/>
        <v>0.88759689922480622</v>
      </c>
      <c r="J1184" s="139">
        <f t="shared" si="129"/>
        <v>-0.12539728311909865</v>
      </c>
      <c r="K1184" s="139">
        <f t="shared" si="130"/>
        <v>-2.8503539744636808E-2</v>
      </c>
      <c r="L1184" s="139">
        <f t="shared" si="131"/>
        <v>-0.21522309744348478</v>
      </c>
      <c r="M1184" s="139">
        <f t="shared" si="132"/>
        <v>-0.36912392030722024</v>
      </c>
      <c r="N1184" s="388">
        <f t="shared" si="128"/>
        <v>-242.88353956215093</v>
      </c>
    </row>
    <row r="1185" spans="2:14" x14ac:dyDescent="0.25">
      <c r="B1185" s="387">
        <v>18</v>
      </c>
      <c r="C1185" s="387">
        <v>3832</v>
      </c>
      <c r="D1185" s="384" t="s">
        <v>1758</v>
      </c>
      <c r="E1185" s="385">
        <v>1104</v>
      </c>
      <c r="F1185" s="385">
        <v>2713</v>
      </c>
      <c r="G1185" s="385">
        <v>1513</v>
      </c>
      <c r="H1185" s="386">
        <f t="shared" si="126"/>
        <v>0.72967614011896897</v>
      </c>
      <c r="I1185" s="139">
        <f t="shared" si="127"/>
        <v>0.96461481754515299</v>
      </c>
      <c r="J1185" s="139">
        <f t="shared" si="129"/>
        <v>-9.4491246204584517E-2</v>
      </c>
      <c r="K1185" s="139">
        <f t="shared" si="130"/>
        <v>0.3313791476115055</v>
      </c>
      <c r="L1185" s="139">
        <f t="shared" si="131"/>
        <v>-0.21255863042927459</v>
      </c>
      <c r="M1185" s="139">
        <f t="shared" si="132"/>
        <v>2.4329270977646394E-2</v>
      </c>
      <c r="N1185" s="388">
        <f t="shared" si="128"/>
        <v>36.810186989178995</v>
      </c>
    </row>
    <row r="1186" spans="2:14" x14ac:dyDescent="0.25">
      <c r="B1186" s="387">
        <v>18</v>
      </c>
      <c r="C1186" s="387">
        <v>3834</v>
      </c>
      <c r="D1186" s="384" t="s">
        <v>1759</v>
      </c>
      <c r="E1186" s="385">
        <v>1108</v>
      </c>
      <c r="F1186" s="385">
        <v>3363</v>
      </c>
      <c r="G1186" s="385">
        <v>2625</v>
      </c>
      <c r="H1186" s="386">
        <f t="shared" si="126"/>
        <v>0.42209523809523808</v>
      </c>
      <c r="I1186" s="139">
        <f t="shared" si="127"/>
        <v>1.1100208147487363</v>
      </c>
      <c r="J1186" s="139">
        <f t="shared" si="129"/>
        <v>-5.429532450991819E-2</v>
      </c>
      <c r="K1186" s="139">
        <f t="shared" si="130"/>
        <v>3.4763978427786077E-3</v>
      </c>
      <c r="L1186" s="139">
        <f t="shared" si="131"/>
        <v>-0.20752824929633068</v>
      </c>
      <c r="M1186" s="139">
        <f t="shared" si="132"/>
        <v>-0.25834717596347023</v>
      </c>
      <c r="N1186" s="388">
        <f t="shared" si="128"/>
        <v>-678.16133690410936</v>
      </c>
    </row>
    <row r="1187" spans="2:14" x14ac:dyDescent="0.25">
      <c r="B1187" s="387">
        <v>18</v>
      </c>
      <c r="C1187" s="387">
        <v>3835</v>
      </c>
      <c r="D1187" s="384" t="s">
        <v>1760</v>
      </c>
      <c r="E1187" s="385">
        <v>545</v>
      </c>
      <c r="F1187" s="385">
        <v>1911</v>
      </c>
      <c r="G1187" s="385">
        <v>875</v>
      </c>
      <c r="H1187" s="386">
        <f t="shared" si="126"/>
        <v>0.62285714285714289</v>
      </c>
      <c r="I1187" s="139">
        <f t="shared" si="127"/>
        <v>0.74306645735217158</v>
      </c>
      <c r="J1187" s="139">
        <f t="shared" si="129"/>
        <v>-0.11755329480278336</v>
      </c>
      <c r="K1187" s="139">
        <f t="shared" si="130"/>
        <v>0.21750262699778911</v>
      </c>
      <c r="L1187" s="139">
        <f t="shared" si="131"/>
        <v>-0.22022318837449506</v>
      </c>
      <c r="M1187" s="139">
        <f t="shared" si="132"/>
        <v>-0.12027385617948931</v>
      </c>
      <c r="N1187" s="388">
        <f t="shared" si="128"/>
        <v>-105.23962415705314</v>
      </c>
    </row>
    <row r="1188" spans="2:14" x14ac:dyDescent="0.25">
      <c r="B1188" s="387">
        <v>18</v>
      </c>
      <c r="C1188" s="387">
        <v>3837</v>
      </c>
      <c r="D1188" s="384" t="s">
        <v>1761</v>
      </c>
      <c r="E1188" s="385">
        <v>129</v>
      </c>
      <c r="F1188" s="385">
        <v>2658</v>
      </c>
      <c r="G1188" s="385">
        <v>217</v>
      </c>
      <c r="H1188" s="386">
        <f t="shared" si="126"/>
        <v>0.59447004608294929</v>
      </c>
      <c r="I1188" s="139">
        <f t="shared" si="127"/>
        <v>0.13017306245297217</v>
      </c>
      <c r="J1188" s="139">
        <f t="shared" si="129"/>
        <v>-0.14133829163290068</v>
      </c>
      <c r="K1188" s="139">
        <f t="shared" si="130"/>
        <v>0.18723999681182624</v>
      </c>
      <c r="L1188" s="139">
        <f t="shared" si="131"/>
        <v>-0.24142649105457795</v>
      </c>
      <c r="M1188" s="139">
        <f t="shared" si="132"/>
        <v>-0.19552478587565239</v>
      </c>
      <c r="N1188" s="388">
        <f t="shared" si="128"/>
        <v>-42.428878535016565</v>
      </c>
    </row>
    <row r="1189" spans="2:14" x14ac:dyDescent="0.25">
      <c r="B1189" s="387">
        <v>18</v>
      </c>
      <c r="C1189" s="387">
        <v>3847</v>
      </c>
      <c r="D1189" s="384" t="s">
        <v>1762</v>
      </c>
      <c r="E1189" s="385">
        <v>1248</v>
      </c>
      <c r="F1189" s="385">
        <v>10970</v>
      </c>
      <c r="G1189" s="385">
        <v>1425</v>
      </c>
      <c r="H1189" s="386">
        <f t="shared" si="126"/>
        <v>0.87578947368421056</v>
      </c>
      <c r="I1189" s="139">
        <f t="shared" si="127"/>
        <v>0.24366453965360074</v>
      </c>
      <c r="J1189" s="139">
        <f t="shared" si="129"/>
        <v>-9.7672218425025742E-2</v>
      </c>
      <c r="K1189" s="139">
        <f t="shared" si="130"/>
        <v>0.48714617845993402</v>
      </c>
      <c r="L1189" s="139">
        <f t="shared" si="131"/>
        <v>-0.23750020605506278</v>
      </c>
      <c r="M1189" s="139">
        <f t="shared" si="132"/>
        <v>0.15197375397984553</v>
      </c>
      <c r="N1189" s="388">
        <f t="shared" si="128"/>
        <v>216.56259942127988</v>
      </c>
    </row>
    <row r="1190" spans="2:14" x14ac:dyDescent="0.25">
      <c r="B1190" s="387">
        <v>18</v>
      </c>
      <c r="C1190" s="387">
        <v>3851</v>
      </c>
      <c r="D1190" s="384" t="s">
        <v>1763</v>
      </c>
      <c r="E1190" s="385">
        <v>8800</v>
      </c>
      <c r="F1190" s="385">
        <v>16943</v>
      </c>
      <c r="G1190" s="385">
        <v>10732</v>
      </c>
      <c r="H1190" s="386">
        <f t="shared" si="126"/>
        <v>0.81997763697353709</v>
      </c>
      <c r="I1190" s="139">
        <f t="shared" si="127"/>
        <v>1.1528064687481556</v>
      </c>
      <c r="J1190" s="139">
        <f t="shared" si="129"/>
        <v>0.23875174129822921</v>
      </c>
      <c r="K1190" s="139">
        <f t="shared" si="130"/>
        <v>0.42764685777174305</v>
      </c>
      <c r="L1190" s="139">
        <f t="shared" si="131"/>
        <v>-0.20604806174713353</v>
      </c>
      <c r="M1190" s="139">
        <f t="shared" si="132"/>
        <v>0.4603505373228387</v>
      </c>
      <c r="N1190" s="388">
        <f t="shared" si="128"/>
        <v>4940.4819665487048</v>
      </c>
    </row>
    <row r="1191" spans="2:14" x14ac:dyDescent="0.25">
      <c r="B1191" s="387">
        <v>18</v>
      </c>
      <c r="C1191" s="387">
        <v>3861</v>
      </c>
      <c r="D1191" s="384" t="s">
        <v>1764</v>
      </c>
      <c r="E1191" s="385">
        <v>195</v>
      </c>
      <c r="F1191" s="385">
        <v>2315</v>
      </c>
      <c r="G1191" s="385">
        <v>613</v>
      </c>
      <c r="H1191" s="386">
        <f t="shared" si="126"/>
        <v>0.31810766721044048</v>
      </c>
      <c r="I1191" s="139">
        <f t="shared" si="127"/>
        <v>0.3490280777537797</v>
      </c>
      <c r="J1191" s="139">
        <f t="shared" si="129"/>
        <v>-0.12702391664091517</v>
      </c>
      <c r="K1191" s="139">
        <f t="shared" si="130"/>
        <v>-0.10738162425985759</v>
      </c>
      <c r="L1191" s="139">
        <f t="shared" si="131"/>
        <v>-0.23385511049949723</v>
      </c>
      <c r="M1191" s="139">
        <f t="shared" si="132"/>
        <v>-0.46826065140026996</v>
      </c>
      <c r="N1191" s="388">
        <f t="shared" si="128"/>
        <v>-287.04377930836546</v>
      </c>
    </row>
    <row r="1192" spans="2:14" x14ac:dyDescent="0.25">
      <c r="B1192" s="387">
        <v>18</v>
      </c>
      <c r="C1192" s="387">
        <v>3862</v>
      </c>
      <c r="D1192" s="384" t="s">
        <v>1765</v>
      </c>
      <c r="E1192" s="385">
        <v>86</v>
      </c>
      <c r="F1192" s="385">
        <v>3012</v>
      </c>
      <c r="G1192" s="385">
        <v>205</v>
      </c>
      <c r="H1192" s="386">
        <f t="shared" si="126"/>
        <v>0.4195121951219512</v>
      </c>
      <c r="I1192" s="139">
        <f t="shared" si="127"/>
        <v>9.6613545816733065E-2</v>
      </c>
      <c r="J1192" s="139">
        <f t="shared" si="129"/>
        <v>-0.14177206057205174</v>
      </c>
      <c r="K1192" s="139">
        <f t="shared" si="130"/>
        <v>7.2269340879458006E-4</v>
      </c>
      <c r="L1192" s="139">
        <f t="shared" si="131"/>
        <v>-0.24258749653278591</v>
      </c>
      <c r="M1192" s="139">
        <f t="shared" si="132"/>
        <v>-0.38363686369604311</v>
      </c>
      <c r="N1192" s="388">
        <f t="shared" si="128"/>
        <v>-78.645557057688833</v>
      </c>
    </row>
    <row r="1193" spans="2:14" x14ac:dyDescent="0.25">
      <c r="B1193" s="387">
        <v>18</v>
      </c>
      <c r="C1193" s="387">
        <v>3863</v>
      </c>
      <c r="D1193" s="384" t="s">
        <v>1766</v>
      </c>
      <c r="E1193" s="385">
        <v>390</v>
      </c>
      <c r="F1193" s="385">
        <v>2306</v>
      </c>
      <c r="G1193" s="385">
        <v>1148</v>
      </c>
      <c r="H1193" s="386">
        <f t="shared" si="126"/>
        <v>0.33972125435540068</v>
      </c>
      <c r="I1193" s="139">
        <f t="shared" si="127"/>
        <v>0.66695576756287944</v>
      </c>
      <c r="J1193" s="139">
        <f t="shared" si="129"/>
        <v>-0.1076850514370964</v>
      </c>
      <c r="K1193" s="139">
        <f t="shared" si="130"/>
        <v>-8.4340028989902699E-2</v>
      </c>
      <c r="L1193" s="139">
        <f t="shared" si="131"/>
        <v>-0.22285626943920073</v>
      </c>
      <c r="M1193" s="139">
        <f t="shared" si="132"/>
        <v>-0.41488134986619984</v>
      </c>
      <c r="N1193" s="388">
        <f t="shared" si="128"/>
        <v>-476.28378964639739</v>
      </c>
    </row>
    <row r="1194" spans="2:14" x14ac:dyDescent="0.25">
      <c r="B1194" s="387">
        <v>18</v>
      </c>
      <c r="C1194" s="387">
        <v>3871</v>
      </c>
      <c r="D1194" s="384" t="s">
        <v>1767</v>
      </c>
      <c r="E1194" s="385">
        <v>2367</v>
      </c>
      <c r="F1194" s="385">
        <v>10152</v>
      </c>
      <c r="G1194" s="385">
        <v>4423</v>
      </c>
      <c r="H1194" s="386">
        <f t="shared" si="126"/>
        <v>0.53515713316753333</v>
      </c>
      <c r="I1194" s="139">
        <f t="shared" si="127"/>
        <v>0.66883372734436564</v>
      </c>
      <c r="J1194" s="139">
        <f t="shared" si="129"/>
        <v>1.0697721539551279E-2</v>
      </c>
      <c r="K1194" s="139">
        <f t="shared" si="130"/>
        <v>0.12400828406960474</v>
      </c>
      <c r="L1194" s="139">
        <f t="shared" si="131"/>
        <v>-0.22279130063712313</v>
      </c>
      <c r="M1194" s="139">
        <f t="shared" si="132"/>
        <v>-8.8085295027967109E-2</v>
      </c>
      <c r="N1194" s="388">
        <f t="shared" si="128"/>
        <v>-389.60125990869852</v>
      </c>
    </row>
    <row r="1195" spans="2:14" x14ac:dyDescent="0.25">
      <c r="B1195" s="387">
        <v>18</v>
      </c>
      <c r="C1195" s="387">
        <v>3881</v>
      </c>
      <c r="D1195" s="384" t="s">
        <v>1768</v>
      </c>
      <c r="E1195" s="385">
        <v>91</v>
      </c>
      <c r="F1195" s="385">
        <v>1699</v>
      </c>
      <c r="G1195" s="385">
        <v>241</v>
      </c>
      <c r="H1195" s="386">
        <f t="shared" si="126"/>
        <v>0.37759336099585061</v>
      </c>
      <c r="I1195" s="139">
        <f t="shared" si="127"/>
        <v>0.19540906415538553</v>
      </c>
      <c r="J1195" s="139">
        <f t="shared" si="129"/>
        <v>-0.1404707537545985</v>
      </c>
      <c r="K1195" s="139">
        <f t="shared" si="130"/>
        <v>-4.3965715028173452E-2</v>
      </c>
      <c r="L1195" s="139">
        <f t="shared" si="131"/>
        <v>-0.23916962436088127</v>
      </c>
      <c r="M1195" s="139">
        <f t="shared" si="132"/>
        <v>-0.42360609314365322</v>
      </c>
      <c r="N1195" s="388">
        <f t="shared" si="128"/>
        <v>-102.08906844762042</v>
      </c>
    </row>
    <row r="1196" spans="2:14" x14ac:dyDescent="0.25">
      <c r="B1196" s="387">
        <v>18</v>
      </c>
      <c r="C1196" s="387">
        <v>3882</v>
      </c>
      <c r="D1196" s="384" t="s">
        <v>1769</v>
      </c>
      <c r="E1196" s="385">
        <v>559</v>
      </c>
      <c r="F1196" s="385">
        <v>755</v>
      </c>
      <c r="G1196" s="385">
        <v>897</v>
      </c>
      <c r="H1196" s="386">
        <f t="shared" si="126"/>
        <v>0.62318840579710144</v>
      </c>
      <c r="I1196" s="139">
        <f t="shared" si="127"/>
        <v>1.9284768211920529</v>
      </c>
      <c r="J1196" s="139">
        <f t="shared" si="129"/>
        <v>-0.11675805174767306</v>
      </c>
      <c r="K1196" s="139">
        <f t="shared" si="130"/>
        <v>0.21785577645601034</v>
      </c>
      <c r="L1196" s="139">
        <f t="shared" si="131"/>
        <v>-0.17921342231438284</v>
      </c>
      <c r="M1196" s="139">
        <f t="shared" si="132"/>
        <v>-7.8115697606045559E-2</v>
      </c>
      <c r="N1196" s="388">
        <f t="shared" si="128"/>
        <v>-70.069780752622862</v>
      </c>
    </row>
    <row r="1197" spans="2:14" x14ac:dyDescent="0.25">
      <c r="B1197" s="387">
        <v>18</v>
      </c>
      <c r="C1197" s="387">
        <v>3891</v>
      </c>
      <c r="D1197" s="384" t="s">
        <v>1770</v>
      </c>
      <c r="E1197" s="385">
        <v>495</v>
      </c>
      <c r="F1197" s="385">
        <v>6277</v>
      </c>
      <c r="G1197" s="385">
        <v>1624</v>
      </c>
      <c r="H1197" s="386">
        <f t="shared" si="126"/>
        <v>0.30480295566502463</v>
      </c>
      <c r="I1197" s="139">
        <f t="shared" si="127"/>
        <v>0.33758164728373424</v>
      </c>
      <c r="J1197" s="139">
        <f t="shared" si="129"/>
        <v>-9.0478883517437061E-2</v>
      </c>
      <c r="K1197" s="139">
        <f t="shared" si="130"/>
        <v>-0.12156537712590841</v>
      </c>
      <c r="L1197" s="139">
        <f t="shared" si="131"/>
        <v>-0.23425110453676831</v>
      </c>
      <c r="M1197" s="139">
        <f t="shared" si="132"/>
        <v>-0.44629536518011381</v>
      </c>
      <c r="N1197" s="388">
        <f t="shared" si="128"/>
        <v>-724.78367305250481</v>
      </c>
    </row>
    <row r="1198" spans="2:14" x14ac:dyDescent="0.25">
      <c r="B1198" s="387">
        <v>18</v>
      </c>
      <c r="C1198" s="387">
        <v>3901</v>
      </c>
      <c r="D1198" s="384" t="s">
        <v>1771</v>
      </c>
      <c r="E1198" s="385">
        <v>33787</v>
      </c>
      <c r="F1198" s="385">
        <v>4988</v>
      </c>
      <c r="G1198" s="385">
        <v>38129</v>
      </c>
      <c r="H1198" s="386">
        <f t="shared" si="126"/>
        <v>0.88612342311626324</v>
      </c>
      <c r="I1198" s="139">
        <f t="shared" si="127"/>
        <v>14.417802726543705</v>
      </c>
      <c r="J1198" s="139">
        <f t="shared" si="129"/>
        <v>1.2290823767917303</v>
      </c>
      <c r="K1198" s="139">
        <f t="shared" si="130"/>
        <v>0.49816289117664098</v>
      </c>
      <c r="L1198" s="139">
        <f t="shared" si="131"/>
        <v>0.25286001761055599</v>
      </c>
      <c r="M1198" s="139">
        <f t="shared" si="132"/>
        <v>1.9801052855789272</v>
      </c>
      <c r="N1198" s="388">
        <f t="shared" si="128"/>
        <v>75499.43443383892</v>
      </c>
    </row>
    <row r="1199" spans="2:14" x14ac:dyDescent="0.25">
      <c r="B1199" s="387">
        <v>18</v>
      </c>
      <c r="C1199" s="387">
        <v>3911</v>
      </c>
      <c r="D1199" s="384" t="s">
        <v>1772</v>
      </c>
      <c r="E1199" s="385">
        <v>976</v>
      </c>
      <c r="F1199" s="385">
        <v>4273</v>
      </c>
      <c r="G1199" s="385">
        <v>2121</v>
      </c>
      <c r="H1199" s="386">
        <f t="shared" si="126"/>
        <v>0.46016030174446015</v>
      </c>
      <c r="I1199" s="139">
        <f t="shared" si="127"/>
        <v>0.72478352445588579</v>
      </c>
      <c r="J1199" s="139">
        <f t="shared" si="129"/>
        <v>-7.2513619954263364E-2</v>
      </c>
      <c r="K1199" s="139">
        <f t="shared" si="130"/>
        <v>4.4056417468764777E-2</v>
      </c>
      <c r="L1199" s="139">
        <f t="shared" si="131"/>
        <v>-0.22085569406521693</v>
      </c>
      <c r="M1199" s="139">
        <f t="shared" si="132"/>
        <v>-0.24931289655071553</v>
      </c>
      <c r="N1199" s="388">
        <f t="shared" si="128"/>
        <v>-528.79265358406769</v>
      </c>
    </row>
    <row r="1200" spans="2:14" x14ac:dyDescent="0.25">
      <c r="B1200" s="387">
        <v>18</v>
      </c>
      <c r="C1200" s="387">
        <v>3921</v>
      </c>
      <c r="D1200" s="384" t="s">
        <v>1773</v>
      </c>
      <c r="E1200" s="385">
        <v>2911</v>
      </c>
      <c r="F1200" s="385">
        <v>11887</v>
      </c>
      <c r="G1200" s="385">
        <v>3061</v>
      </c>
      <c r="H1200" s="386">
        <f t="shared" si="126"/>
        <v>0.95099640640313621</v>
      </c>
      <c r="I1200" s="139">
        <f t="shared" si="127"/>
        <v>0.5023975771851602</v>
      </c>
      <c r="J1200" s="139">
        <f t="shared" si="129"/>
        <v>-3.8535053054095783E-2</v>
      </c>
      <c r="K1200" s="139">
        <f t="shared" si="130"/>
        <v>0.56732202773390716</v>
      </c>
      <c r="L1200" s="139">
        <f t="shared" si="131"/>
        <v>-0.22854922868481201</v>
      </c>
      <c r="M1200" s="139">
        <f t="shared" si="132"/>
        <v>0.30023774599499942</v>
      </c>
      <c r="N1200" s="388">
        <f t="shared" si="128"/>
        <v>919.02774049069319</v>
      </c>
    </row>
    <row r="1201" spans="2:14" x14ac:dyDescent="0.25">
      <c r="B1201" s="387">
        <v>18</v>
      </c>
      <c r="C1201" s="387">
        <v>3932</v>
      </c>
      <c r="D1201" s="384" t="s">
        <v>1774</v>
      </c>
      <c r="E1201" s="385">
        <v>123</v>
      </c>
      <c r="F1201" s="385">
        <v>2270</v>
      </c>
      <c r="G1201" s="385">
        <v>303</v>
      </c>
      <c r="H1201" s="386">
        <f t="shared" si="126"/>
        <v>0.40594059405940597</v>
      </c>
      <c r="I1201" s="139">
        <f t="shared" si="127"/>
        <v>0.18766519823788547</v>
      </c>
      <c r="J1201" s="139">
        <f t="shared" si="129"/>
        <v>-0.1382296142356513</v>
      </c>
      <c r="K1201" s="139">
        <f t="shared" si="130"/>
        <v>-1.3745582345300886E-2</v>
      </c>
      <c r="L1201" s="139">
        <f t="shared" si="131"/>
        <v>-0.23943752663284121</v>
      </c>
      <c r="M1201" s="139">
        <f t="shared" si="132"/>
        <v>-0.39141272321379339</v>
      </c>
      <c r="N1201" s="388">
        <f t="shared" si="128"/>
        <v>-118.5980551337794</v>
      </c>
    </row>
    <row r="1202" spans="2:14" x14ac:dyDescent="0.25">
      <c r="B1202" s="387">
        <v>18</v>
      </c>
      <c r="C1202" s="387">
        <v>3945</v>
      </c>
      <c r="D1202" s="384" t="s">
        <v>1775</v>
      </c>
      <c r="E1202" s="385">
        <v>1170</v>
      </c>
      <c r="F1202" s="385">
        <v>3521</v>
      </c>
      <c r="G1202" s="385">
        <v>3391</v>
      </c>
      <c r="H1202" s="386">
        <f t="shared" si="126"/>
        <v>0.34503096431731051</v>
      </c>
      <c r="I1202" s="139">
        <f t="shared" si="127"/>
        <v>1.2953706333428003</v>
      </c>
      <c r="J1202" s="139">
        <f t="shared" si="129"/>
        <v>-2.6606407227441214E-2</v>
      </c>
      <c r="K1202" s="139">
        <f t="shared" si="130"/>
        <v>-7.867950687838908E-2</v>
      </c>
      <c r="L1202" s="139">
        <f t="shared" si="131"/>
        <v>-0.20111599499883617</v>
      </c>
      <c r="M1202" s="139">
        <f t="shared" si="132"/>
        <v>-0.30640190910466647</v>
      </c>
      <c r="N1202" s="388">
        <f t="shared" si="128"/>
        <v>-1039.0088737739241</v>
      </c>
    </row>
    <row r="1203" spans="2:14" x14ac:dyDescent="0.25">
      <c r="B1203" s="387">
        <v>18</v>
      </c>
      <c r="C1203" s="387">
        <v>3946</v>
      </c>
      <c r="D1203" s="384" t="s">
        <v>1776</v>
      </c>
      <c r="E1203" s="385">
        <v>930</v>
      </c>
      <c r="F1203" s="385">
        <v>2518</v>
      </c>
      <c r="G1203" s="385">
        <v>2600</v>
      </c>
      <c r="H1203" s="386">
        <f t="shared" si="126"/>
        <v>0.3576923076923077</v>
      </c>
      <c r="I1203" s="139">
        <f t="shared" si="127"/>
        <v>1.4019062748212867</v>
      </c>
      <c r="J1203" s="139">
        <f t="shared" si="129"/>
        <v>-5.5199009799816269E-2</v>
      </c>
      <c r="K1203" s="139">
        <f t="shared" si="130"/>
        <v>-6.5181629470814156E-2</v>
      </c>
      <c r="L1203" s="139">
        <f t="shared" si="131"/>
        <v>-0.19743035003792639</v>
      </c>
      <c r="M1203" s="139">
        <f t="shared" si="132"/>
        <v>-0.31781098930855678</v>
      </c>
      <c r="N1203" s="388">
        <f t="shared" si="128"/>
        <v>-826.30857220224766</v>
      </c>
    </row>
    <row r="1204" spans="2:14" x14ac:dyDescent="0.25">
      <c r="B1204" s="387">
        <v>18</v>
      </c>
      <c r="C1204" s="387">
        <v>3947</v>
      </c>
      <c r="D1204" s="384" t="s">
        <v>1777</v>
      </c>
      <c r="E1204" s="385">
        <v>2113</v>
      </c>
      <c r="F1204" s="385">
        <v>995</v>
      </c>
      <c r="G1204" s="385">
        <v>3545</v>
      </c>
      <c r="H1204" s="386">
        <f t="shared" si="126"/>
        <v>0.5960507757404796</v>
      </c>
      <c r="I1204" s="139">
        <f t="shared" si="127"/>
        <v>5.6864321608040198</v>
      </c>
      <c r="J1204" s="139">
        <f t="shared" si="129"/>
        <v>-2.1039705841669077E-2</v>
      </c>
      <c r="K1204" s="139">
        <f t="shared" si="130"/>
        <v>0.18892516516244504</v>
      </c>
      <c r="L1204" s="139">
        <f t="shared" si="131"/>
        <v>-4.9205389617063555E-2</v>
      </c>
      <c r="M1204" s="139">
        <f t="shared" si="132"/>
        <v>0.11868006970371239</v>
      </c>
      <c r="N1204" s="388">
        <f t="shared" si="128"/>
        <v>420.72084709966043</v>
      </c>
    </row>
    <row r="1205" spans="2:14" x14ac:dyDescent="0.25">
      <c r="B1205" s="387">
        <v>18</v>
      </c>
      <c r="C1205" s="387">
        <v>3951</v>
      </c>
      <c r="D1205" s="384" t="s">
        <v>1778</v>
      </c>
      <c r="E1205" s="385">
        <v>325</v>
      </c>
      <c r="F1205" s="385">
        <v>1597</v>
      </c>
      <c r="G1205" s="385">
        <v>855</v>
      </c>
      <c r="H1205" s="386">
        <f t="shared" si="126"/>
        <v>0.38011695906432746</v>
      </c>
      <c r="I1205" s="139">
        <f t="shared" si="127"/>
        <v>0.73888541014401998</v>
      </c>
      <c r="J1205" s="139">
        <f t="shared" si="129"/>
        <v>-0.11827624303470183</v>
      </c>
      <c r="K1205" s="139">
        <f t="shared" si="130"/>
        <v>-4.1275383019521092E-2</v>
      </c>
      <c r="L1205" s="139">
        <f t="shared" si="131"/>
        <v>-0.22036783344688768</v>
      </c>
      <c r="M1205" s="139">
        <f t="shared" si="132"/>
        <v>-0.37991945950111061</v>
      </c>
      <c r="N1205" s="388">
        <f t="shared" si="128"/>
        <v>-324.83113787344956</v>
      </c>
    </row>
    <row r="1206" spans="2:14" x14ac:dyDescent="0.25">
      <c r="B1206" s="387">
        <v>18</v>
      </c>
      <c r="C1206" s="387">
        <v>3952</v>
      </c>
      <c r="D1206" s="384" t="s">
        <v>1779</v>
      </c>
      <c r="E1206" s="385">
        <v>289</v>
      </c>
      <c r="F1206" s="385">
        <v>927</v>
      </c>
      <c r="G1206" s="385">
        <v>938</v>
      </c>
      <c r="H1206" s="386">
        <f t="shared" si="126"/>
        <v>0.30810234541577824</v>
      </c>
      <c r="I1206" s="139">
        <f t="shared" si="127"/>
        <v>1.3236245954692556</v>
      </c>
      <c r="J1206" s="139">
        <f t="shared" si="129"/>
        <v>-0.11527600787224022</v>
      </c>
      <c r="K1206" s="139">
        <f t="shared" si="130"/>
        <v>-0.11804799693515977</v>
      </c>
      <c r="L1206" s="139">
        <f t="shared" si="131"/>
        <v>-0.20013853739223667</v>
      </c>
      <c r="M1206" s="139">
        <f t="shared" si="132"/>
        <v>-0.43346254219963665</v>
      </c>
      <c r="N1206" s="388">
        <f t="shared" si="128"/>
        <v>-406.58786458325915</v>
      </c>
    </row>
    <row r="1207" spans="2:14" x14ac:dyDescent="0.25">
      <c r="B1207" s="387">
        <v>18</v>
      </c>
      <c r="C1207" s="387">
        <v>3953</v>
      </c>
      <c r="D1207" s="384" t="s">
        <v>1780</v>
      </c>
      <c r="E1207" s="385">
        <v>2058</v>
      </c>
      <c r="F1207" s="385">
        <v>2626</v>
      </c>
      <c r="G1207" s="385">
        <v>3141</v>
      </c>
      <c r="H1207" s="386">
        <f t="shared" si="126"/>
        <v>0.65520534861509072</v>
      </c>
      <c r="I1207" s="139">
        <f t="shared" si="127"/>
        <v>1.9798172124904798</v>
      </c>
      <c r="J1207" s="139">
        <f t="shared" si="129"/>
        <v>-3.5643260126421952E-2</v>
      </c>
      <c r="K1207" s="139">
        <f t="shared" si="130"/>
        <v>0.25198807634892367</v>
      </c>
      <c r="L1207" s="139">
        <f t="shared" si="131"/>
        <v>-0.17743728005950751</v>
      </c>
      <c r="M1207" s="139">
        <f t="shared" si="132"/>
        <v>3.8907536162994222E-2</v>
      </c>
      <c r="N1207" s="388">
        <f t="shared" si="128"/>
        <v>122.20857108796486</v>
      </c>
    </row>
    <row r="1208" spans="2:14" x14ac:dyDescent="0.25">
      <c r="B1208" s="387">
        <v>18</v>
      </c>
      <c r="C1208" s="387">
        <v>3954</v>
      </c>
      <c r="D1208" s="384" t="s">
        <v>1781</v>
      </c>
      <c r="E1208" s="385">
        <v>894</v>
      </c>
      <c r="F1208" s="385">
        <v>1042</v>
      </c>
      <c r="G1208" s="385">
        <v>2506</v>
      </c>
      <c r="H1208" s="386">
        <f t="shared" si="126"/>
        <v>0.35674381484437351</v>
      </c>
      <c r="I1208" s="139">
        <f t="shared" si="127"/>
        <v>3.2629558541266794</v>
      </c>
      <c r="J1208" s="139">
        <f t="shared" si="129"/>
        <v>-5.8596866489833026E-2</v>
      </c>
      <c r="K1208" s="139">
        <f t="shared" si="130"/>
        <v>-6.6192789171976602E-2</v>
      </c>
      <c r="L1208" s="139">
        <f t="shared" si="131"/>
        <v>-0.13304656345927832</v>
      </c>
      <c r="M1208" s="139">
        <f t="shared" si="132"/>
        <v>-0.25783621912108795</v>
      </c>
      <c r="N1208" s="388">
        <f t="shared" si="128"/>
        <v>-646.13756511744646</v>
      </c>
    </row>
    <row r="1209" spans="2:14" x14ac:dyDescent="0.25">
      <c r="B1209" s="387">
        <v>18</v>
      </c>
      <c r="C1209" s="387">
        <v>3955</v>
      </c>
      <c r="D1209" s="384" t="s">
        <v>1782</v>
      </c>
      <c r="E1209" s="385">
        <v>6023</v>
      </c>
      <c r="F1209" s="385">
        <v>1794</v>
      </c>
      <c r="G1209" s="385">
        <v>9153</v>
      </c>
      <c r="H1209" s="386">
        <f t="shared" si="126"/>
        <v>0.65803561673768163</v>
      </c>
      <c r="I1209" s="139">
        <f t="shared" si="127"/>
        <v>8.4593088071348941</v>
      </c>
      <c r="J1209" s="139">
        <f t="shared" si="129"/>
        <v>0.18167497838826685</v>
      </c>
      <c r="K1209" s="139">
        <f t="shared" si="130"/>
        <v>0.25500534007978021</v>
      </c>
      <c r="L1209" s="139">
        <f t="shared" si="131"/>
        <v>4.6723434736405438E-2</v>
      </c>
      <c r="M1209" s="139">
        <f t="shared" si="132"/>
        <v>0.4834037532044525</v>
      </c>
      <c r="N1209" s="388">
        <f t="shared" si="128"/>
        <v>4424.5945530803538</v>
      </c>
    </row>
    <row r="1210" spans="2:14" x14ac:dyDescent="0.25">
      <c r="B1210" s="387">
        <v>18</v>
      </c>
      <c r="C1210" s="387">
        <v>3961</v>
      </c>
      <c r="D1210" s="384" t="s">
        <v>1783</v>
      </c>
      <c r="E1210" s="385">
        <v>1278</v>
      </c>
      <c r="F1210" s="385">
        <v>3953</v>
      </c>
      <c r="G1210" s="385">
        <v>2153</v>
      </c>
      <c r="H1210" s="386">
        <f t="shared" si="126"/>
        <v>0.59359033906177427</v>
      </c>
      <c r="I1210" s="139">
        <f t="shared" si="127"/>
        <v>0.8679483936250949</v>
      </c>
      <c r="J1210" s="139">
        <f t="shared" si="129"/>
        <v>-7.1356902783193829E-2</v>
      </c>
      <c r="K1210" s="139">
        <f t="shared" si="130"/>
        <v>0.18630216761197599</v>
      </c>
      <c r="L1210" s="139">
        <f t="shared" si="131"/>
        <v>-0.2159028456915639</v>
      </c>
      <c r="M1210" s="139">
        <f t="shared" si="132"/>
        <v>-0.10095758086278174</v>
      </c>
      <c r="N1210" s="388">
        <f t="shared" si="128"/>
        <v>-217.36167159756909</v>
      </c>
    </row>
    <row r="1211" spans="2:14" x14ac:dyDescent="0.25">
      <c r="B1211" s="387">
        <v>18</v>
      </c>
      <c r="C1211" s="387">
        <v>3962</v>
      </c>
      <c r="D1211" s="384" t="s">
        <v>1784</v>
      </c>
      <c r="E1211" s="385">
        <v>1558</v>
      </c>
      <c r="F1211" s="385">
        <v>5216</v>
      </c>
      <c r="G1211" s="385">
        <v>2861</v>
      </c>
      <c r="H1211" s="386">
        <f t="shared" si="126"/>
        <v>0.54456483746941631</v>
      </c>
      <c r="I1211" s="139">
        <f t="shared" si="127"/>
        <v>0.84720092024539873</v>
      </c>
      <c r="J1211" s="139">
        <f t="shared" si="129"/>
        <v>-4.5764535373280374E-2</v>
      </c>
      <c r="K1211" s="139">
        <f t="shared" si="130"/>
        <v>0.13403755470800255</v>
      </c>
      <c r="L1211" s="139">
        <f t="shared" si="131"/>
        <v>-0.21662061318845294</v>
      </c>
      <c r="M1211" s="139">
        <f t="shared" si="132"/>
        <v>-0.12834759385373076</v>
      </c>
      <c r="N1211" s="388">
        <f t="shared" si="128"/>
        <v>-367.20246601552373</v>
      </c>
    </row>
    <row r="1212" spans="2:14" x14ac:dyDescent="0.25">
      <c r="B1212" s="387">
        <v>18</v>
      </c>
      <c r="C1212" s="387">
        <v>3972</v>
      </c>
      <c r="D1212" s="384" t="s">
        <v>1785</v>
      </c>
      <c r="E1212" s="385">
        <v>534</v>
      </c>
      <c r="F1212" s="385">
        <v>3894</v>
      </c>
      <c r="G1212" s="385">
        <v>1426</v>
      </c>
      <c r="H1212" s="386">
        <f t="shared" si="126"/>
        <v>0.3744740532959327</v>
      </c>
      <c r="I1212" s="139">
        <f t="shared" si="127"/>
        <v>0.50333846944016436</v>
      </c>
      <c r="J1212" s="139">
        <f t="shared" si="129"/>
        <v>-9.7636071013429818E-2</v>
      </c>
      <c r="K1212" s="139">
        <f t="shared" si="130"/>
        <v>-4.7291115160132666E-2</v>
      </c>
      <c r="L1212" s="139">
        <f t="shared" si="131"/>
        <v>-0.22851667812473381</v>
      </c>
      <c r="M1212" s="139">
        <f t="shared" si="132"/>
        <v>-0.37344386429829629</v>
      </c>
      <c r="N1212" s="388">
        <f t="shared" si="128"/>
        <v>-532.53095048937053</v>
      </c>
    </row>
    <row r="1213" spans="2:14" x14ac:dyDescent="0.25">
      <c r="B1213" s="387">
        <v>18</v>
      </c>
      <c r="C1213" s="387">
        <v>3981</v>
      </c>
      <c r="D1213" s="384" t="s">
        <v>1786</v>
      </c>
      <c r="E1213" s="385">
        <v>742</v>
      </c>
      <c r="F1213" s="385">
        <v>6157</v>
      </c>
      <c r="G1213" s="385">
        <v>1719</v>
      </c>
      <c r="H1213" s="386">
        <f t="shared" si="126"/>
        <v>0.43164630599185572</v>
      </c>
      <c r="I1213" s="139">
        <f t="shared" si="127"/>
        <v>0.39970764982946239</v>
      </c>
      <c r="J1213" s="139">
        <f t="shared" si="129"/>
        <v>-8.7044879415824394E-2</v>
      </c>
      <c r="K1213" s="139">
        <f t="shared" si="130"/>
        <v>1.3658504098150418E-2</v>
      </c>
      <c r="L1213" s="139">
        <f t="shared" si="131"/>
        <v>-0.23210182956130976</v>
      </c>
      <c r="M1213" s="139">
        <f t="shared" si="132"/>
        <v>-0.30548820487898376</v>
      </c>
      <c r="N1213" s="388">
        <f t="shared" si="128"/>
        <v>-525.13422418697303</v>
      </c>
    </row>
    <row r="1214" spans="2:14" x14ac:dyDescent="0.25">
      <c r="B1214" s="387">
        <v>18</v>
      </c>
      <c r="C1214" s="387">
        <v>3982</v>
      </c>
      <c r="D1214" s="384" t="s">
        <v>1787</v>
      </c>
      <c r="E1214" s="385">
        <v>1200</v>
      </c>
      <c r="F1214" s="385">
        <v>4369</v>
      </c>
      <c r="G1214" s="385">
        <v>2009</v>
      </c>
      <c r="H1214" s="386">
        <f t="shared" si="126"/>
        <v>0.59731209556993525</v>
      </c>
      <c r="I1214" s="139">
        <f t="shared" si="127"/>
        <v>0.73449301899748232</v>
      </c>
      <c r="J1214" s="139">
        <f t="shared" si="129"/>
        <v>-7.656213005300673E-2</v>
      </c>
      <c r="K1214" s="139">
        <f t="shared" si="130"/>
        <v>0.1902698203009634</v>
      </c>
      <c r="L1214" s="139">
        <f t="shared" si="131"/>
        <v>-0.22051979005099609</v>
      </c>
      <c r="M1214" s="139">
        <f t="shared" si="132"/>
        <v>-0.10681209980303942</v>
      </c>
      <c r="N1214" s="388">
        <f t="shared" si="128"/>
        <v>-214.5855085043062</v>
      </c>
    </row>
    <row r="1215" spans="2:14" x14ac:dyDescent="0.25">
      <c r="B1215" s="387">
        <v>18</v>
      </c>
      <c r="C1215" s="387">
        <v>3983</v>
      </c>
      <c r="D1215" s="384" t="s">
        <v>1788</v>
      </c>
      <c r="E1215" s="385">
        <v>165</v>
      </c>
      <c r="F1215" s="385">
        <v>4797</v>
      </c>
      <c r="G1215" s="385">
        <v>332</v>
      </c>
      <c r="H1215" s="386">
        <f t="shared" si="126"/>
        <v>0.49698795180722893</v>
      </c>
      <c r="I1215" s="139">
        <f t="shared" si="127"/>
        <v>0.10360642067959142</v>
      </c>
      <c r="J1215" s="139">
        <f t="shared" si="129"/>
        <v>-0.13718133929936951</v>
      </c>
      <c r="K1215" s="139">
        <f t="shared" si="130"/>
        <v>8.331726768296506E-2</v>
      </c>
      <c r="L1215" s="139">
        <f t="shared" si="131"/>
        <v>-0.24234557510965568</v>
      </c>
      <c r="M1215" s="139">
        <f t="shared" si="132"/>
        <v>-0.29620964672606015</v>
      </c>
      <c r="N1215" s="388">
        <f t="shared" si="128"/>
        <v>-98.341602713051969</v>
      </c>
    </row>
    <row r="1216" spans="2:14" x14ac:dyDescent="0.25">
      <c r="B1216" s="387">
        <v>18</v>
      </c>
      <c r="C1216" s="387">
        <v>3985</v>
      </c>
      <c r="D1216" s="384" t="s">
        <v>1789</v>
      </c>
      <c r="E1216" s="385">
        <v>476</v>
      </c>
      <c r="F1216" s="385">
        <v>5476</v>
      </c>
      <c r="G1216" s="385">
        <v>1082</v>
      </c>
      <c r="H1216" s="386">
        <f t="shared" si="126"/>
        <v>0.43992606284658042</v>
      </c>
      <c r="I1216" s="139">
        <f t="shared" si="127"/>
        <v>0.28451424397370345</v>
      </c>
      <c r="J1216" s="139">
        <f t="shared" si="129"/>
        <v>-0.11007078060242731</v>
      </c>
      <c r="K1216" s="139">
        <f t="shared" si="130"/>
        <v>2.2485303883890136E-2</v>
      </c>
      <c r="L1216" s="139">
        <f t="shared" si="131"/>
        <v>-0.23608699349265055</v>
      </c>
      <c r="M1216" s="139">
        <f t="shared" si="132"/>
        <v>-0.32367247021118772</v>
      </c>
      <c r="N1216" s="388">
        <f t="shared" si="128"/>
        <v>-350.21361276850513</v>
      </c>
    </row>
    <row r="1217" spans="2:14" x14ac:dyDescent="0.25">
      <c r="B1217" s="387">
        <v>18</v>
      </c>
      <c r="C1217" s="387">
        <v>3986</v>
      </c>
      <c r="D1217" s="384" t="s">
        <v>1790</v>
      </c>
      <c r="E1217" s="385">
        <v>576</v>
      </c>
      <c r="F1217" s="385">
        <v>5235</v>
      </c>
      <c r="G1217" s="385">
        <v>1180</v>
      </c>
      <c r="H1217" s="386">
        <f t="shared" si="126"/>
        <v>0.488135593220339</v>
      </c>
      <c r="I1217" s="139">
        <f t="shared" si="127"/>
        <v>0.33543457497612228</v>
      </c>
      <c r="J1217" s="139">
        <f t="shared" si="129"/>
        <v>-0.10652833426602686</v>
      </c>
      <c r="K1217" s="139">
        <f t="shared" si="130"/>
        <v>7.3880034410412743E-2</v>
      </c>
      <c r="L1217" s="139">
        <f t="shared" si="131"/>
        <v>-0.23432538339895412</v>
      </c>
      <c r="M1217" s="139">
        <f t="shared" si="132"/>
        <v>-0.26697368325456822</v>
      </c>
      <c r="N1217" s="388">
        <f t="shared" si="128"/>
        <v>-315.0289462403905</v>
      </c>
    </row>
    <row r="1218" spans="2:14" x14ac:dyDescent="0.25">
      <c r="B1218" s="387">
        <v>18</v>
      </c>
      <c r="C1218" s="387">
        <v>3987</v>
      </c>
      <c r="D1218" s="384" t="s">
        <v>1791</v>
      </c>
      <c r="E1218" s="385">
        <v>594</v>
      </c>
      <c r="F1218" s="385">
        <v>3226</v>
      </c>
      <c r="G1218" s="385">
        <v>1152</v>
      </c>
      <c r="H1218" s="386">
        <f t="shared" si="126"/>
        <v>0.515625</v>
      </c>
      <c r="I1218" s="139">
        <f t="shared" si="127"/>
        <v>0.54122752634841909</v>
      </c>
      <c r="J1218" s="139">
        <f t="shared" si="129"/>
        <v>-0.10754046179071269</v>
      </c>
      <c r="K1218" s="139">
        <f t="shared" si="130"/>
        <v>0.10318566428943063</v>
      </c>
      <c r="L1218" s="139">
        <f t="shared" si="131"/>
        <v>-0.22720589039464129</v>
      </c>
      <c r="M1218" s="139">
        <f t="shared" si="132"/>
        <v>-0.23156068789592335</v>
      </c>
      <c r="N1218" s="388">
        <f t="shared" si="128"/>
        <v>-266.75791245610372</v>
      </c>
    </row>
    <row r="1219" spans="2:14" x14ac:dyDescent="0.25">
      <c r="B1219" s="387">
        <v>18</v>
      </c>
      <c r="C1219" s="387">
        <v>3988</v>
      </c>
      <c r="D1219" s="384" t="s">
        <v>1792</v>
      </c>
      <c r="E1219" s="385">
        <v>629</v>
      </c>
      <c r="F1219" s="385">
        <v>5744</v>
      </c>
      <c r="G1219" s="385">
        <v>1138</v>
      </c>
      <c r="H1219" s="386">
        <f t="shared" si="126"/>
        <v>0.5527240773286467</v>
      </c>
      <c r="I1219" s="139">
        <f t="shared" si="127"/>
        <v>0.30762534818941506</v>
      </c>
      <c r="J1219" s="139">
        <f t="shared" si="129"/>
        <v>-0.10804652555305562</v>
      </c>
      <c r="K1219" s="139">
        <f t="shared" si="130"/>
        <v>0.14273587494915269</v>
      </c>
      <c r="L1219" s="139">
        <f t="shared" si="131"/>
        <v>-0.23528745520094277</v>
      </c>
      <c r="M1219" s="139">
        <f t="shared" si="132"/>
        <v>-0.20059810580484572</v>
      </c>
      <c r="N1219" s="388">
        <f t="shared" si="128"/>
        <v>-228.28064440591442</v>
      </c>
    </row>
    <row r="1220" spans="2:14" x14ac:dyDescent="0.25">
      <c r="B1220" s="387">
        <v>19</v>
      </c>
      <c r="C1220" s="387">
        <v>4001</v>
      </c>
      <c r="D1220" s="384" t="s">
        <v>1793</v>
      </c>
      <c r="E1220" s="385">
        <v>35644</v>
      </c>
      <c r="F1220" s="385">
        <v>1149</v>
      </c>
      <c r="G1220" s="385">
        <v>21807</v>
      </c>
      <c r="H1220" s="386">
        <f t="shared" si="126"/>
        <v>1.6345210253588298</v>
      </c>
      <c r="I1220" s="139">
        <f t="shared" si="127"/>
        <v>50.000870322019146</v>
      </c>
      <c r="J1220" s="139">
        <f t="shared" si="129"/>
        <v>0.63908432472307597</v>
      </c>
      <c r="K1220" s="139">
        <f t="shared" si="130"/>
        <v>1.2960070683704707</v>
      </c>
      <c r="L1220" s="139">
        <f t="shared" si="131"/>
        <v>1.4838710854273349</v>
      </c>
      <c r="M1220" s="139">
        <f t="shared" si="132"/>
        <v>3.4189624785208816</v>
      </c>
      <c r="N1220" s="388">
        <f t="shared" si="128"/>
        <v>74557.314769104865</v>
      </c>
    </row>
    <row r="1221" spans="2:14" x14ac:dyDescent="0.25">
      <c r="B1221" s="387">
        <v>19</v>
      </c>
      <c r="C1221" s="387">
        <v>4002</v>
      </c>
      <c r="D1221" s="384" t="s">
        <v>1794</v>
      </c>
      <c r="E1221" s="385">
        <v>294</v>
      </c>
      <c r="F1221" s="385">
        <v>391</v>
      </c>
      <c r="G1221" s="385">
        <v>1624</v>
      </c>
      <c r="H1221" s="386">
        <f t="shared" si="126"/>
        <v>0.18103448275862069</v>
      </c>
      <c r="I1221" s="139">
        <f t="shared" si="127"/>
        <v>4.9053708439897701</v>
      </c>
      <c r="J1221" s="139">
        <f t="shared" si="129"/>
        <v>-9.0478883517437061E-2</v>
      </c>
      <c r="K1221" s="139">
        <f t="shared" si="130"/>
        <v>-0.25351122400282161</v>
      </c>
      <c r="L1221" s="139">
        <f t="shared" si="131"/>
        <v>-7.6226531711179907E-2</v>
      </c>
      <c r="M1221" s="139">
        <f t="shared" si="132"/>
        <v>-0.42021663923143859</v>
      </c>
      <c r="N1221" s="388">
        <f t="shared" si="128"/>
        <v>-682.43182211185626</v>
      </c>
    </row>
    <row r="1222" spans="2:14" x14ac:dyDescent="0.25">
      <c r="B1222" s="387">
        <v>19</v>
      </c>
      <c r="C1222" s="387">
        <v>4003</v>
      </c>
      <c r="D1222" s="384" t="s">
        <v>1795</v>
      </c>
      <c r="E1222" s="385">
        <v>5202</v>
      </c>
      <c r="F1222" s="385">
        <v>530</v>
      </c>
      <c r="G1222" s="385">
        <v>8319</v>
      </c>
      <c r="H1222" s="386">
        <f t="shared" si="126"/>
        <v>0.62531554273350165</v>
      </c>
      <c r="I1222" s="139">
        <f t="shared" si="127"/>
        <v>25.51132075471698</v>
      </c>
      <c r="J1222" s="139">
        <f t="shared" si="129"/>
        <v>0.15152803711726712</v>
      </c>
      <c r="K1222" s="139">
        <f t="shared" si="130"/>
        <v>0.22012345317452922</v>
      </c>
      <c r="L1222" s="139">
        <f t="shared" si="131"/>
        <v>0.63664490172894284</v>
      </c>
      <c r="M1222" s="139">
        <f t="shared" si="132"/>
        <v>1.0082963920207391</v>
      </c>
      <c r="N1222" s="388">
        <f t="shared" si="128"/>
        <v>8388.0176852205277</v>
      </c>
    </row>
    <row r="1223" spans="2:14" x14ac:dyDescent="0.25">
      <c r="B1223" s="387">
        <v>19</v>
      </c>
      <c r="C1223" s="387">
        <v>4004</v>
      </c>
      <c r="D1223" s="384" t="s">
        <v>1796</v>
      </c>
      <c r="E1223" s="385">
        <v>422</v>
      </c>
      <c r="F1223" s="385">
        <v>1258</v>
      </c>
      <c r="G1223" s="385">
        <v>743</v>
      </c>
      <c r="H1223" s="386">
        <f t="shared" si="126"/>
        <v>0.56796769851951545</v>
      </c>
      <c r="I1223" s="139">
        <f t="shared" si="127"/>
        <v>0.92607313195548491</v>
      </c>
      <c r="J1223" s="139">
        <f t="shared" si="129"/>
        <v>-0.12232475313344519</v>
      </c>
      <c r="K1223" s="139">
        <f t="shared" si="130"/>
        <v>0.15898664107940177</v>
      </c>
      <c r="L1223" s="139">
        <f t="shared" si="131"/>
        <v>-0.21389199612086071</v>
      </c>
      <c r="M1223" s="139">
        <f t="shared" si="132"/>
        <v>-0.17723010817490414</v>
      </c>
      <c r="N1223" s="388">
        <f t="shared" si="128"/>
        <v>-131.68197037395379</v>
      </c>
    </row>
    <row r="1224" spans="2:14" x14ac:dyDescent="0.25">
      <c r="B1224" s="387">
        <v>19</v>
      </c>
      <c r="C1224" s="387">
        <v>4005</v>
      </c>
      <c r="D1224" s="384" t="s">
        <v>1797</v>
      </c>
      <c r="E1224" s="385">
        <v>1196</v>
      </c>
      <c r="F1224" s="385">
        <v>982</v>
      </c>
      <c r="G1224" s="385">
        <v>4473</v>
      </c>
      <c r="H1224" s="386">
        <f t="shared" si="126"/>
        <v>0.26738207019897159</v>
      </c>
      <c r="I1224" s="139">
        <f t="shared" si="127"/>
        <v>5.7729124236252547</v>
      </c>
      <c r="J1224" s="139">
        <f t="shared" si="129"/>
        <v>1.2505092119347425E-2</v>
      </c>
      <c r="K1224" s="139">
        <f t="shared" si="130"/>
        <v>-0.16145865776318502</v>
      </c>
      <c r="L1224" s="139">
        <f t="shared" si="131"/>
        <v>-4.6213568847395553E-2</v>
      </c>
      <c r="M1224" s="139">
        <f t="shared" si="132"/>
        <v>-0.19516713449123316</v>
      </c>
      <c r="N1224" s="388">
        <f t="shared" si="128"/>
        <v>-872.98259257928589</v>
      </c>
    </row>
    <row r="1225" spans="2:14" x14ac:dyDescent="0.25">
      <c r="B1225" s="387">
        <v>19</v>
      </c>
      <c r="C1225" s="387">
        <v>4006</v>
      </c>
      <c r="D1225" s="384" t="s">
        <v>1798</v>
      </c>
      <c r="E1225" s="385">
        <v>2908</v>
      </c>
      <c r="F1225" s="385">
        <v>1725</v>
      </c>
      <c r="G1225" s="385">
        <v>8432</v>
      </c>
      <c r="H1225" s="386">
        <f t="shared" si="126"/>
        <v>0.34487666034155595</v>
      </c>
      <c r="I1225" s="139">
        <f t="shared" si="127"/>
        <v>6.5739130434782611</v>
      </c>
      <c r="J1225" s="139">
        <f t="shared" si="129"/>
        <v>0.15561269462760641</v>
      </c>
      <c r="K1225" s="139">
        <f t="shared" si="130"/>
        <v>-7.8844005706558404E-2</v>
      </c>
      <c r="L1225" s="139">
        <f t="shared" si="131"/>
        <v>-1.8502618246483027E-2</v>
      </c>
      <c r="M1225" s="139">
        <f t="shared" si="132"/>
        <v>5.8266070674564976E-2</v>
      </c>
      <c r="N1225" s="388">
        <f t="shared" si="128"/>
        <v>491.29950792793187</v>
      </c>
    </row>
    <row r="1226" spans="2:14" x14ac:dyDescent="0.25">
      <c r="B1226" s="387">
        <v>19</v>
      </c>
      <c r="C1226" s="387">
        <v>4007</v>
      </c>
      <c r="D1226" s="384" t="s">
        <v>1799</v>
      </c>
      <c r="E1226" s="385">
        <v>815</v>
      </c>
      <c r="F1226" s="385">
        <v>353</v>
      </c>
      <c r="G1226" s="385">
        <v>1685</v>
      </c>
      <c r="H1226" s="386">
        <f t="shared" si="126"/>
        <v>0.48367952522255192</v>
      </c>
      <c r="I1226" s="139">
        <f t="shared" si="127"/>
        <v>7.0821529745042495</v>
      </c>
      <c r="J1226" s="139">
        <f t="shared" si="129"/>
        <v>-8.8273891410085764E-2</v>
      </c>
      <c r="K1226" s="139">
        <f t="shared" si="130"/>
        <v>6.9129554325280285E-2</v>
      </c>
      <c r="L1226" s="139">
        <f t="shared" si="131"/>
        <v>-9.1984580785881215E-4</v>
      </c>
      <c r="M1226" s="139">
        <f t="shared" si="132"/>
        <v>-2.0064182892664293E-2</v>
      </c>
      <c r="N1226" s="388">
        <f t="shared" si="128"/>
        <v>-33.808148174139333</v>
      </c>
    </row>
    <row r="1227" spans="2:14" x14ac:dyDescent="0.25">
      <c r="B1227" s="387">
        <v>19</v>
      </c>
      <c r="C1227" s="387">
        <v>4008</v>
      </c>
      <c r="D1227" s="384" t="s">
        <v>1800</v>
      </c>
      <c r="E1227" s="385">
        <v>1415</v>
      </c>
      <c r="F1227" s="385">
        <v>1182</v>
      </c>
      <c r="G1227" s="385">
        <v>6547</v>
      </c>
      <c r="H1227" s="386">
        <f t="shared" si="126"/>
        <v>0.2161295249732702</v>
      </c>
      <c r="I1227" s="139">
        <f t="shared" si="127"/>
        <v>6.7360406091370555</v>
      </c>
      <c r="J1227" s="139">
        <f t="shared" si="129"/>
        <v>8.7474823769291637E-2</v>
      </c>
      <c r="K1227" s="139">
        <f t="shared" si="130"/>
        <v>-0.21609745491079496</v>
      </c>
      <c r="L1227" s="139">
        <f t="shared" si="131"/>
        <v>-1.2893747477017803E-2</v>
      </c>
      <c r="M1227" s="139">
        <f t="shared" si="132"/>
        <v>-0.14151637861852112</v>
      </c>
      <c r="N1227" s="388">
        <f t="shared" si="128"/>
        <v>-926.50773081545776</v>
      </c>
    </row>
    <row r="1228" spans="2:14" x14ac:dyDescent="0.25">
      <c r="B1228" s="387">
        <v>19</v>
      </c>
      <c r="C1228" s="387">
        <v>4009</v>
      </c>
      <c r="D1228" s="384" t="s">
        <v>1801</v>
      </c>
      <c r="E1228" s="385">
        <v>1467</v>
      </c>
      <c r="F1228" s="385">
        <v>697</v>
      </c>
      <c r="G1228" s="385">
        <v>4049</v>
      </c>
      <c r="H1228" s="386">
        <f t="shared" si="126"/>
        <v>0.36231168189676466</v>
      </c>
      <c r="I1228" s="139">
        <f t="shared" si="127"/>
        <v>7.9139167862266859</v>
      </c>
      <c r="J1228" s="139">
        <f t="shared" si="129"/>
        <v>-2.8214103973239059E-3</v>
      </c>
      <c r="K1228" s="139">
        <f t="shared" si="130"/>
        <v>-6.0257053549857602E-2</v>
      </c>
      <c r="L1228" s="139">
        <f t="shared" si="131"/>
        <v>2.7855370249398312E-2</v>
      </c>
      <c r="M1228" s="139">
        <f t="shared" si="132"/>
        <v>-3.5223093697783189E-2</v>
      </c>
      <c r="N1228" s="388">
        <f t="shared" si="128"/>
        <v>-142.61830638232414</v>
      </c>
    </row>
    <row r="1229" spans="2:14" x14ac:dyDescent="0.25">
      <c r="B1229" s="387">
        <v>19</v>
      </c>
      <c r="C1229" s="387">
        <v>4010</v>
      </c>
      <c r="D1229" s="384" t="s">
        <v>1802</v>
      </c>
      <c r="E1229" s="385">
        <v>3771</v>
      </c>
      <c r="F1229" s="385">
        <v>712</v>
      </c>
      <c r="G1229" s="385">
        <v>8760</v>
      </c>
      <c r="H1229" s="386">
        <f t="shared" ref="H1229:H1292" si="133">E1229/G1229</f>
        <v>0.43047945205479454</v>
      </c>
      <c r="I1229" s="139">
        <f t="shared" ref="I1229:I1292" si="134">(G1229+E1229)/F1229</f>
        <v>17.599719101123597</v>
      </c>
      <c r="J1229" s="139">
        <f t="shared" si="129"/>
        <v>0.16746904563106912</v>
      </c>
      <c r="K1229" s="139">
        <f t="shared" si="130"/>
        <v>1.2414556206641524E-2</v>
      </c>
      <c r="L1229" s="139">
        <f t="shared" si="131"/>
        <v>0.36293974200377682</v>
      </c>
      <c r="M1229" s="139">
        <f t="shared" si="132"/>
        <v>0.54282334384148745</v>
      </c>
      <c r="N1229" s="388">
        <f t="shared" ref="N1229:N1292" si="135">M1229*G1229</f>
        <v>4755.1324920514298</v>
      </c>
    </row>
    <row r="1230" spans="2:14" x14ac:dyDescent="0.25">
      <c r="B1230" s="387">
        <v>19</v>
      </c>
      <c r="C1230" s="387">
        <v>4012</v>
      </c>
      <c r="D1230" s="384" t="s">
        <v>1803</v>
      </c>
      <c r="E1230" s="385">
        <v>5158</v>
      </c>
      <c r="F1230" s="385">
        <v>1049</v>
      </c>
      <c r="G1230" s="385">
        <v>10968</v>
      </c>
      <c r="H1230" s="386">
        <f t="shared" si="133"/>
        <v>0.47027716994894236</v>
      </c>
      <c r="I1230" s="139">
        <f t="shared" si="134"/>
        <v>15.372735938989514</v>
      </c>
      <c r="J1230" s="139">
        <f t="shared" ref="J1230:J1293" si="136">$J$6*(G1230-G$10)/G$11</f>
        <v>0.24728253043486703</v>
      </c>
      <c r="K1230" s="139">
        <f t="shared" ref="K1230:K1293" si="137">$K$6*(H1230-H$10)/H$11</f>
        <v>5.4841706417041468E-2</v>
      </c>
      <c r="L1230" s="139">
        <f t="shared" ref="L1230:L1293" si="138">$L$6*(I1230-I$10)/I$11</f>
        <v>0.28589633046898127</v>
      </c>
      <c r="M1230" s="139">
        <f t="shared" ref="M1230:M1293" si="139">SUM(J1230:L1230)</f>
        <v>0.58802056732088981</v>
      </c>
      <c r="N1230" s="388">
        <f t="shared" si="135"/>
        <v>6449.4095823755197</v>
      </c>
    </row>
    <row r="1231" spans="2:14" x14ac:dyDescent="0.25">
      <c r="B1231" s="387">
        <v>19</v>
      </c>
      <c r="C1231" s="387">
        <v>4013</v>
      </c>
      <c r="D1231" s="384" t="s">
        <v>1804</v>
      </c>
      <c r="E1231" s="385">
        <v>2515</v>
      </c>
      <c r="F1231" s="385">
        <v>286</v>
      </c>
      <c r="G1231" s="385">
        <v>4391</v>
      </c>
      <c r="H1231" s="386">
        <f t="shared" si="133"/>
        <v>0.57276246868594849</v>
      </c>
      <c r="I1231" s="139">
        <f t="shared" si="134"/>
        <v>24.146853146853147</v>
      </c>
      <c r="J1231" s="139">
        <f t="shared" si="136"/>
        <v>9.5410043684817456E-3</v>
      </c>
      <c r="K1231" s="139">
        <f t="shared" si="137"/>
        <v>0.16409820136073922</v>
      </c>
      <c r="L1231" s="139">
        <f t="shared" si="138"/>
        <v>0.58944057561369123</v>
      </c>
      <c r="M1231" s="139">
        <f t="shared" si="139"/>
        <v>0.76307978134291221</v>
      </c>
      <c r="N1231" s="388">
        <f t="shared" si="135"/>
        <v>3350.6833198767276</v>
      </c>
    </row>
    <row r="1232" spans="2:14" x14ac:dyDescent="0.25">
      <c r="B1232" s="387">
        <v>19</v>
      </c>
      <c r="C1232" s="387">
        <v>4021</v>
      </c>
      <c r="D1232" s="384" t="s">
        <v>1805</v>
      </c>
      <c r="E1232" s="385">
        <v>29227</v>
      </c>
      <c r="F1232" s="385">
        <v>1296</v>
      </c>
      <c r="G1232" s="385">
        <v>19839</v>
      </c>
      <c r="H1232" s="386">
        <f t="shared" si="133"/>
        <v>1.4732093351479409</v>
      </c>
      <c r="I1232" s="139">
        <f t="shared" si="134"/>
        <v>37.85956790123457</v>
      </c>
      <c r="J1232" s="139">
        <f t="shared" si="136"/>
        <v>0.56794621870229955</v>
      </c>
      <c r="K1232" s="139">
        <f t="shared" si="137"/>
        <v>1.1240375265622133</v>
      </c>
      <c r="L1232" s="139">
        <f t="shared" si="138"/>
        <v>1.0638376631375452</v>
      </c>
      <c r="M1232" s="139">
        <f t="shared" si="139"/>
        <v>2.755821408402058</v>
      </c>
      <c r="N1232" s="388">
        <f t="shared" si="135"/>
        <v>54672.74092128843</v>
      </c>
    </row>
    <row r="1233" spans="2:14" x14ac:dyDescent="0.25">
      <c r="B1233" s="387">
        <v>19</v>
      </c>
      <c r="C1233" s="387">
        <v>4022</v>
      </c>
      <c r="D1233" s="384" t="s">
        <v>1806</v>
      </c>
      <c r="E1233" s="385">
        <v>752</v>
      </c>
      <c r="F1233" s="385">
        <v>489</v>
      </c>
      <c r="G1233" s="385">
        <v>1571</v>
      </c>
      <c r="H1233" s="386">
        <f t="shared" si="133"/>
        <v>0.47867600254614895</v>
      </c>
      <c r="I1233" s="139">
        <f t="shared" si="134"/>
        <v>4.7505112474437627</v>
      </c>
      <c r="J1233" s="139">
        <f t="shared" si="136"/>
        <v>-9.2394696332020992E-2</v>
      </c>
      <c r="K1233" s="139">
        <f t="shared" si="137"/>
        <v>6.3795449270876964E-2</v>
      </c>
      <c r="L1233" s="139">
        <f t="shared" si="138"/>
        <v>-8.15839640571763E-2</v>
      </c>
      <c r="M1233" s="139">
        <f t="shared" si="139"/>
        <v>-0.11018321111832033</v>
      </c>
      <c r="N1233" s="388">
        <f t="shared" si="135"/>
        <v>-173.09782466688122</v>
      </c>
    </row>
    <row r="1234" spans="2:14" x14ac:dyDescent="0.25">
      <c r="B1234" s="387">
        <v>19</v>
      </c>
      <c r="C1234" s="387">
        <v>4023</v>
      </c>
      <c r="D1234" s="384" t="s">
        <v>1807</v>
      </c>
      <c r="E1234" s="385">
        <v>1092</v>
      </c>
      <c r="F1234" s="385">
        <v>596</v>
      </c>
      <c r="G1234" s="385">
        <v>2938</v>
      </c>
      <c r="H1234" s="386">
        <f t="shared" si="133"/>
        <v>0.37168141592920356</v>
      </c>
      <c r="I1234" s="139">
        <f t="shared" si="134"/>
        <v>6.7617449664429534</v>
      </c>
      <c r="J1234" s="139">
        <f t="shared" si="136"/>
        <v>-4.2981184680394316E-2</v>
      </c>
      <c r="K1234" s="139">
        <f t="shared" si="137"/>
        <v>-5.0268261873834444E-2</v>
      </c>
      <c r="L1234" s="139">
        <f t="shared" si="138"/>
        <v>-1.2004494512815782E-2</v>
      </c>
      <c r="M1234" s="139">
        <f t="shared" si="139"/>
        <v>-0.10525394106704454</v>
      </c>
      <c r="N1234" s="388">
        <f t="shared" si="135"/>
        <v>-309.23607885497688</v>
      </c>
    </row>
    <row r="1235" spans="2:14" x14ac:dyDescent="0.25">
      <c r="B1235" s="387">
        <v>19</v>
      </c>
      <c r="C1235" s="387">
        <v>4024</v>
      </c>
      <c r="D1235" s="384" t="s">
        <v>1808</v>
      </c>
      <c r="E1235" s="385">
        <v>1087</v>
      </c>
      <c r="F1235" s="385">
        <v>747</v>
      </c>
      <c r="G1235" s="385">
        <v>3010</v>
      </c>
      <c r="H1235" s="386">
        <f t="shared" si="133"/>
        <v>0.3611295681063123</v>
      </c>
      <c r="I1235" s="139">
        <f t="shared" si="134"/>
        <v>5.4846050870147254</v>
      </c>
      <c r="J1235" s="139">
        <f t="shared" si="136"/>
        <v>-4.0378571045487859E-2</v>
      </c>
      <c r="K1235" s="139">
        <f t="shared" si="137"/>
        <v>-6.1517269512157351E-2</v>
      </c>
      <c r="L1235" s="139">
        <f t="shared" si="138"/>
        <v>-5.6187681431929086E-2</v>
      </c>
      <c r="M1235" s="139">
        <f t="shared" si="139"/>
        <v>-0.15808352198957429</v>
      </c>
      <c r="N1235" s="388">
        <f t="shared" si="135"/>
        <v>-475.8314011886186</v>
      </c>
    </row>
    <row r="1236" spans="2:14" x14ac:dyDescent="0.25">
      <c r="B1236" s="387">
        <v>19</v>
      </c>
      <c r="C1236" s="387">
        <v>4026</v>
      </c>
      <c r="D1236" s="384" t="s">
        <v>1809</v>
      </c>
      <c r="E1236" s="385">
        <v>803</v>
      </c>
      <c r="F1236" s="385">
        <v>208</v>
      </c>
      <c r="G1236" s="385">
        <v>3613</v>
      </c>
      <c r="H1236" s="386">
        <f t="shared" si="133"/>
        <v>0.22225297536673125</v>
      </c>
      <c r="I1236" s="139">
        <f t="shared" si="134"/>
        <v>21.23076923076923</v>
      </c>
      <c r="J1236" s="139">
        <f t="shared" si="136"/>
        <v>-1.8581681853146313E-2</v>
      </c>
      <c r="K1236" s="139">
        <f t="shared" si="137"/>
        <v>-0.20956942859681613</v>
      </c>
      <c r="L1236" s="139">
        <f t="shared" si="138"/>
        <v>0.48855743602068302</v>
      </c>
      <c r="M1236" s="139">
        <f t="shared" si="139"/>
        <v>0.26040632557072058</v>
      </c>
      <c r="N1236" s="388">
        <f t="shared" si="135"/>
        <v>940.8480542870135</v>
      </c>
    </row>
    <row r="1237" spans="2:14" x14ac:dyDescent="0.25">
      <c r="B1237" s="387">
        <v>19</v>
      </c>
      <c r="C1237" s="387">
        <v>4027</v>
      </c>
      <c r="D1237" s="384" t="s">
        <v>1810</v>
      </c>
      <c r="E1237" s="385">
        <v>1407</v>
      </c>
      <c r="F1237" s="385">
        <v>512</v>
      </c>
      <c r="G1237" s="385">
        <v>5984</v>
      </c>
      <c r="H1237" s="386">
        <f t="shared" si="133"/>
        <v>0.23512700534759359</v>
      </c>
      <c r="I1237" s="139">
        <f t="shared" si="134"/>
        <v>14.435546875</v>
      </c>
      <c r="J1237" s="139">
        <f t="shared" si="136"/>
        <v>6.7123831040787008E-2</v>
      </c>
      <c r="K1237" s="139">
        <f t="shared" si="137"/>
        <v>-0.19584481239485146</v>
      </c>
      <c r="L1237" s="139">
        <f t="shared" si="138"/>
        <v>0.2534738838288092</v>
      </c>
      <c r="M1237" s="139">
        <f t="shared" si="139"/>
        <v>0.12475290247474474</v>
      </c>
      <c r="N1237" s="388">
        <f t="shared" si="135"/>
        <v>746.52136840887249</v>
      </c>
    </row>
    <row r="1238" spans="2:14" x14ac:dyDescent="0.25">
      <c r="B1238" s="387">
        <v>19</v>
      </c>
      <c r="C1238" s="387">
        <v>4028</v>
      </c>
      <c r="D1238" s="384" t="s">
        <v>1811</v>
      </c>
      <c r="E1238" s="385">
        <v>143</v>
      </c>
      <c r="F1238" s="385">
        <v>400</v>
      </c>
      <c r="G1238" s="385">
        <v>1102</v>
      </c>
      <c r="H1238" s="386">
        <f t="shared" si="133"/>
        <v>0.12976406533575319</v>
      </c>
      <c r="I1238" s="139">
        <f t="shared" si="134"/>
        <v>3.1124999999999998</v>
      </c>
      <c r="J1238" s="139">
        <f t="shared" si="136"/>
        <v>-0.10934783237050885</v>
      </c>
      <c r="K1238" s="139">
        <f t="shared" si="137"/>
        <v>-0.30816907416235984</v>
      </c>
      <c r="L1238" s="139">
        <f t="shared" si="138"/>
        <v>-0.13825164649914867</v>
      </c>
      <c r="M1238" s="139">
        <f t="shared" si="139"/>
        <v>-0.55576855303201733</v>
      </c>
      <c r="N1238" s="388">
        <f t="shared" si="135"/>
        <v>-612.4569454412831</v>
      </c>
    </row>
    <row r="1239" spans="2:14" x14ac:dyDescent="0.25">
      <c r="B1239" s="387">
        <v>19</v>
      </c>
      <c r="C1239" s="387">
        <v>4029</v>
      </c>
      <c r="D1239" s="384" t="s">
        <v>1812</v>
      </c>
      <c r="E1239" s="385">
        <v>1913</v>
      </c>
      <c r="F1239" s="385">
        <v>537</v>
      </c>
      <c r="G1239" s="385">
        <v>5665</v>
      </c>
      <c r="H1239" s="386">
        <f t="shared" si="133"/>
        <v>0.3376875551632833</v>
      </c>
      <c r="I1239" s="139">
        <f t="shared" si="134"/>
        <v>14.111731843575418</v>
      </c>
      <c r="J1239" s="139">
        <f t="shared" si="136"/>
        <v>5.5592806741687588E-2</v>
      </c>
      <c r="K1239" s="139">
        <f t="shared" si="137"/>
        <v>-8.6508094539194433E-2</v>
      </c>
      <c r="L1239" s="139">
        <f t="shared" si="138"/>
        <v>0.24227136772927579</v>
      </c>
      <c r="M1239" s="139">
        <f t="shared" si="139"/>
        <v>0.21135607993176894</v>
      </c>
      <c r="N1239" s="388">
        <f t="shared" si="135"/>
        <v>1197.332192813471</v>
      </c>
    </row>
    <row r="1240" spans="2:14" x14ac:dyDescent="0.25">
      <c r="B1240" s="387">
        <v>19</v>
      </c>
      <c r="C1240" s="387">
        <v>4030</v>
      </c>
      <c r="D1240" s="384" t="s">
        <v>1813</v>
      </c>
      <c r="E1240" s="385">
        <v>616</v>
      </c>
      <c r="F1240" s="385">
        <v>236</v>
      </c>
      <c r="G1240" s="385">
        <v>2072</v>
      </c>
      <c r="H1240" s="386">
        <f t="shared" si="133"/>
        <v>0.29729729729729731</v>
      </c>
      <c r="I1240" s="139">
        <f t="shared" si="134"/>
        <v>11.389830508474576</v>
      </c>
      <c r="J1240" s="139">
        <f t="shared" si="136"/>
        <v>-7.4284843122463584E-2</v>
      </c>
      <c r="K1240" s="139">
        <f t="shared" si="137"/>
        <v>-0.12956693379411974</v>
      </c>
      <c r="L1240" s="139">
        <f t="shared" si="138"/>
        <v>0.14810605553341388</v>
      </c>
      <c r="M1240" s="139">
        <f t="shared" si="139"/>
        <v>-5.5745721383169439E-2</v>
      </c>
      <c r="N1240" s="388">
        <f t="shared" si="135"/>
        <v>-115.50513470592708</v>
      </c>
    </row>
    <row r="1241" spans="2:14" x14ac:dyDescent="0.25">
      <c r="B1241" s="387">
        <v>19</v>
      </c>
      <c r="C1241" s="387">
        <v>4031</v>
      </c>
      <c r="D1241" s="384" t="s">
        <v>1814</v>
      </c>
      <c r="E1241" s="385">
        <v>477</v>
      </c>
      <c r="F1241" s="385">
        <v>473</v>
      </c>
      <c r="G1241" s="385">
        <v>1888</v>
      </c>
      <c r="H1241" s="386">
        <f t="shared" si="133"/>
        <v>0.25264830508474578</v>
      </c>
      <c r="I1241" s="139">
        <f t="shared" si="134"/>
        <v>5</v>
      </c>
      <c r="J1241" s="139">
        <f t="shared" si="136"/>
        <v>-8.09359668561134E-2</v>
      </c>
      <c r="K1241" s="139">
        <f t="shared" si="137"/>
        <v>-0.17716588166302402</v>
      </c>
      <c r="L1241" s="139">
        <f t="shared" si="138"/>
        <v>-7.2952796582127513E-2</v>
      </c>
      <c r="M1241" s="139">
        <f t="shared" si="139"/>
        <v>-0.33105464510126492</v>
      </c>
      <c r="N1241" s="388">
        <f t="shared" si="135"/>
        <v>-625.03116995118819</v>
      </c>
    </row>
    <row r="1242" spans="2:14" x14ac:dyDescent="0.25">
      <c r="B1242" s="387">
        <v>19</v>
      </c>
      <c r="C1242" s="387">
        <v>4032</v>
      </c>
      <c r="D1242" s="384" t="s">
        <v>1815</v>
      </c>
      <c r="E1242" s="385">
        <v>3030</v>
      </c>
      <c r="F1242" s="385">
        <v>349</v>
      </c>
      <c r="G1242" s="385">
        <v>2194</v>
      </c>
      <c r="H1242" s="386">
        <f t="shared" si="133"/>
        <v>1.3810391978122152</v>
      </c>
      <c r="I1242" s="139">
        <f t="shared" si="134"/>
        <v>14.968481375358166</v>
      </c>
      <c r="J1242" s="139">
        <f t="shared" si="136"/>
        <v>-6.9874858907760989E-2</v>
      </c>
      <c r="K1242" s="139">
        <f t="shared" si="137"/>
        <v>1.0257777149806286</v>
      </c>
      <c r="L1242" s="139">
        <f t="shared" si="138"/>
        <v>0.27191097519542667</v>
      </c>
      <c r="M1242" s="139">
        <f t="shared" si="139"/>
        <v>1.2278138312682942</v>
      </c>
      <c r="N1242" s="388">
        <f t="shared" si="135"/>
        <v>2693.8235458026375</v>
      </c>
    </row>
    <row r="1243" spans="2:14" x14ac:dyDescent="0.25">
      <c r="B1243" s="387">
        <v>19</v>
      </c>
      <c r="C1243" s="387">
        <v>4033</v>
      </c>
      <c r="D1243" s="384" t="s">
        <v>1816</v>
      </c>
      <c r="E1243" s="385">
        <v>1970</v>
      </c>
      <c r="F1243" s="385">
        <v>455</v>
      </c>
      <c r="G1243" s="385">
        <v>6019</v>
      </c>
      <c r="H1243" s="386">
        <f t="shared" si="133"/>
        <v>0.32729689317162319</v>
      </c>
      <c r="I1243" s="139">
        <f t="shared" si="134"/>
        <v>17.55824175824176</v>
      </c>
      <c r="J1243" s="139">
        <f t="shared" si="136"/>
        <v>6.8388990446644315E-2</v>
      </c>
      <c r="K1243" s="139">
        <f t="shared" si="137"/>
        <v>-9.7585266810182425E-2</v>
      </c>
      <c r="L1243" s="139">
        <f t="shared" si="138"/>
        <v>0.36150481602348655</v>
      </c>
      <c r="M1243" s="139">
        <f t="shared" si="139"/>
        <v>0.33230853965994844</v>
      </c>
      <c r="N1243" s="388">
        <f t="shared" si="135"/>
        <v>2000.1651002132296</v>
      </c>
    </row>
    <row r="1244" spans="2:14" x14ac:dyDescent="0.25">
      <c r="B1244" s="387">
        <v>19</v>
      </c>
      <c r="C1244" s="387">
        <v>4034</v>
      </c>
      <c r="D1244" s="384" t="s">
        <v>1817</v>
      </c>
      <c r="E1244" s="385">
        <v>2404</v>
      </c>
      <c r="F1244" s="385">
        <v>511</v>
      </c>
      <c r="G1244" s="385">
        <v>8972</v>
      </c>
      <c r="H1244" s="386">
        <f t="shared" si="133"/>
        <v>0.26794471689701294</v>
      </c>
      <c r="I1244" s="139">
        <f t="shared" si="134"/>
        <v>22.262230919765166</v>
      </c>
      <c r="J1244" s="139">
        <f t="shared" si="136"/>
        <v>0.17513229688940482</v>
      </c>
      <c r="K1244" s="139">
        <f t="shared" si="137"/>
        <v>-0.16085883703887419</v>
      </c>
      <c r="L1244" s="139">
        <f t="shared" si="138"/>
        <v>0.52424128345109511</v>
      </c>
      <c r="M1244" s="139">
        <f t="shared" si="139"/>
        <v>0.53851474330162574</v>
      </c>
      <c r="N1244" s="388">
        <f t="shared" si="135"/>
        <v>4831.5542769021858</v>
      </c>
    </row>
    <row r="1245" spans="2:14" x14ac:dyDescent="0.25">
      <c r="B1245" s="387">
        <v>19</v>
      </c>
      <c r="C1245" s="387">
        <v>4035</v>
      </c>
      <c r="D1245" s="384" t="s">
        <v>1818</v>
      </c>
      <c r="E1245" s="385">
        <v>847</v>
      </c>
      <c r="F1245" s="385">
        <v>329</v>
      </c>
      <c r="G1245" s="385">
        <v>4498</v>
      </c>
      <c r="H1245" s="386">
        <f t="shared" si="133"/>
        <v>0.18830591373943975</v>
      </c>
      <c r="I1245" s="139">
        <f t="shared" si="134"/>
        <v>16.246200607902736</v>
      </c>
      <c r="J1245" s="139">
        <f t="shared" si="136"/>
        <v>1.3408777409245501E-2</v>
      </c>
      <c r="K1245" s="139">
        <f t="shared" si="137"/>
        <v>-0.24575937010787419</v>
      </c>
      <c r="L1245" s="139">
        <f t="shared" si="138"/>
        <v>0.31611420507729121</v>
      </c>
      <c r="M1245" s="139">
        <f t="shared" si="139"/>
        <v>8.3763612378662533E-2</v>
      </c>
      <c r="N1245" s="388">
        <f t="shared" si="135"/>
        <v>376.76872847922408</v>
      </c>
    </row>
    <row r="1246" spans="2:14" x14ac:dyDescent="0.25">
      <c r="B1246" s="387">
        <v>19</v>
      </c>
      <c r="C1246" s="387">
        <v>4037</v>
      </c>
      <c r="D1246" s="384" t="s">
        <v>1819</v>
      </c>
      <c r="E1246" s="385">
        <v>793</v>
      </c>
      <c r="F1246" s="385">
        <v>431</v>
      </c>
      <c r="G1246" s="385">
        <v>4165</v>
      </c>
      <c r="H1246" s="386">
        <f t="shared" si="133"/>
        <v>0.19039615846338537</v>
      </c>
      <c r="I1246" s="139">
        <f t="shared" si="134"/>
        <v>11.503480278422273</v>
      </c>
      <c r="J1246" s="139">
        <f t="shared" si="136"/>
        <v>1.3716893478031567E-3</v>
      </c>
      <c r="K1246" s="139">
        <f t="shared" si="137"/>
        <v>-0.24353102306759383</v>
      </c>
      <c r="L1246" s="139">
        <f t="shared" si="138"/>
        <v>0.15203781673654959</v>
      </c>
      <c r="M1246" s="139">
        <f t="shared" si="139"/>
        <v>-9.0121516983241085E-2</v>
      </c>
      <c r="N1246" s="388">
        <f t="shared" si="135"/>
        <v>-375.35611823519912</v>
      </c>
    </row>
    <row r="1247" spans="2:14" x14ac:dyDescent="0.25">
      <c r="B1247" s="387">
        <v>19</v>
      </c>
      <c r="C1247" s="387">
        <v>4038</v>
      </c>
      <c r="D1247" s="384" t="s">
        <v>1820</v>
      </c>
      <c r="E1247" s="385">
        <v>2023</v>
      </c>
      <c r="F1247" s="385">
        <v>825</v>
      </c>
      <c r="G1247" s="385">
        <v>8782</v>
      </c>
      <c r="H1247" s="386">
        <f t="shared" si="133"/>
        <v>0.23035754953313595</v>
      </c>
      <c r="I1247" s="139">
        <f t="shared" si="134"/>
        <v>13.096969696969698</v>
      </c>
      <c r="J1247" s="139">
        <f t="shared" si="136"/>
        <v>0.16826428868617943</v>
      </c>
      <c r="K1247" s="139">
        <f t="shared" si="137"/>
        <v>-0.20092938580682634</v>
      </c>
      <c r="L1247" s="139">
        <f t="shared" si="138"/>
        <v>0.20716524793447783</v>
      </c>
      <c r="M1247" s="139">
        <f t="shared" si="139"/>
        <v>0.17450015081383091</v>
      </c>
      <c r="N1247" s="388">
        <f t="shared" si="135"/>
        <v>1532.4603244470632</v>
      </c>
    </row>
    <row r="1248" spans="2:14" x14ac:dyDescent="0.25">
      <c r="B1248" s="387">
        <v>19</v>
      </c>
      <c r="C1248" s="387">
        <v>4039</v>
      </c>
      <c r="D1248" s="384" t="s">
        <v>1821</v>
      </c>
      <c r="E1248" s="385">
        <v>552</v>
      </c>
      <c r="F1248" s="385">
        <v>385</v>
      </c>
      <c r="G1248" s="385">
        <v>2070</v>
      </c>
      <c r="H1248" s="386">
        <f t="shared" si="133"/>
        <v>0.26666666666666666</v>
      </c>
      <c r="I1248" s="139">
        <f t="shared" si="134"/>
        <v>6.8103896103896107</v>
      </c>
      <c r="J1248" s="139">
        <f t="shared" si="136"/>
        <v>-7.4357137945655433E-2</v>
      </c>
      <c r="K1248" s="139">
        <f t="shared" si="137"/>
        <v>-0.16222132795464883</v>
      </c>
      <c r="L1248" s="139">
        <f t="shared" si="138"/>
        <v>-1.0321612762172231E-2</v>
      </c>
      <c r="M1248" s="139">
        <f t="shared" si="139"/>
        <v>-0.24690007866247649</v>
      </c>
      <c r="N1248" s="388">
        <f t="shared" si="135"/>
        <v>-511.08316283132632</v>
      </c>
    </row>
    <row r="1249" spans="2:14" x14ac:dyDescent="0.25">
      <c r="B1249" s="387">
        <v>19</v>
      </c>
      <c r="C1249" s="387">
        <v>4040</v>
      </c>
      <c r="D1249" s="384" t="s">
        <v>1822</v>
      </c>
      <c r="E1249" s="385">
        <v>8512</v>
      </c>
      <c r="F1249" s="385">
        <v>849</v>
      </c>
      <c r="G1249" s="385">
        <v>12322</v>
      </c>
      <c r="H1249" s="386">
        <f t="shared" si="133"/>
        <v>0.69079694854731377</v>
      </c>
      <c r="I1249" s="139">
        <f t="shared" si="134"/>
        <v>24.539458186101296</v>
      </c>
      <c r="J1249" s="139">
        <f t="shared" si="136"/>
        <v>0.29622612573574669</v>
      </c>
      <c r="K1249" s="139">
        <f t="shared" si="137"/>
        <v>0.28993121069067795</v>
      </c>
      <c r="L1249" s="139">
        <f t="shared" si="138"/>
        <v>0.60302291073132364</v>
      </c>
      <c r="M1249" s="139">
        <f t="shared" si="139"/>
        <v>1.1891802471577484</v>
      </c>
      <c r="N1249" s="388">
        <f t="shared" si="135"/>
        <v>14653.079005477775</v>
      </c>
    </row>
    <row r="1250" spans="2:14" x14ac:dyDescent="0.25">
      <c r="B1250" s="387">
        <v>19</v>
      </c>
      <c r="C1250" s="387">
        <v>4041</v>
      </c>
      <c r="D1250" s="384" t="s">
        <v>1823</v>
      </c>
      <c r="E1250" s="385">
        <v>952</v>
      </c>
      <c r="F1250" s="385">
        <v>415</v>
      </c>
      <c r="G1250" s="385">
        <v>2420</v>
      </c>
      <c r="H1250" s="386">
        <f t="shared" si="133"/>
        <v>0.39338842975206612</v>
      </c>
      <c r="I1250" s="139">
        <f t="shared" si="134"/>
        <v>8.1253012048192765</v>
      </c>
      <c r="J1250" s="139">
        <f t="shared" si="136"/>
        <v>-6.1705543887082402E-2</v>
      </c>
      <c r="K1250" s="139">
        <f t="shared" si="137"/>
        <v>-2.7127067232187819E-2</v>
      </c>
      <c r="L1250" s="139">
        <f t="shared" si="138"/>
        <v>3.5168302394815186E-2</v>
      </c>
      <c r="M1250" s="139">
        <f t="shared" si="139"/>
        <v>-5.3664308724455038E-2</v>
      </c>
      <c r="N1250" s="388">
        <f t="shared" si="135"/>
        <v>-129.86762711318119</v>
      </c>
    </row>
    <row r="1251" spans="2:14" x14ac:dyDescent="0.25">
      <c r="B1251" s="387">
        <v>19</v>
      </c>
      <c r="C1251" s="387">
        <v>4042</v>
      </c>
      <c r="D1251" s="384" t="s">
        <v>1824</v>
      </c>
      <c r="E1251" s="385">
        <v>757</v>
      </c>
      <c r="F1251" s="385">
        <v>144</v>
      </c>
      <c r="G1251" s="385">
        <v>3010</v>
      </c>
      <c r="H1251" s="386">
        <f t="shared" si="133"/>
        <v>0.2514950166112957</v>
      </c>
      <c r="I1251" s="139">
        <f t="shared" si="134"/>
        <v>26.159722222222221</v>
      </c>
      <c r="J1251" s="139">
        <f t="shared" si="136"/>
        <v>-4.0378571045487859E-2</v>
      </c>
      <c r="K1251" s="139">
        <f t="shared" si="137"/>
        <v>-0.17839536782173124</v>
      </c>
      <c r="L1251" s="139">
        <f t="shared" si="138"/>
        <v>0.65907662099389697</v>
      </c>
      <c r="M1251" s="139">
        <f t="shared" si="139"/>
        <v>0.44030268212667789</v>
      </c>
      <c r="N1251" s="388">
        <f t="shared" si="135"/>
        <v>1325.3110732013004</v>
      </c>
    </row>
    <row r="1252" spans="2:14" x14ac:dyDescent="0.25">
      <c r="B1252" s="387">
        <v>19</v>
      </c>
      <c r="C1252" s="387">
        <v>4044</v>
      </c>
      <c r="D1252" s="384" t="s">
        <v>1825</v>
      </c>
      <c r="E1252" s="385">
        <v>2701</v>
      </c>
      <c r="F1252" s="385">
        <v>795</v>
      </c>
      <c r="G1252" s="385">
        <v>7486</v>
      </c>
      <c r="H1252" s="386">
        <f t="shared" si="133"/>
        <v>0.36080683943360942</v>
      </c>
      <c r="I1252" s="139">
        <f t="shared" si="134"/>
        <v>12.813836477987421</v>
      </c>
      <c r="J1252" s="139">
        <f t="shared" si="136"/>
        <v>0.12141724325786329</v>
      </c>
      <c r="K1252" s="139">
        <f t="shared" si="137"/>
        <v>-6.1861320844708301E-2</v>
      </c>
      <c r="L1252" s="139">
        <f t="shared" si="138"/>
        <v>0.19737013610780405</v>
      </c>
      <c r="M1252" s="139">
        <f t="shared" si="139"/>
        <v>0.25692605852095907</v>
      </c>
      <c r="N1252" s="388">
        <f t="shared" si="135"/>
        <v>1923.3484740878996</v>
      </c>
    </row>
    <row r="1253" spans="2:14" x14ac:dyDescent="0.25">
      <c r="B1253" s="387">
        <v>19</v>
      </c>
      <c r="C1253" s="387">
        <v>4045</v>
      </c>
      <c r="D1253" s="384" t="s">
        <v>1826</v>
      </c>
      <c r="E1253" s="385">
        <v>7876</v>
      </c>
      <c r="F1253" s="385">
        <v>1041</v>
      </c>
      <c r="G1253" s="385">
        <v>21094</v>
      </c>
      <c r="H1253" s="386">
        <f t="shared" si="133"/>
        <v>0.37337631553996398</v>
      </c>
      <c r="I1253" s="139">
        <f t="shared" si="134"/>
        <v>27.829010566762729</v>
      </c>
      <c r="J1253" s="139">
        <f t="shared" si="136"/>
        <v>0.61331122025518292</v>
      </c>
      <c r="K1253" s="139">
        <f t="shared" si="137"/>
        <v>-4.8461380369509421E-2</v>
      </c>
      <c r="L1253" s="139">
        <f t="shared" si="138"/>
        <v>0.71682634765794118</v>
      </c>
      <c r="M1253" s="139">
        <f t="shared" si="139"/>
        <v>1.2816761875436147</v>
      </c>
      <c r="N1253" s="388">
        <f t="shared" si="135"/>
        <v>27035.677500045007</v>
      </c>
    </row>
    <row r="1254" spans="2:14" x14ac:dyDescent="0.25">
      <c r="B1254" s="387">
        <v>19</v>
      </c>
      <c r="C1254" s="387">
        <v>4046</v>
      </c>
      <c r="D1254" s="384" t="s">
        <v>1827</v>
      </c>
      <c r="E1254" s="385">
        <v>372</v>
      </c>
      <c r="F1254" s="385">
        <v>431</v>
      </c>
      <c r="G1254" s="385">
        <v>1820</v>
      </c>
      <c r="H1254" s="386">
        <f t="shared" si="133"/>
        <v>0.20439560439560439</v>
      </c>
      <c r="I1254" s="139">
        <f t="shared" si="134"/>
        <v>5.08584686774942</v>
      </c>
      <c r="J1254" s="139">
        <f t="shared" si="136"/>
        <v>-8.3393990844636168E-2</v>
      </c>
      <c r="K1254" s="139">
        <f t="shared" si="137"/>
        <v>-0.22860663476451556</v>
      </c>
      <c r="L1254" s="139">
        <f t="shared" si="138"/>
        <v>-6.9982888379205271E-2</v>
      </c>
      <c r="M1254" s="139">
        <f t="shared" si="139"/>
        <v>-0.38198351398835706</v>
      </c>
      <c r="N1254" s="388">
        <f t="shared" si="135"/>
        <v>-695.20999545880989</v>
      </c>
    </row>
    <row r="1255" spans="2:14" x14ac:dyDescent="0.25">
      <c r="B1255" s="387">
        <v>19</v>
      </c>
      <c r="C1255" s="387">
        <v>4047</v>
      </c>
      <c r="D1255" s="384" t="s">
        <v>1828</v>
      </c>
      <c r="E1255" s="385">
        <v>3731</v>
      </c>
      <c r="F1255" s="385">
        <v>915</v>
      </c>
      <c r="G1255" s="385">
        <v>5005</v>
      </c>
      <c r="H1255" s="386">
        <f t="shared" si="133"/>
        <v>0.74545454545454548</v>
      </c>
      <c r="I1255" s="139">
        <f t="shared" si="134"/>
        <v>9.5475409836065577</v>
      </c>
      <c r="J1255" s="139">
        <f t="shared" si="136"/>
        <v>3.1735515088378435E-2</v>
      </c>
      <c r="K1255" s="139">
        <f t="shared" si="137"/>
        <v>0.34820003103586689</v>
      </c>
      <c r="L1255" s="139">
        <f t="shared" si="138"/>
        <v>8.4371280864244613E-2</v>
      </c>
      <c r="M1255" s="139">
        <f t="shared" si="139"/>
        <v>0.46430682698848991</v>
      </c>
      <c r="N1255" s="388">
        <f t="shared" si="135"/>
        <v>2323.8556690773921</v>
      </c>
    </row>
    <row r="1256" spans="2:14" x14ac:dyDescent="0.25">
      <c r="B1256" s="387">
        <v>19</v>
      </c>
      <c r="C1256" s="387">
        <v>4048</v>
      </c>
      <c r="D1256" s="384" t="s">
        <v>1829</v>
      </c>
      <c r="E1256" s="385">
        <v>2179</v>
      </c>
      <c r="F1256" s="385">
        <v>883</v>
      </c>
      <c r="G1256" s="385">
        <v>6727</v>
      </c>
      <c r="H1256" s="386">
        <f t="shared" si="133"/>
        <v>0.32391853723799613</v>
      </c>
      <c r="I1256" s="139">
        <f t="shared" si="134"/>
        <v>10.086070215175537</v>
      </c>
      <c r="J1256" s="139">
        <f t="shared" si="136"/>
        <v>9.3981357856557757E-2</v>
      </c>
      <c r="K1256" s="139">
        <f t="shared" si="137"/>
        <v>-0.10118683047374286</v>
      </c>
      <c r="L1256" s="139">
        <f t="shared" si="138"/>
        <v>0.10300192429107988</v>
      </c>
      <c r="M1256" s="139">
        <f t="shared" si="139"/>
        <v>9.5796451673894778E-2</v>
      </c>
      <c r="N1256" s="388">
        <f t="shared" si="135"/>
        <v>644.42273041029023</v>
      </c>
    </row>
    <row r="1257" spans="2:14" x14ac:dyDescent="0.25">
      <c r="B1257" s="387">
        <v>19</v>
      </c>
      <c r="C1257" s="387">
        <v>4049</v>
      </c>
      <c r="D1257" s="384" t="s">
        <v>1830</v>
      </c>
      <c r="E1257" s="385">
        <v>927</v>
      </c>
      <c r="F1257" s="385">
        <v>726</v>
      </c>
      <c r="G1257" s="385">
        <v>4827</v>
      </c>
      <c r="H1257" s="386">
        <f t="shared" si="133"/>
        <v>0.1920447482908639</v>
      </c>
      <c r="I1257" s="139">
        <f t="shared" si="134"/>
        <v>7.9256198347107434</v>
      </c>
      <c r="J1257" s="139">
        <f t="shared" si="136"/>
        <v>2.5301275824304154E-2</v>
      </c>
      <c r="K1257" s="139">
        <f t="shared" si="137"/>
        <v>-0.24177351103055181</v>
      </c>
      <c r="L1257" s="139">
        <f t="shared" si="138"/>
        <v>2.8260242093918624E-2</v>
      </c>
      <c r="M1257" s="139">
        <f t="shared" si="139"/>
        <v>-0.18821199311232903</v>
      </c>
      <c r="N1257" s="388">
        <f t="shared" si="135"/>
        <v>-908.49929075321222</v>
      </c>
    </row>
    <row r="1258" spans="2:14" x14ac:dyDescent="0.25">
      <c r="B1258" s="387">
        <v>19</v>
      </c>
      <c r="C1258" s="387">
        <v>4061</v>
      </c>
      <c r="D1258" s="384" t="s">
        <v>1831</v>
      </c>
      <c r="E1258" s="385">
        <v>304</v>
      </c>
      <c r="F1258" s="385">
        <v>343</v>
      </c>
      <c r="G1258" s="385">
        <v>1886</v>
      </c>
      <c r="H1258" s="386">
        <f t="shared" si="133"/>
        <v>0.16118769883351008</v>
      </c>
      <c r="I1258" s="139">
        <f t="shared" si="134"/>
        <v>6.3848396501457723</v>
      </c>
      <c r="J1258" s="139">
        <f t="shared" si="136"/>
        <v>-8.1008261679305249E-2</v>
      </c>
      <c r="K1258" s="139">
        <f t="shared" si="137"/>
        <v>-0.27466928349315833</v>
      </c>
      <c r="L1258" s="139">
        <f t="shared" si="138"/>
        <v>-2.5043691165434073E-2</v>
      </c>
      <c r="M1258" s="139">
        <f t="shared" si="139"/>
        <v>-0.38072123633789767</v>
      </c>
      <c r="N1258" s="388">
        <f t="shared" si="135"/>
        <v>-718.040251733275</v>
      </c>
    </row>
    <row r="1259" spans="2:14" x14ac:dyDescent="0.25">
      <c r="B1259" s="387">
        <v>19</v>
      </c>
      <c r="C1259" s="387">
        <v>4062</v>
      </c>
      <c r="D1259" s="384" t="s">
        <v>1832</v>
      </c>
      <c r="E1259" s="385">
        <v>1573</v>
      </c>
      <c r="F1259" s="385">
        <v>539</v>
      </c>
      <c r="G1259" s="385">
        <v>4880</v>
      </c>
      <c r="H1259" s="386">
        <f t="shared" si="133"/>
        <v>0.32233606557377048</v>
      </c>
      <c r="I1259" s="139">
        <f t="shared" si="134"/>
        <v>11.972170686456401</v>
      </c>
      <c r="J1259" s="139">
        <f t="shared" si="136"/>
        <v>2.7217088638888068E-2</v>
      </c>
      <c r="K1259" s="139">
        <f t="shared" si="137"/>
        <v>-0.10287385592531217</v>
      </c>
      <c r="L1259" s="139">
        <f t="shared" si="138"/>
        <v>0.16825235692821472</v>
      </c>
      <c r="M1259" s="139">
        <f t="shared" si="139"/>
        <v>9.2595589641790613E-2</v>
      </c>
      <c r="N1259" s="388">
        <f t="shared" si="135"/>
        <v>451.86647745193818</v>
      </c>
    </row>
    <row r="1260" spans="2:14" x14ac:dyDescent="0.25">
      <c r="B1260" s="387">
        <v>19</v>
      </c>
      <c r="C1260" s="387">
        <v>4063</v>
      </c>
      <c r="D1260" s="384" t="s">
        <v>1833</v>
      </c>
      <c r="E1260" s="385">
        <v>4770</v>
      </c>
      <c r="F1260" s="385">
        <v>1059</v>
      </c>
      <c r="G1260" s="385">
        <v>8705</v>
      </c>
      <c r="H1260" s="386">
        <f t="shared" si="133"/>
        <v>0.54796094198736356</v>
      </c>
      <c r="I1260" s="139">
        <f t="shared" si="134"/>
        <v>12.724268177525968</v>
      </c>
      <c r="J1260" s="139">
        <f t="shared" si="136"/>
        <v>0.16548093799329336</v>
      </c>
      <c r="K1260" s="139">
        <f t="shared" si="137"/>
        <v>0.13765803960355363</v>
      </c>
      <c r="L1260" s="139">
        <f t="shared" si="138"/>
        <v>0.19427148338772188</v>
      </c>
      <c r="M1260" s="139">
        <f t="shared" si="139"/>
        <v>0.49741046098456887</v>
      </c>
      <c r="N1260" s="388">
        <f t="shared" si="135"/>
        <v>4329.9580628706717</v>
      </c>
    </row>
    <row r="1261" spans="2:14" x14ac:dyDescent="0.25">
      <c r="B1261" s="387">
        <v>19</v>
      </c>
      <c r="C1261" s="387">
        <v>4064</v>
      </c>
      <c r="D1261" s="384" t="s">
        <v>1834</v>
      </c>
      <c r="E1261" s="385">
        <v>212</v>
      </c>
      <c r="F1261" s="385">
        <v>282</v>
      </c>
      <c r="G1261" s="385">
        <v>1111</v>
      </c>
      <c r="H1261" s="386">
        <f t="shared" si="133"/>
        <v>0.19081908190819083</v>
      </c>
      <c r="I1261" s="139">
        <f t="shared" si="134"/>
        <v>4.6914893617021276</v>
      </c>
      <c r="J1261" s="139">
        <f t="shared" si="136"/>
        <v>-0.10902250566614555</v>
      </c>
      <c r="K1261" s="139">
        <f t="shared" si="137"/>
        <v>-0.2430801571016612</v>
      </c>
      <c r="L1261" s="139">
        <f t="shared" si="138"/>
        <v>-8.3625850816838598E-2</v>
      </c>
      <c r="M1261" s="139">
        <f t="shared" si="139"/>
        <v>-0.43572851358464537</v>
      </c>
      <c r="N1261" s="388">
        <f t="shared" si="135"/>
        <v>-484.09437859254103</v>
      </c>
    </row>
    <row r="1262" spans="2:14" x14ac:dyDescent="0.25">
      <c r="B1262" s="387">
        <v>19</v>
      </c>
      <c r="C1262" s="387">
        <v>4065</v>
      </c>
      <c r="D1262" s="384" t="s">
        <v>1835</v>
      </c>
      <c r="E1262" s="385">
        <v>1482</v>
      </c>
      <c r="F1262" s="385">
        <v>392</v>
      </c>
      <c r="G1262" s="385">
        <v>4085</v>
      </c>
      <c r="H1262" s="386">
        <f t="shared" si="133"/>
        <v>0.36279069767441863</v>
      </c>
      <c r="I1262" s="139">
        <f t="shared" si="134"/>
        <v>14.201530612244898</v>
      </c>
      <c r="J1262" s="139">
        <f t="shared" si="136"/>
        <v>-1.5201035798706798E-3</v>
      </c>
      <c r="K1262" s="139">
        <f t="shared" si="137"/>
        <v>-5.9746389234739551E-2</v>
      </c>
      <c r="L1262" s="139">
        <f t="shared" si="138"/>
        <v>0.24537799359316015</v>
      </c>
      <c r="M1262" s="139">
        <f t="shared" si="139"/>
        <v>0.18411150077854993</v>
      </c>
      <c r="N1262" s="388">
        <f t="shared" si="135"/>
        <v>752.09548068037645</v>
      </c>
    </row>
    <row r="1263" spans="2:14" x14ac:dyDescent="0.25">
      <c r="B1263" s="387">
        <v>19</v>
      </c>
      <c r="C1263" s="387">
        <v>4066</v>
      </c>
      <c r="D1263" s="384" t="s">
        <v>1836</v>
      </c>
      <c r="E1263" s="385">
        <v>168</v>
      </c>
      <c r="F1263" s="385">
        <v>230</v>
      </c>
      <c r="G1263" s="385">
        <v>1038</v>
      </c>
      <c r="H1263" s="386">
        <f t="shared" si="133"/>
        <v>0.16184971098265896</v>
      </c>
      <c r="I1263" s="139">
        <f t="shared" si="134"/>
        <v>5.2434782608695656</v>
      </c>
      <c r="J1263" s="139">
        <f t="shared" si="136"/>
        <v>-0.11166126671264792</v>
      </c>
      <c r="K1263" s="139">
        <f t="shared" si="137"/>
        <v>-0.27396353224963838</v>
      </c>
      <c r="L1263" s="139">
        <f t="shared" si="138"/>
        <v>-6.4529564574403495E-2</v>
      </c>
      <c r="M1263" s="139">
        <f t="shared" si="139"/>
        <v>-0.45015436353668981</v>
      </c>
      <c r="N1263" s="388">
        <f t="shared" si="135"/>
        <v>-467.26022935108404</v>
      </c>
    </row>
    <row r="1264" spans="2:14" x14ac:dyDescent="0.25">
      <c r="B1264" s="387">
        <v>19</v>
      </c>
      <c r="C1264" s="387">
        <v>4067</v>
      </c>
      <c r="D1264" s="384" t="s">
        <v>1837</v>
      </c>
      <c r="E1264" s="385">
        <v>411</v>
      </c>
      <c r="F1264" s="385">
        <v>274</v>
      </c>
      <c r="G1264" s="385">
        <v>1714</v>
      </c>
      <c r="H1264" s="386">
        <f t="shared" si="133"/>
        <v>0.23978996499416569</v>
      </c>
      <c r="I1264" s="139">
        <f t="shared" si="134"/>
        <v>7.7554744525547443</v>
      </c>
      <c r="J1264" s="139">
        <f t="shared" si="136"/>
        <v>-8.7225616473804002E-2</v>
      </c>
      <c r="K1264" s="139">
        <f t="shared" si="137"/>
        <v>-0.19087377134480074</v>
      </c>
      <c r="L1264" s="139">
        <f t="shared" si="138"/>
        <v>2.2373991617903367E-2</v>
      </c>
      <c r="M1264" s="139">
        <f t="shared" si="139"/>
        <v>-0.25572539620070139</v>
      </c>
      <c r="N1264" s="388">
        <f t="shared" si="135"/>
        <v>-438.31332908800221</v>
      </c>
    </row>
    <row r="1265" spans="2:14" x14ac:dyDescent="0.25">
      <c r="B1265" s="387">
        <v>19</v>
      </c>
      <c r="C1265" s="387">
        <v>4068</v>
      </c>
      <c r="D1265" s="384" t="s">
        <v>1838</v>
      </c>
      <c r="E1265" s="385">
        <v>779</v>
      </c>
      <c r="F1265" s="385">
        <v>776</v>
      </c>
      <c r="G1265" s="385">
        <v>2454</v>
      </c>
      <c r="H1265" s="386">
        <f t="shared" si="133"/>
        <v>0.31744091279543601</v>
      </c>
      <c r="I1265" s="139">
        <f t="shared" si="134"/>
        <v>4.1662371134020617</v>
      </c>
      <c r="J1265" s="139">
        <f t="shared" si="136"/>
        <v>-6.0476531892821019E-2</v>
      </c>
      <c r="K1265" s="139">
        <f t="shared" si="137"/>
        <v>-0.10809243109039202</v>
      </c>
      <c r="L1265" s="139">
        <f t="shared" si="138"/>
        <v>-0.10179717146866586</v>
      </c>
      <c r="M1265" s="139">
        <f t="shared" si="139"/>
        <v>-0.2703661344518789</v>
      </c>
      <c r="N1265" s="388">
        <f t="shared" si="135"/>
        <v>-663.47849394491084</v>
      </c>
    </row>
    <row r="1266" spans="2:14" x14ac:dyDescent="0.25">
      <c r="B1266" s="387">
        <v>19</v>
      </c>
      <c r="C1266" s="387">
        <v>4071</v>
      </c>
      <c r="D1266" s="384" t="s">
        <v>1839</v>
      </c>
      <c r="E1266" s="385">
        <v>605</v>
      </c>
      <c r="F1266" s="385">
        <v>558</v>
      </c>
      <c r="G1266" s="385">
        <v>2316</v>
      </c>
      <c r="H1266" s="386">
        <f t="shared" si="133"/>
        <v>0.26122625215889467</v>
      </c>
      <c r="I1266" s="139">
        <f t="shared" si="134"/>
        <v>5.2347670250896057</v>
      </c>
      <c r="J1266" s="139">
        <f t="shared" si="136"/>
        <v>-6.5464874693058381E-2</v>
      </c>
      <c r="K1266" s="139">
        <f t="shared" si="137"/>
        <v>-0.16802119025182902</v>
      </c>
      <c r="L1266" s="139">
        <f t="shared" si="138"/>
        <v>-6.4830933410317343E-2</v>
      </c>
      <c r="M1266" s="139">
        <f t="shared" si="139"/>
        <v>-0.29831699835520475</v>
      </c>
      <c r="N1266" s="388">
        <f t="shared" si="135"/>
        <v>-690.90216819065427</v>
      </c>
    </row>
    <row r="1267" spans="2:14" x14ac:dyDescent="0.25">
      <c r="B1267" s="387">
        <v>19</v>
      </c>
      <c r="C1267" s="387">
        <v>4072</v>
      </c>
      <c r="D1267" s="384" t="s">
        <v>1840</v>
      </c>
      <c r="E1267" s="385">
        <v>1336</v>
      </c>
      <c r="F1267" s="385">
        <v>592</v>
      </c>
      <c r="G1267" s="385">
        <v>3005</v>
      </c>
      <c r="H1267" s="386">
        <f t="shared" si="133"/>
        <v>0.44459234608985027</v>
      </c>
      <c r="I1267" s="139">
        <f t="shared" si="134"/>
        <v>7.3327702702702702</v>
      </c>
      <c r="J1267" s="139">
        <f t="shared" si="136"/>
        <v>-4.0559308103467466E-2</v>
      </c>
      <c r="K1267" s="139">
        <f t="shared" si="137"/>
        <v>2.7459888120429838E-2</v>
      </c>
      <c r="L1267" s="139">
        <f t="shared" si="138"/>
        <v>7.7503640903319616E-3</v>
      </c>
      <c r="M1267" s="139">
        <f t="shared" si="139"/>
        <v>-5.3490558927056665E-3</v>
      </c>
      <c r="N1267" s="388">
        <f t="shared" si="135"/>
        <v>-16.073912957580529</v>
      </c>
    </row>
    <row r="1268" spans="2:14" x14ac:dyDescent="0.25">
      <c r="B1268" s="387">
        <v>19</v>
      </c>
      <c r="C1268" s="387">
        <v>4073</v>
      </c>
      <c r="D1268" s="384" t="s">
        <v>1841</v>
      </c>
      <c r="E1268" s="385">
        <v>441</v>
      </c>
      <c r="F1268" s="385">
        <v>316</v>
      </c>
      <c r="G1268" s="385">
        <v>2096</v>
      </c>
      <c r="H1268" s="386">
        <f t="shared" si="133"/>
        <v>0.21040076335877864</v>
      </c>
      <c r="I1268" s="139">
        <f t="shared" si="134"/>
        <v>8.0284810126582276</v>
      </c>
      <c r="J1268" s="139">
        <f t="shared" si="136"/>
        <v>-7.3417305244161429E-2</v>
      </c>
      <c r="K1268" s="139">
        <f t="shared" si="137"/>
        <v>-0.22220471538698794</v>
      </c>
      <c r="L1268" s="139">
        <f t="shared" si="138"/>
        <v>3.1818767456080622E-2</v>
      </c>
      <c r="M1268" s="139">
        <f t="shared" si="139"/>
        <v>-0.26380325317506875</v>
      </c>
      <c r="N1268" s="388">
        <f t="shared" si="135"/>
        <v>-552.93161865494415</v>
      </c>
    </row>
    <row r="1269" spans="2:14" x14ac:dyDescent="0.25">
      <c r="B1269" s="387">
        <v>19</v>
      </c>
      <c r="C1269" s="387">
        <v>4074</v>
      </c>
      <c r="D1269" s="384" t="s">
        <v>1842</v>
      </c>
      <c r="E1269" s="385">
        <v>513</v>
      </c>
      <c r="F1269" s="385">
        <v>534</v>
      </c>
      <c r="G1269" s="385">
        <v>2586</v>
      </c>
      <c r="H1269" s="386">
        <f t="shared" si="133"/>
        <v>0.19837587006960558</v>
      </c>
      <c r="I1269" s="139">
        <f t="shared" si="134"/>
        <v>5.8033707865168536</v>
      </c>
      <c r="J1269" s="139">
        <f t="shared" si="136"/>
        <v>-5.5705073562159188E-2</v>
      </c>
      <c r="K1269" s="139">
        <f t="shared" si="137"/>
        <v>-0.23502409249802569</v>
      </c>
      <c r="L1269" s="139">
        <f t="shared" si="138"/>
        <v>-4.5159849076705921E-2</v>
      </c>
      <c r="M1269" s="139">
        <f t="shared" si="139"/>
        <v>-0.33588901513689084</v>
      </c>
      <c r="N1269" s="388">
        <f t="shared" si="135"/>
        <v>-868.60899314399967</v>
      </c>
    </row>
    <row r="1270" spans="2:14" x14ac:dyDescent="0.25">
      <c r="B1270" s="387">
        <v>19</v>
      </c>
      <c r="C1270" s="387">
        <v>4075</v>
      </c>
      <c r="D1270" s="384" t="s">
        <v>1843</v>
      </c>
      <c r="E1270" s="385">
        <v>935</v>
      </c>
      <c r="F1270" s="385">
        <v>487</v>
      </c>
      <c r="G1270" s="385">
        <v>4618</v>
      </c>
      <c r="H1270" s="386">
        <f t="shared" si="133"/>
        <v>0.20246860112602857</v>
      </c>
      <c r="I1270" s="139">
        <f t="shared" si="134"/>
        <v>11.402464065708418</v>
      </c>
      <c r="J1270" s="139">
        <f t="shared" si="136"/>
        <v>1.7746466800756255E-2</v>
      </c>
      <c r="K1270" s="139">
        <f t="shared" si="137"/>
        <v>-0.23066095499945163</v>
      </c>
      <c r="L1270" s="139">
        <f t="shared" si="138"/>
        <v>0.14854311871631759</v>
      </c>
      <c r="M1270" s="139">
        <f t="shared" si="139"/>
        <v>-6.4371369482377788E-2</v>
      </c>
      <c r="N1270" s="388">
        <f t="shared" si="135"/>
        <v>-297.26698426962065</v>
      </c>
    </row>
    <row r="1271" spans="2:14" x14ac:dyDescent="0.25">
      <c r="B1271" s="387">
        <v>19</v>
      </c>
      <c r="C1271" s="387">
        <v>4076</v>
      </c>
      <c r="D1271" s="384" t="s">
        <v>1844</v>
      </c>
      <c r="E1271" s="385">
        <v>735</v>
      </c>
      <c r="F1271" s="385">
        <v>825</v>
      </c>
      <c r="G1271" s="385">
        <v>3066</v>
      </c>
      <c r="H1271" s="386">
        <f t="shared" si="133"/>
        <v>0.23972602739726026</v>
      </c>
      <c r="I1271" s="139">
        <f t="shared" si="134"/>
        <v>4.6072727272727274</v>
      </c>
      <c r="J1271" s="139">
        <f t="shared" si="136"/>
        <v>-3.8354315996116169E-2</v>
      </c>
      <c r="K1271" s="139">
        <f t="shared" si="137"/>
        <v>-0.19094193329406661</v>
      </c>
      <c r="L1271" s="139">
        <f t="shared" si="138"/>
        <v>-8.6539360417962868E-2</v>
      </c>
      <c r="M1271" s="139">
        <f t="shared" si="139"/>
        <v>-0.31583560970814561</v>
      </c>
      <c r="N1271" s="388">
        <f t="shared" si="135"/>
        <v>-968.35197936517443</v>
      </c>
    </row>
    <row r="1272" spans="2:14" x14ac:dyDescent="0.25">
      <c r="B1272" s="387">
        <v>19</v>
      </c>
      <c r="C1272" s="387">
        <v>4077</v>
      </c>
      <c r="D1272" s="384" t="s">
        <v>1845</v>
      </c>
      <c r="E1272" s="385">
        <v>203</v>
      </c>
      <c r="F1272" s="385">
        <v>322</v>
      </c>
      <c r="G1272" s="385">
        <v>1527</v>
      </c>
      <c r="H1272" s="386">
        <f t="shared" si="133"/>
        <v>0.13294040602488538</v>
      </c>
      <c r="I1272" s="139">
        <f t="shared" si="134"/>
        <v>5.3726708074534164</v>
      </c>
      <c r="J1272" s="139">
        <f t="shared" si="136"/>
        <v>-9.3985182442241605E-2</v>
      </c>
      <c r="K1272" s="139">
        <f t="shared" si="137"/>
        <v>-0.30478287287575206</v>
      </c>
      <c r="L1272" s="139">
        <f t="shared" si="138"/>
        <v>-6.0060094529488725E-2</v>
      </c>
      <c r="M1272" s="139">
        <f t="shared" si="139"/>
        <v>-0.45882814984748238</v>
      </c>
      <c r="N1272" s="388">
        <f t="shared" si="135"/>
        <v>-700.63058481710561</v>
      </c>
    </row>
    <row r="1273" spans="2:14" x14ac:dyDescent="0.25">
      <c r="B1273" s="387">
        <v>19</v>
      </c>
      <c r="C1273" s="387">
        <v>4078</v>
      </c>
      <c r="D1273" s="384" t="s">
        <v>1846</v>
      </c>
      <c r="E1273" s="385">
        <v>91</v>
      </c>
      <c r="F1273" s="385">
        <v>245</v>
      </c>
      <c r="G1273" s="385">
        <v>503</v>
      </c>
      <c r="H1273" s="386">
        <f t="shared" si="133"/>
        <v>0.18091451292246521</v>
      </c>
      <c r="I1273" s="139">
        <f t="shared" si="134"/>
        <v>2.4244897959183676</v>
      </c>
      <c r="J1273" s="139">
        <f t="shared" si="136"/>
        <v>-0.1310001319164667</v>
      </c>
      <c r="K1273" s="139">
        <f t="shared" si="137"/>
        <v>-0.25363912023729468</v>
      </c>
      <c r="L1273" s="139">
        <f t="shared" si="138"/>
        <v>-0.16205364652972118</v>
      </c>
      <c r="M1273" s="139">
        <f t="shared" si="139"/>
        <v>-0.54669289868348259</v>
      </c>
      <c r="N1273" s="388">
        <f t="shared" si="135"/>
        <v>-274.98652803779174</v>
      </c>
    </row>
    <row r="1274" spans="2:14" x14ac:dyDescent="0.25">
      <c r="B1274" s="387">
        <v>19</v>
      </c>
      <c r="C1274" s="387">
        <v>4079</v>
      </c>
      <c r="D1274" s="384" t="s">
        <v>1847</v>
      </c>
      <c r="E1274" s="385">
        <v>262</v>
      </c>
      <c r="F1274" s="385">
        <v>391</v>
      </c>
      <c r="G1274" s="385">
        <v>1552</v>
      </c>
      <c r="H1274" s="386">
        <f t="shared" si="133"/>
        <v>0.16881443298969073</v>
      </c>
      <c r="I1274" s="139">
        <f t="shared" si="134"/>
        <v>4.6393861892583121</v>
      </c>
      <c r="J1274" s="139">
        <f t="shared" si="136"/>
        <v>-9.3081497152343526E-2</v>
      </c>
      <c r="K1274" s="139">
        <f t="shared" si="137"/>
        <v>-0.26653865156798839</v>
      </c>
      <c r="L1274" s="139">
        <f t="shared" si="138"/>
        <v>-8.5428381803651518E-2</v>
      </c>
      <c r="M1274" s="139">
        <f t="shared" si="139"/>
        <v>-0.44504853052398347</v>
      </c>
      <c r="N1274" s="388">
        <f t="shared" si="135"/>
        <v>-690.71531937322231</v>
      </c>
    </row>
    <row r="1275" spans="2:14" x14ac:dyDescent="0.25">
      <c r="B1275" s="387">
        <v>19</v>
      </c>
      <c r="C1275" s="387">
        <v>4080</v>
      </c>
      <c r="D1275" s="384" t="s">
        <v>1848</v>
      </c>
      <c r="E1275" s="385">
        <v>3926</v>
      </c>
      <c r="F1275" s="385">
        <v>1193</v>
      </c>
      <c r="G1275" s="385">
        <v>7869</v>
      </c>
      <c r="H1275" s="386">
        <f t="shared" si="133"/>
        <v>0.49891981192019319</v>
      </c>
      <c r="I1275" s="139">
        <f t="shared" si="134"/>
        <v>9.8868398994132445</v>
      </c>
      <c r="J1275" s="139">
        <f t="shared" si="136"/>
        <v>0.13526170189910178</v>
      </c>
      <c r="K1275" s="139">
        <f t="shared" si="137"/>
        <v>8.5376765652577721E-2</v>
      </c>
      <c r="L1275" s="139">
        <f t="shared" si="138"/>
        <v>9.6109468403459894E-2</v>
      </c>
      <c r="M1275" s="139">
        <f t="shared" si="139"/>
        <v>0.31674793595513939</v>
      </c>
      <c r="N1275" s="388">
        <f t="shared" si="135"/>
        <v>2492.4895080309921</v>
      </c>
    </row>
    <row r="1276" spans="2:14" x14ac:dyDescent="0.25">
      <c r="B1276" s="387">
        <v>19</v>
      </c>
      <c r="C1276" s="387">
        <v>4081</v>
      </c>
      <c r="D1276" s="384" t="s">
        <v>1849</v>
      </c>
      <c r="E1276" s="385">
        <v>921</v>
      </c>
      <c r="F1276" s="385">
        <v>256</v>
      </c>
      <c r="G1276" s="385">
        <v>3877</v>
      </c>
      <c r="H1276" s="386">
        <f t="shared" si="133"/>
        <v>0.23755481042042817</v>
      </c>
      <c r="I1276" s="139">
        <f t="shared" si="134"/>
        <v>18.7421875</v>
      </c>
      <c r="J1276" s="139">
        <f t="shared" si="136"/>
        <v>-9.0387651918226539E-3</v>
      </c>
      <c r="K1276" s="139">
        <f t="shared" si="137"/>
        <v>-0.19325660241807111</v>
      </c>
      <c r="L1276" s="139">
        <f t="shared" si="138"/>
        <v>0.40246391287168132</v>
      </c>
      <c r="M1276" s="139">
        <f t="shared" si="139"/>
        <v>0.20016854526178757</v>
      </c>
      <c r="N1276" s="388">
        <f t="shared" si="135"/>
        <v>776.05344997995041</v>
      </c>
    </row>
    <row r="1277" spans="2:14" x14ac:dyDescent="0.25">
      <c r="B1277" s="387">
        <v>19</v>
      </c>
      <c r="C1277" s="387">
        <v>4082</v>
      </c>
      <c r="D1277" s="384" t="s">
        <v>1850</v>
      </c>
      <c r="E1277" s="385">
        <v>8622</v>
      </c>
      <c r="F1277" s="385">
        <v>1231</v>
      </c>
      <c r="G1277" s="385">
        <v>17133</v>
      </c>
      <c r="H1277" s="386">
        <f t="shared" si="133"/>
        <v>0.50323936263351432</v>
      </c>
      <c r="I1277" s="139">
        <f t="shared" si="134"/>
        <v>20.922014622258327</v>
      </c>
      <c r="J1277" s="139">
        <f t="shared" si="136"/>
        <v>0.47013132292373205</v>
      </c>
      <c r="K1277" s="139">
        <f t="shared" si="137"/>
        <v>8.9981708766224563E-2</v>
      </c>
      <c r="L1277" s="139">
        <f t="shared" si="138"/>
        <v>0.477875941534674</v>
      </c>
      <c r="M1277" s="139">
        <f t="shared" si="139"/>
        <v>1.0379889732246306</v>
      </c>
      <c r="N1277" s="388">
        <f t="shared" si="135"/>
        <v>17783.865078257597</v>
      </c>
    </row>
    <row r="1278" spans="2:14" x14ac:dyDescent="0.25">
      <c r="B1278" s="387">
        <v>19</v>
      </c>
      <c r="C1278" s="387">
        <v>4083</v>
      </c>
      <c r="D1278" s="384" t="s">
        <v>1851</v>
      </c>
      <c r="E1278" s="385">
        <v>1199</v>
      </c>
      <c r="F1278" s="385">
        <v>466</v>
      </c>
      <c r="G1278" s="385">
        <v>4713</v>
      </c>
      <c r="H1278" s="386">
        <f t="shared" si="133"/>
        <v>0.25440271589221303</v>
      </c>
      <c r="I1278" s="139">
        <f t="shared" si="134"/>
        <v>12.686695278969957</v>
      </c>
      <c r="J1278" s="139">
        <f t="shared" si="136"/>
        <v>2.1180470902368936E-2</v>
      </c>
      <c r="K1278" s="139">
        <f t="shared" si="137"/>
        <v>-0.17529555706156974</v>
      </c>
      <c r="L1278" s="139">
        <f t="shared" si="138"/>
        <v>0.19297163328771849</v>
      </c>
      <c r="M1278" s="139">
        <f t="shared" si="139"/>
        <v>3.8856547128517688E-2</v>
      </c>
      <c r="N1278" s="388">
        <f t="shared" si="135"/>
        <v>183.13090661670387</v>
      </c>
    </row>
    <row r="1279" spans="2:14" x14ac:dyDescent="0.25">
      <c r="B1279" s="387">
        <v>19</v>
      </c>
      <c r="C1279" s="387">
        <v>4084</v>
      </c>
      <c r="D1279" s="384" t="s">
        <v>1852</v>
      </c>
      <c r="E1279" s="385">
        <v>75</v>
      </c>
      <c r="F1279" s="385">
        <v>164</v>
      </c>
      <c r="G1279" s="385">
        <v>694</v>
      </c>
      <c r="H1279" s="386">
        <f t="shared" si="133"/>
        <v>0.10806916426512968</v>
      </c>
      <c r="I1279" s="139">
        <f t="shared" si="134"/>
        <v>4.6890243902439028</v>
      </c>
      <c r="J1279" s="139">
        <f t="shared" si="136"/>
        <v>-0.12409597630164543</v>
      </c>
      <c r="K1279" s="139">
        <f t="shared" si="137"/>
        <v>-0.33129735576311109</v>
      </c>
      <c r="L1279" s="139">
        <f t="shared" si="138"/>
        <v>-8.3711127532759319E-2</v>
      </c>
      <c r="M1279" s="139">
        <f t="shared" si="139"/>
        <v>-0.53910445959751585</v>
      </c>
      <c r="N1279" s="388">
        <f t="shared" si="135"/>
        <v>-374.13849496067598</v>
      </c>
    </row>
    <row r="1280" spans="2:14" x14ac:dyDescent="0.25">
      <c r="B1280" s="387">
        <v>19</v>
      </c>
      <c r="C1280" s="387">
        <v>4091</v>
      </c>
      <c r="D1280" s="384" t="s">
        <v>1853</v>
      </c>
      <c r="E1280" s="385">
        <v>294</v>
      </c>
      <c r="F1280" s="385">
        <v>542</v>
      </c>
      <c r="G1280" s="385">
        <v>1669</v>
      </c>
      <c r="H1280" s="386">
        <f t="shared" si="133"/>
        <v>0.17615338526063512</v>
      </c>
      <c r="I1280" s="139">
        <f t="shared" si="134"/>
        <v>3.621771217712177</v>
      </c>
      <c r="J1280" s="139">
        <f t="shared" si="136"/>
        <v>-8.8852249995620539E-2</v>
      </c>
      <c r="K1280" s="139">
        <f t="shared" si="137"/>
        <v>-0.25871481525620582</v>
      </c>
      <c r="L1280" s="139">
        <f t="shared" si="138"/>
        <v>-0.12063319626738918</v>
      </c>
      <c r="M1280" s="139">
        <f t="shared" si="139"/>
        <v>-0.46820026151921551</v>
      </c>
      <c r="N1280" s="388">
        <f t="shared" si="135"/>
        <v>-781.4262364755707</v>
      </c>
    </row>
    <row r="1281" spans="2:14" x14ac:dyDescent="0.25">
      <c r="B1281" s="387">
        <v>19</v>
      </c>
      <c r="C1281" s="387">
        <v>4092</v>
      </c>
      <c r="D1281" s="384" t="s">
        <v>1854</v>
      </c>
      <c r="E1281" s="385">
        <v>1997</v>
      </c>
      <c r="F1281" s="385">
        <v>505</v>
      </c>
      <c r="G1281" s="385">
        <v>4605</v>
      </c>
      <c r="H1281" s="386">
        <f t="shared" si="133"/>
        <v>0.43365906623235612</v>
      </c>
      <c r="I1281" s="139">
        <f t="shared" si="134"/>
        <v>13.073267326732672</v>
      </c>
      <c r="J1281" s="139">
        <f t="shared" si="136"/>
        <v>1.7276550450009257E-2</v>
      </c>
      <c r="K1281" s="139">
        <f t="shared" si="137"/>
        <v>1.5804247260820269E-2</v>
      </c>
      <c r="L1281" s="139">
        <f t="shared" si="138"/>
        <v>0.20634525454810157</v>
      </c>
      <c r="M1281" s="139">
        <f t="shared" si="139"/>
        <v>0.2394260522589311</v>
      </c>
      <c r="N1281" s="388">
        <f t="shared" si="135"/>
        <v>1102.5569706523777</v>
      </c>
    </row>
    <row r="1282" spans="2:14" x14ac:dyDescent="0.25">
      <c r="B1282" s="387">
        <v>19</v>
      </c>
      <c r="C1282" s="387">
        <v>4093</v>
      </c>
      <c r="D1282" s="384" t="s">
        <v>1855</v>
      </c>
      <c r="E1282" s="385">
        <v>260</v>
      </c>
      <c r="F1282" s="385">
        <v>296</v>
      </c>
      <c r="G1282" s="385">
        <v>757</v>
      </c>
      <c r="H1282" s="386">
        <f t="shared" si="133"/>
        <v>0.34346103038309117</v>
      </c>
      <c r="I1282" s="139">
        <f t="shared" si="134"/>
        <v>3.435810810810811</v>
      </c>
      <c r="J1282" s="139">
        <f t="shared" si="136"/>
        <v>-0.12181868937110227</v>
      </c>
      <c r="K1282" s="139">
        <f t="shared" si="137"/>
        <v>-8.0353166233045753E-2</v>
      </c>
      <c r="L1282" s="139">
        <f t="shared" si="138"/>
        <v>-0.12706657412209671</v>
      </c>
      <c r="M1282" s="139">
        <f t="shared" si="139"/>
        <v>-0.32923842972624473</v>
      </c>
      <c r="N1282" s="388">
        <f t="shared" si="135"/>
        <v>-249.23349130276725</v>
      </c>
    </row>
    <row r="1283" spans="2:14" x14ac:dyDescent="0.25">
      <c r="B1283" s="387">
        <v>19</v>
      </c>
      <c r="C1283" s="387">
        <v>4095</v>
      </c>
      <c r="D1283" s="384" t="s">
        <v>1856</v>
      </c>
      <c r="E1283" s="385">
        <v>9938</v>
      </c>
      <c r="F1283" s="385">
        <v>756</v>
      </c>
      <c r="G1283" s="385">
        <v>12943</v>
      </c>
      <c r="H1283" s="386">
        <f t="shared" si="133"/>
        <v>0.76782816966700151</v>
      </c>
      <c r="I1283" s="139">
        <f t="shared" si="134"/>
        <v>30.265873015873016</v>
      </c>
      <c r="J1283" s="139">
        <f t="shared" si="136"/>
        <v>0.31867366833681487</v>
      </c>
      <c r="K1283" s="139">
        <f t="shared" si="137"/>
        <v>0.37205187896688852</v>
      </c>
      <c r="L1283" s="139">
        <f t="shared" si="138"/>
        <v>0.80113062068198204</v>
      </c>
      <c r="M1283" s="139">
        <f t="shared" si="139"/>
        <v>1.4918561679856854</v>
      </c>
      <c r="N1283" s="388">
        <f t="shared" si="135"/>
        <v>19309.094382238727</v>
      </c>
    </row>
    <row r="1284" spans="2:14" x14ac:dyDescent="0.25">
      <c r="B1284" s="387">
        <v>19</v>
      </c>
      <c r="C1284" s="387">
        <v>4099</v>
      </c>
      <c r="D1284" s="384" t="s">
        <v>1857</v>
      </c>
      <c r="E1284" s="385">
        <v>63</v>
      </c>
      <c r="F1284" s="385">
        <v>224</v>
      </c>
      <c r="G1284" s="385">
        <v>427</v>
      </c>
      <c r="H1284" s="386">
        <f t="shared" si="133"/>
        <v>0.14754098360655737</v>
      </c>
      <c r="I1284" s="139">
        <f t="shared" si="134"/>
        <v>2.1875</v>
      </c>
      <c r="J1284" s="139">
        <f t="shared" si="136"/>
        <v>-0.13374733519775686</v>
      </c>
      <c r="K1284" s="139">
        <f t="shared" si="137"/>
        <v>-0.28921763619902074</v>
      </c>
      <c r="L1284" s="139">
        <f t="shared" si="138"/>
        <v>-0.17025240738563588</v>
      </c>
      <c r="M1284" s="139">
        <f t="shared" si="139"/>
        <v>-0.59321737878241343</v>
      </c>
      <c r="N1284" s="388">
        <f t="shared" si="135"/>
        <v>-253.30382074009054</v>
      </c>
    </row>
    <row r="1285" spans="2:14" x14ac:dyDescent="0.25">
      <c r="B1285" s="387">
        <v>19</v>
      </c>
      <c r="C1285" s="387">
        <v>4100</v>
      </c>
      <c r="D1285" s="384" t="s">
        <v>1858</v>
      </c>
      <c r="E1285" s="385">
        <v>1718</v>
      </c>
      <c r="F1285" s="385">
        <v>317</v>
      </c>
      <c r="G1285" s="385">
        <v>3810</v>
      </c>
      <c r="H1285" s="386">
        <f t="shared" si="133"/>
        <v>0.45091863517060365</v>
      </c>
      <c r="I1285" s="139">
        <f t="shared" si="134"/>
        <v>17.438485804416406</v>
      </c>
      <c r="J1285" s="139">
        <f t="shared" si="136"/>
        <v>-1.1460641768749493E-2</v>
      </c>
      <c r="K1285" s="139">
        <f t="shared" si="137"/>
        <v>3.4204154658964349E-2</v>
      </c>
      <c r="L1285" s="139">
        <f t="shared" si="138"/>
        <v>0.35736180884175861</v>
      </c>
      <c r="M1285" s="139">
        <f t="shared" si="139"/>
        <v>0.38010532173197348</v>
      </c>
      <c r="N1285" s="388">
        <f t="shared" si="135"/>
        <v>1448.2012757988189</v>
      </c>
    </row>
    <row r="1286" spans="2:14" x14ac:dyDescent="0.25">
      <c r="B1286" s="387">
        <v>19</v>
      </c>
      <c r="C1286" s="387">
        <v>4104</v>
      </c>
      <c r="D1286" s="384" t="s">
        <v>1859</v>
      </c>
      <c r="E1286" s="385">
        <v>2965</v>
      </c>
      <c r="F1286" s="385">
        <v>840</v>
      </c>
      <c r="G1286" s="385">
        <v>3291</v>
      </c>
      <c r="H1286" s="386">
        <f t="shared" si="133"/>
        <v>0.90094196292920081</v>
      </c>
      <c r="I1286" s="139">
        <f t="shared" si="134"/>
        <v>7.4476190476190478</v>
      </c>
      <c r="J1286" s="139">
        <f t="shared" si="136"/>
        <v>-3.0221148387033506E-2</v>
      </c>
      <c r="K1286" s="139">
        <f t="shared" si="137"/>
        <v>0.51396049083334761</v>
      </c>
      <c r="L1286" s="139">
        <f t="shared" si="138"/>
        <v>1.1723605454703462E-2</v>
      </c>
      <c r="M1286" s="139">
        <f t="shared" si="139"/>
        <v>0.49546294790101758</v>
      </c>
      <c r="N1286" s="388">
        <f t="shared" si="135"/>
        <v>1630.568561542249</v>
      </c>
    </row>
    <row r="1287" spans="2:14" x14ac:dyDescent="0.25">
      <c r="B1287" s="387">
        <v>19</v>
      </c>
      <c r="C1287" s="387">
        <v>4105</v>
      </c>
      <c r="D1287" s="384" t="s">
        <v>1860</v>
      </c>
      <c r="E1287" s="385">
        <v>87</v>
      </c>
      <c r="F1287" s="385">
        <v>555</v>
      </c>
      <c r="G1287" s="385">
        <v>343</v>
      </c>
      <c r="H1287" s="386">
        <f t="shared" si="133"/>
        <v>0.25364431486880468</v>
      </c>
      <c r="I1287" s="139">
        <f t="shared" si="134"/>
        <v>0.77477477477477474</v>
      </c>
      <c r="J1287" s="139">
        <f t="shared" si="136"/>
        <v>-0.13678371777181439</v>
      </c>
      <c r="K1287" s="139">
        <f t="shared" si="137"/>
        <v>-0.17610406558523556</v>
      </c>
      <c r="L1287" s="139">
        <f t="shared" si="138"/>
        <v>-0.21912622590535608</v>
      </c>
      <c r="M1287" s="139">
        <f t="shared" si="139"/>
        <v>-0.53201400926240594</v>
      </c>
      <c r="N1287" s="388">
        <f t="shared" si="135"/>
        <v>-182.48080517700524</v>
      </c>
    </row>
    <row r="1288" spans="2:14" x14ac:dyDescent="0.25">
      <c r="B1288" s="387">
        <v>19</v>
      </c>
      <c r="C1288" s="387">
        <v>4106</v>
      </c>
      <c r="D1288" s="384" t="s">
        <v>1861</v>
      </c>
      <c r="E1288" s="385">
        <v>94</v>
      </c>
      <c r="F1288" s="385">
        <v>393</v>
      </c>
      <c r="G1288" s="385">
        <v>396</v>
      </c>
      <c r="H1288" s="386">
        <f t="shared" si="133"/>
        <v>0.23737373737373738</v>
      </c>
      <c r="I1288" s="139">
        <f t="shared" si="134"/>
        <v>1.2468193384223918</v>
      </c>
      <c r="J1288" s="139">
        <f t="shared" si="136"/>
        <v>-0.13486790495723047</v>
      </c>
      <c r="K1288" s="139">
        <f t="shared" si="137"/>
        <v>-0.19344963894773945</v>
      </c>
      <c r="L1288" s="139">
        <f t="shared" si="138"/>
        <v>-0.20279564730097382</v>
      </c>
      <c r="M1288" s="139">
        <f t="shared" si="139"/>
        <v>-0.53111319120594369</v>
      </c>
      <c r="N1288" s="388">
        <f t="shared" si="135"/>
        <v>-210.32082371755371</v>
      </c>
    </row>
    <row r="1289" spans="2:14" x14ac:dyDescent="0.25">
      <c r="B1289" s="387">
        <v>19</v>
      </c>
      <c r="C1289" s="387">
        <v>4107</v>
      </c>
      <c r="D1289" s="384" t="s">
        <v>1862</v>
      </c>
      <c r="E1289" s="385">
        <v>180</v>
      </c>
      <c r="F1289" s="385">
        <v>309</v>
      </c>
      <c r="G1289" s="385">
        <v>1110</v>
      </c>
      <c r="H1289" s="386">
        <f t="shared" si="133"/>
        <v>0.16216216216216217</v>
      </c>
      <c r="I1289" s="139">
        <f t="shared" si="134"/>
        <v>4.174757281553398</v>
      </c>
      <c r="J1289" s="139">
        <f t="shared" si="136"/>
        <v>-0.10905865307774147</v>
      </c>
      <c r="K1289" s="139">
        <f t="shared" si="137"/>
        <v>-0.27363043744351262</v>
      </c>
      <c r="L1289" s="139">
        <f t="shared" si="138"/>
        <v>-0.10150241269707279</v>
      </c>
      <c r="M1289" s="139">
        <f t="shared" si="139"/>
        <v>-0.48419150321832688</v>
      </c>
      <c r="N1289" s="388">
        <f t="shared" si="135"/>
        <v>-537.45256857234278</v>
      </c>
    </row>
    <row r="1290" spans="2:14" x14ac:dyDescent="0.25">
      <c r="B1290" s="387">
        <v>19</v>
      </c>
      <c r="C1290" s="387">
        <v>4110</v>
      </c>
      <c r="D1290" s="384" t="s">
        <v>1863</v>
      </c>
      <c r="E1290" s="385">
        <v>312</v>
      </c>
      <c r="F1290" s="385">
        <v>784</v>
      </c>
      <c r="G1290" s="385">
        <v>1359</v>
      </c>
      <c r="H1290" s="386">
        <f t="shared" si="133"/>
        <v>0.22958057395143489</v>
      </c>
      <c r="I1290" s="139">
        <f t="shared" si="134"/>
        <v>2.131377551020408</v>
      </c>
      <c r="J1290" s="139">
        <f t="shared" si="136"/>
        <v>-0.10005794759035665</v>
      </c>
      <c r="K1290" s="139">
        <f t="shared" si="137"/>
        <v>-0.20175769610849542</v>
      </c>
      <c r="L1290" s="139">
        <f t="shared" si="138"/>
        <v>-0.17219398692094401</v>
      </c>
      <c r="M1290" s="139">
        <f t="shared" si="139"/>
        <v>-0.47400963061979606</v>
      </c>
      <c r="N1290" s="388">
        <f t="shared" si="135"/>
        <v>-644.17908801230283</v>
      </c>
    </row>
    <row r="1291" spans="2:14" x14ac:dyDescent="0.25">
      <c r="B1291" s="387">
        <v>19</v>
      </c>
      <c r="C1291" s="387">
        <v>4111</v>
      </c>
      <c r="D1291" s="384" t="s">
        <v>1864</v>
      </c>
      <c r="E1291" s="385">
        <v>278</v>
      </c>
      <c r="F1291" s="385">
        <v>474</v>
      </c>
      <c r="G1291" s="385">
        <v>1527</v>
      </c>
      <c r="H1291" s="386">
        <f t="shared" si="133"/>
        <v>0.18205631958087753</v>
      </c>
      <c r="I1291" s="139">
        <f t="shared" si="134"/>
        <v>3.8080168776371308</v>
      </c>
      <c r="J1291" s="139">
        <f t="shared" si="136"/>
        <v>-9.3985182442241605E-2</v>
      </c>
      <c r="K1291" s="139">
        <f t="shared" si="137"/>
        <v>-0.25242187449630665</v>
      </c>
      <c r="L1291" s="139">
        <f t="shared" si="138"/>
        <v>-0.1141899499653303</v>
      </c>
      <c r="M1291" s="139">
        <f t="shared" si="139"/>
        <v>-0.4605970069038785</v>
      </c>
      <c r="N1291" s="388">
        <f t="shared" si="135"/>
        <v>-703.33162954222246</v>
      </c>
    </row>
    <row r="1292" spans="2:14" x14ac:dyDescent="0.25">
      <c r="B1292" s="387">
        <v>19</v>
      </c>
      <c r="C1292" s="387">
        <v>4112</v>
      </c>
      <c r="D1292" s="384" t="s">
        <v>1865</v>
      </c>
      <c r="E1292" s="385">
        <v>227</v>
      </c>
      <c r="F1292" s="385">
        <v>417</v>
      </c>
      <c r="G1292" s="385">
        <v>856</v>
      </c>
      <c r="H1292" s="386">
        <f t="shared" si="133"/>
        <v>0.26518691588785048</v>
      </c>
      <c r="I1292" s="139">
        <f t="shared" si="134"/>
        <v>2.5971223021582732</v>
      </c>
      <c r="J1292" s="139">
        <f t="shared" si="136"/>
        <v>-0.1182400956231059</v>
      </c>
      <c r="K1292" s="139">
        <f t="shared" si="137"/>
        <v>-0.16379884575940773</v>
      </c>
      <c r="L1292" s="139">
        <f t="shared" si="138"/>
        <v>-0.15608135295845826</v>
      </c>
      <c r="M1292" s="139">
        <f t="shared" si="139"/>
        <v>-0.43812029434097188</v>
      </c>
      <c r="N1292" s="388">
        <f t="shared" si="135"/>
        <v>-375.03097195587191</v>
      </c>
    </row>
    <row r="1293" spans="2:14" x14ac:dyDescent="0.25">
      <c r="B1293" s="387">
        <v>19</v>
      </c>
      <c r="C1293" s="387">
        <v>4117</v>
      </c>
      <c r="D1293" s="384" t="s">
        <v>1866</v>
      </c>
      <c r="E1293" s="385">
        <v>262</v>
      </c>
      <c r="F1293" s="385">
        <v>989</v>
      </c>
      <c r="G1293" s="385">
        <v>912</v>
      </c>
      <c r="H1293" s="386">
        <f t="shared" ref="H1293:H1356" si="140">E1293/G1293</f>
        <v>0.28728070175438597</v>
      </c>
      <c r="I1293" s="139">
        <f t="shared" ref="I1293:I1356" si="141">(G1293+E1293)/F1293</f>
        <v>1.1870576339737109</v>
      </c>
      <c r="J1293" s="139">
        <f t="shared" si="136"/>
        <v>-0.11621584057373421</v>
      </c>
      <c r="K1293" s="139">
        <f t="shared" si="137"/>
        <v>-0.14024532507339493</v>
      </c>
      <c r="L1293" s="139">
        <f t="shared" si="138"/>
        <v>-0.20486312839743995</v>
      </c>
      <c r="M1293" s="139">
        <f t="shared" si="139"/>
        <v>-0.46132429404456909</v>
      </c>
      <c r="N1293" s="388">
        <f t="shared" ref="N1293:N1356" si="142">M1293*G1293</f>
        <v>-420.72775616864703</v>
      </c>
    </row>
    <row r="1294" spans="2:14" x14ac:dyDescent="0.25">
      <c r="B1294" s="387">
        <v>19</v>
      </c>
      <c r="C1294" s="387">
        <v>4120</v>
      </c>
      <c r="D1294" s="384" t="s">
        <v>1867</v>
      </c>
      <c r="E1294" s="385">
        <v>640</v>
      </c>
      <c r="F1294" s="385">
        <v>498</v>
      </c>
      <c r="G1294" s="385">
        <v>1517</v>
      </c>
      <c r="H1294" s="386">
        <f t="shared" si="140"/>
        <v>0.42188529993408042</v>
      </c>
      <c r="I1294" s="139">
        <f t="shared" si="141"/>
        <v>4.331325301204819</v>
      </c>
      <c r="J1294" s="139">
        <f t="shared" ref="J1294:J1357" si="143">$J$6*(G1294-G$10)/G$11</f>
        <v>-9.4346656558200834E-2</v>
      </c>
      <c r="K1294" s="139">
        <f t="shared" ref="K1294:K1357" si="144">$K$6*(H1294-H$10)/H$11</f>
        <v>3.2525890826375871E-3</v>
      </c>
      <c r="L1294" s="139">
        <f t="shared" ref="L1294:L1357" si="145">$L$6*(I1294-I$10)/I$11</f>
        <v>-9.6085876741033929E-2</v>
      </c>
      <c r="M1294" s="139">
        <f t="shared" ref="M1294:M1357" si="146">SUM(J1294:L1294)</f>
        <v>-0.18717994421659717</v>
      </c>
      <c r="N1294" s="388">
        <f t="shared" si="142"/>
        <v>-283.95197537657793</v>
      </c>
    </row>
    <row r="1295" spans="2:14" x14ac:dyDescent="0.25">
      <c r="B1295" s="387">
        <v>19</v>
      </c>
      <c r="C1295" s="387">
        <v>4121</v>
      </c>
      <c r="D1295" s="384" t="s">
        <v>1868</v>
      </c>
      <c r="E1295" s="385">
        <v>1590</v>
      </c>
      <c r="F1295" s="385">
        <v>1091</v>
      </c>
      <c r="G1295" s="385">
        <v>2179</v>
      </c>
      <c r="H1295" s="386">
        <f t="shared" si="140"/>
        <v>0.72969251950435976</v>
      </c>
      <c r="I1295" s="139">
        <f t="shared" si="141"/>
        <v>3.4546287809349221</v>
      </c>
      <c r="J1295" s="139">
        <f t="shared" si="143"/>
        <v>-7.041707008169984E-2</v>
      </c>
      <c r="K1295" s="139">
        <f t="shared" si="144"/>
        <v>0.33139660918169345</v>
      </c>
      <c r="L1295" s="139">
        <f t="shared" si="145"/>
        <v>-0.12641555859527431</v>
      </c>
      <c r="M1295" s="139">
        <f t="shared" si="146"/>
        <v>0.13456398050471929</v>
      </c>
      <c r="N1295" s="388">
        <f t="shared" si="142"/>
        <v>293.21491351978335</v>
      </c>
    </row>
    <row r="1296" spans="2:14" x14ac:dyDescent="0.25">
      <c r="B1296" s="387">
        <v>19</v>
      </c>
      <c r="C1296" s="387">
        <v>4122</v>
      </c>
      <c r="D1296" s="384" t="s">
        <v>1869</v>
      </c>
      <c r="E1296" s="385">
        <v>247</v>
      </c>
      <c r="F1296" s="385">
        <v>523</v>
      </c>
      <c r="G1296" s="385">
        <v>1664</v>
      </c>
      <c r="H1296" s="386">
        <f t="shared" si="140"/>
        <v>0.1484375</v>
      </c>
      <c r="I1296" s="139">
        <f t="shared" si="141"/>
        <v>3.6539196940726577</v>
      </c>
      <c r="J1296" s="139">
        <f t="shared" si="143"/>
        <v>-8.903298705360016E-2</v>
      </c>
      <c r="K1296" s="139">
        <f t="shared" si="144"/>
        <v>-0.28826188703290412</v>
      </c>
      <c r="L1296" s="139">
        <f t="shared" si="145"/>
        <v>-0.1195210063161712</v>
      </c>
      <c r="M1296" s="139">
        <f t="shared" si="146"/>
        <v>-0.49681588040267549</v>
      </c>
      <c r="N1296" s="388">
        <f t="shared" si="142"/>
        <v>-826.70162499005198</v>
      </c>
    </row>
    <row r="1297" spans="2:14" x14ac:dyDescent="0.25">
      <c r="B1297" s="387">
        <v>19</v>
      </c>
      <c r="C1297" s="387">
        <v>4123</v>
      </c>
      <c r="D1297" s="384" t="s">
        <v>1870</v>
      </c>
      <c r="E1297" s="385">
        <v>5000</v>
      </c>
      <c r="F1297" s="385">
        <v>460</v>
      </c>
      <c r="G1297" s="385">
        <v>8022</v>
      </c>
      <c r="H1297" s="386">
        <f t="shared" si="140"/>
        <v>0.62328596360009969</v>
      </c>
      <c r="I1297" s="139">
        <f t="shared" si="141"/>
        <v>28.308695652173913</v>
      </c>
      <c r="J1297" s="139">
        <f t="shared" si="143"/>
        <v>0.14079225587327801</v>
      </c>
      <c r="K1297" s="139">
        <f t="shared" si="144"/>
        <v>0.21795977989593152</v>
      </c>
      <c r="L1297" s="139">
        <f t="shared" si="145"/>
        <v>0.7334212533001655</v>
      </c>
      <c r="M1297" s="139">
        <f t="shared" si="146"/>
        <v>1.0921732890693749</v>
      </c>
      <c r="N1297" s="388">
        <f t="shared" si="142"/>
        <v>8761.414124914525</v>
      </c>
    </row>
    <row r="1298" spans="2:14" x14ac:dyDescent="0.25">
      <c r="B1298" s="387">
        <v>19</v>
      </c>
      <c r="C1298" s="387">
        <v>4124</v>
      </c>
      <c r="D1298" s="384" t="s">
        <v>1871</v>
      </c>
      <c r="E1298" s="385">
        <v>298</v>
      </c>
      <c r="F1298" s="385">
        <v>1555</v>
      </c>
      <c r="G1298" s="385">
        <v>1657</v>
      </c>
      <c r="H1298" s="386">
        <f t="shared" si="140"/>
        <v>0.17984308992154496</v>
      </c>
      <c r="I1298" s="139">
        <f t="shared" si="141"/>
        <v>1.257234726688103</v>
      </c>
      <c r="J1298" s="139">
        <f t="shared" si="143"/>
        <v>-8.9286018934771616E-2</v>
      </c>
      <c r="K1298" s="139">
        <f t="shared" si="144"/>
        <v>-0.25478133207767778</v>
      </c>
      <c r="L1298" s="139">
        <f t="shared" si="145"/>
        <v>-0.20243532259888633</v>
      </c>
      <c r="M1298" s="139">
        <f t="shared" si="146"/>
        <v>-0.54650267361133575</v>
      </c>
      <c r="N1298" s="388">
        <f t="shared" si="142"/>
        <v>-905.55493017398339</v>
      </c>
    </row>
    <row r="1299" spans="2:14" x14ac:dyDescent="0.25">
      <c r="B1299" s="387">
        <v>19</v>
      </c>
      <c r="C1299" s="387">
        <v>4125</v>
      </c>
      <c r="D1299" s="384" t="s">
        <v>1872</v>
      </c>
      <c r="E1299" s="385">
        <v>1457</v>
      </c>
      <c r="F1299" s="385">
        <v>1190</v>
      </c>
      <c r="G1299" s="385">
        <v>2407</v>
      </c>
      <c r="H1299" s="386">
        <f t="shared" si="140"/>
        <v>0.60531782301620274</v>
      </c>
      <c r="I1299" s="139">
        <f t="shared" si="141"/>
        <v>3.2470588235294118</v>
      </c>
      <c r="J1299" s="139">
        <f t="shared" si="143"/>
        <v>-6.2175460237829397E-2</v>
      </c>
      <c r="K1299" s="139">
        <f t="shared" si="144"/>
        <v>0.19880448557523178</v>
      </c>
      <c r="L1299" s="139">
        <f t="shared" si="145"/>
        <v>-0.13359652786462789</v>
      </c>
      <c r="M1299" s="139">
        <f t="shared" si="146"/>
        <v>3.0324974727745091E-3</v>
      </c>
      <c r="N1299" s="388">
        <f t="shared" si="142"/>
        <v>7.2992214169682432</v>
      </c>
    </row>
    <row r="1300" spans="2:14" x14ac:dyDescent="0.25">
      <c r="B1300" s="387">
        <v>19</v>
      </c>
      <c r="C1300" s="387">
        <v>4131</v>
      </c>
      <c r="D1300" s="384" t="s">
        <v>1873</v>
      </c>
      <c r="E1300" s="385">
        <v>975</v>
      </c>
      <c r="F1300" s="385">
        <v>382</v>
      </c>
      <c r="G1300" s="385">
        <v>3477</v>
      </c>
      <c r="H1300" s="386">
        <f t="shared" si="140"/>
        <v>0.28041415012942189</v>
      </c>
      <c r="I1300" s="139">
        <f t="shared" si="141"/>
        <v>11.654450261780104</v>
      </c>
      <c r="J1300" s="139">
        <f t="shared" si="143"/>
        <v>-2.3497729830191837E-2</v>
      </c>
      <c r="K1300" s="139">
        <f t="shared" si="144"/>
        <v>-0.14756554926299992</v>
      </c>
      <c r="L1300" s="139">
        <f t="shared" si="145"/>
        <v>0.15726068629165324</v>
      </c>
      <c r="M1300" s="139">
        <f t="shared" si="146"/>
        <v>-1.3802592801538505E-2</v>
      </c>
      <c r="N1300" s="388">
        <f t="shared" si="142"/>
        <v>-47.99161517094938</v>
      </c>
    </row>
    <row r="1301" spans="2:14" x14ac:dyDescent="0.25">
      <c r="B1301" s="387">
        <v>19</v>
      </c>
      <c r="C1301" s="387">
        <v>4132</v>
      </c>
      <c r="D1301" s="384" t="s">
        <v>1874</v>
      </c>
      <c r="E1301" s="385">
        <v>205</v>
      </c>
      <c r="F1301" s="385">
        <v>343</v>
      </c>
      <c r="G1301" s="385">
        <v>1357</v>
      </c>
      <c r="H1301" s="386">
        <f t="shared" si="140"/>
        <v>0.15106853352984526</v>
      </c>
      <c r="I1301" s="139">
        <f t="shared" si="141"/>
        <v>4.5539358600583091</v>
      </c>
      <c r="J1301" s="139">
        <f t="shared" si="143"/>
        <v>-0.1001302424135485</v>
      </c>
      <c r="K1301" s="139">
        <f t="shared" si="144"/>
        <v>-0.28545702130979289</v>
      </c>
      <c r="L1301" s="139">
        <f t="shared" si="145"/>
        <v>-8.838457159003088E-2</v>
      </c>
      <c r="M1301" s="139">
        <f t="shared" si="146"/>
        <v>-0.47397183531337228</v>
      </c>
      <c r="N1301" s="388">
        <f t="shared" si="142"/>
        <v>-643.17978052024614</v>
      </c>
    </row>
    <row r="1302" spans="2:14" x14ac:dyDescent="0.25">
      <c r="B1302" s="387">
        <v>19</v>
      </c>
      <c r="C1302" s="387">
        <v>4134</v>
      </c>
      <c r="D1302" s="384" t="s">
        <v>1875</v>
      </c>
      <c r="E1302" s="385">
        <v>914</v>
      </c>
      <c r="F1302" s="385">
        <v>589</v>
      </c>
      <c r="G1302" s="385">
        <v>1348</v>
      </c>
      <c r="H1302" s="386">
        <f t="shared" si="140"/>
        <v>0.67804154302670627</v>
      </c>
      <c r="I1302" s="139">
        <f t="shared" si="141"/>
        <v>3.8404074702886248</v>
      </c>
      <c r="J1302" s="139">
        <f t="shared" si="143"/>
        <v>-0.1004555691179118</v>
      </c>
      <c r="K1302" s="139">
        <f t="shared" si="144"/>
        <v>0.27633305645839823</v>
      </c>
      <c r="L1302" s="139">
        <f t="shared" si="145"/>
        <v>-0.11306938390001997</v>
      </c>
      <c r="M1302" s="139">
        <f t="shared" si="146"/>
        <v>6.2808103440466445E-2</v>
      </c>
      <c r="N1302" s="388">
        <f t="shared" si="142"/>
        <v>84.665323437748768</v>
      </c>
    </row>
    <row r="1303" spans="2:14" x14ac:dyDescent="0.25">
      <c r="B1303" s="387">
        <v>19</v>
      </c>
      <c r="C1303" s="387">
        <v>4135</v>
      </c>
      <c r="D1303" s="384" t="s">
        <v>1876</v>
      </c>
      <c r="E1303" s="385">
        <v>1015</v>
      </c>
      <c r="F1303" s="385">
        <v>969</v>
      </c>
      <c r="G1303" s="385">
        <v>2124</v>
      </c>
      <c r="H1303" s="386">
        <f t="shared" si="140"/>
        <v>0.47787193973634651</v>
      </c>
      <c r="I1303" s="139">
        <f t="shared" si="141"/>
        <v>3.2394220846233228</v>
      </c>
      <c r="J1303" s="139">
        <f t="shared" si="143"/>
        <v>-7.2405177719475591E-2</v>
      </c>
      <c r="K1303" s="139">
        <f t="shared" si="144"/>
        <v>6.2938262089923036E-2</v>
      </c>
      <c r="L1303" s="139">
        <f t="shared" si="145"/>
        <v>-0.13386072403293739</v>
      </c>
      <c r="M1303" s="139">
        <f t="shared" si="146"/>
        <v>-0.14332763966248996</v>
      </c>
      <c r="N1303" s="388">
        <f t="shared" si="142"/>
        <v>-304.42790664312867</v>
      </c>
    </row>
    <row r="1304" spans="2:14" x14ac:dyDescent="0.25">
      <c r="B1304" s="387">
        <v>19</v>
      </c>
      <c r="C1304" s="387">
        <v>4136</v>
      </c>
      <c r="D1304" s="384" t="s">
        <v>1877</v>
      </c>
      <c r="E1304" s="385">
        <v>273</v>
      </c>
      <c r="F1304" s="385">
        <v>280</v>
      </c>
      <c r="G1304" s="385">
        <v>1681</v>
      </c>
      <c r="H1304" s="386">
        <f t="shared" si="140"/>
        <v>0.16240333135038668</v>
      </c>
      <c r="I1304" s="139">
        <f t="shared" si="141"/>
        <v>6.9785714285714286</v>
      </c>
      <c r="J1304" s="139">
        <f t="shared" si="143"/>
        <v>-8.8418481056469461E-2</v>
      </c>
      <c r="K1304" s="139">
        <f t="shared" si="144"/>
        <v>-0.27337333422462623</v>
      </c>
      <c r="L1304" s="139">
        <f t="shared" si="145"/>
        <v>-4.5032926009927485E-3</v>
      </c>
      <c r="M1304" s="139">
        <f t="shared" si="146"/>
        <v>-0.36629510788208847</v>
      </c>
      <c r="N1304" s="388">
        <f t="shared" si="142"/>
        <v>-615.74207634979075</v>
      </c>
    </row>
    <row r="1305" spans="2:14" x14ac:dyDescent="0.25">
      <c r="B1305" s="387">
        <v>19</v>
      </c>
      <c r="C1305" s="387">
        <v>4137</v>
      </c>
      <c r="D1305" s="384" t="s">
        <v>1878</v>
      </c>
      <c r="E1305" s="385">
        <v>133</v>
      </c>
      <c r="F1305" s="385">
        <v>113</v>
      </c>
      <c r="G1305" s="385">
        <v>502</v>
      </c>
      <c r="H1305" s="386">
        <f t="shared" si="140"/>
        <v>0.26494023904382469</v>
      </c>
      <c r="I1305" s="139">
        <f t="shared" si="141"/>
        <v>5.6194690265486722</v>
      </c>
      <c r="J1305" s="139">
        <f t="shared" si="143"/>
        <v>-0.13103627932806264</v>
      </c>
      <c r="K1305" s="139">
        <f t="shared" si="144"/>
        <v>-0.16406182052451224</v>
      </c>
      <c r="L1305" s="139">
        <f t="shared" si="145"/>
        <v>-5.1522007181944766E-2</v>
      </c>
      <c r="M1305" s="139">
        <f t="shared" si="146"/>
        <v>-0.34662010703451962</v>
      </c>
      <c r="N1305" s="388">
        <f t="shared" si="142"/>
        <v>-174.00329373132885</v>
      </c>
    </row>
    <row r="1306" spans="2:14" x14ac:dyDescent="0.25">
      <c r="B1306" s="387">
        <v>19</v>
      </c>
      <c r="C1306" s="387">
        <v>4138</v>
      </c>
      <c r="D1306" s="384" t="s">
        <v>1879</v>
      </c>
      <c r="E1306" s="385">
        <v>175</v>
      </c>
      <c r="F1306" s="385">
        <v>376</v>
      </c>
      <c r="G1306" s="385">
        <v>742</v>
      </c>
      <c r="H1306" s="386">
        <f t="shared" si="140"/>
        <v>0.23584905660377359</v>
      </c>
      <c r="I1306" s="139">
        <f t="shared" si="141"/>
        <v>2.4388297872340425</v>
      </c>
      <c r="J1306" s="139">
        <f t="shared" si="143"/>
        <v>-0.12236090054504112</v>
      </c>
      <c r="K1306" s="139">
        <f t="shared" si="144"/>
        <v>-0.19507505526488142</v>
      </c>
      <c r="L1306" s="139">
        <f t="shared" si="145"/>
        <v>-0.16155754854787555</v>
      </c>
      <c r="M1306" s="139">
        <f t="shared" si="146"/>
        <v>-0.47899350435779808</v>
      </c>
      <c r="N1306" s="388">
        <f t="shared" si="142"/>
        <v>-355.41318023348617</v>
      </c>
    </row>
    <row r="1307" spans="2:14" x14ac:dyDescent="0.25">
      <c r="B1307" s="387">
        <v>19</v>
      </c>
      <c r="C1307" s="387">
        <v>4139</v>
      </c>
      <c r="D1307" s="384" t="s">
        <v>1880</v>
      </c>
      <c r="E1307" s="385">
        <v>2256</v>
      </c>
      <c r="F1307" s="385">
        <v>729</v>
      </c>
      <c r="G1307" s="385">
        <v>7874</v>
      </c>
      <c r="H1307" s="386">
        <f t="shared" si="140"/>
        <v>0.28651257302514604</v>
      </c>
      <c r="I1307" s="139">
        <f t="shared" si="141"/>
        <v>13.895747599451303</v>
      </c>
      <c r="J1307" s="139">
        <f t="shared" si="143"/>
        <v>0.13544243895708138</v>
      </c>
      <c r="K1307" s="139">
        <f t="shared" si="144"/>
        <v>-0.14106420401170658</v>
      </c>
      <c r="L1307" s="139">
        <f t="shared" si="145"/>
        <v>0.23479930270066554</v>
      </c>
      <c r="M1307" s="139">
        <f t="shared" si="146"/>
        <v>0.22917753764604035</v>
      </c>
      <c r="N1307" s="388">
        <f t="shared" si="142"/>
        <v>1804.5439314249218</v>
      </c>
    </row>
    <row r="1308" spans="2:14" x14ac:dyDescent="0.25">
      <c r="B1308" s="387">
        <v>19</v>
      </c>
      <c r="C1308" s="387">
        <v>4140</v>
      </c>
      <c r="D1308" s="384" t="s">
        <v>1881</v>
      </c>
      <c r="E1308" s="385">
        <v>1002</v>
      </c>
      <c r="F1308" s="385">
        <v>940</v>
      </c>
      <c r="G1308" s="385">
        <v>2863</v>
      </c>
      <c r="H1308" s="386">
        <f t="shared" si="140"/>
        <v>0.34998253580160671</v>
      </c>
      <c r="I1308" s="139">
        <f t="shared" si="141"/>
        <v>4.1117021276595747</v>
      </c>
      <c r="J1308" s="139">
        <f t="shared" si="143"/>
        <v>-4.5692240550088532E-2</v>
      </c>
      <c r="K1308" s="139">
        <f t="shared" si="144"/>
        <v>-7.3400785427562884E-2</v>
      </c>
      <c r="L1308" s="139">
        <f t="shared" si="145"/>
        <v>-0.103683832051037</v>
      </c>
      <c r="M1308" s="139">
        <f t="shared" si="146"/>
        <v>-0.22277685802868841</v>
      </c>
      <c r="N1308" s="388">
        <f t="shared" si="142"/>
        <v>-637.81014453613489</v>
      </c>
    </row>
    <row r="1309" spans="2:14" x14ac:dyDescent="0.25">
      <c r="B1309" s="387">
        <v>19</v>
      </c>
      <c r="C1309" s="387">
        <v>4141</v>
      </c>
      <c r="D1309" s="384" t="s">
        <v>1882</v>
      </c>
      <c r="E1309" s="385">
        <v>3762</v>
      </c>
      <c r="F1309" s="385">
        <v>951</v>
      </c>
      <c r="G1309" s="385">
        <v>9216</v>
      </c>
      <c r="H1309" s="386">
        <f t="shared" si="140"/>
        <v>0.408203125</v>
      </c>
      <c r="I1309" s="139">
        <f t="shared" si="141"/>
        <v>13.646687697160884</v>
      </c>
      <c r="J1309" s="139">
        <f t="shared" si="143"/>
        <v>0.18395226531881001</v>
      </c>
      <c r="K1309" s="139">
        <f t="shared" si="144"/>
        <v>-1.1333566150614104E-2</v>
      </c>
      <c r="L1309" s="139">
        <f t="shared" si="145"/>
        <v>0.22618297147946817</v>
      </c>
      <c r="M1309" s="139">
        <f t="shared" si="146"/>
        <v>0.39880167064766409</v>
      </c>
      <c r="N1309" s="388">
        <f t="shared" si="142"/>
        <v>3675.3561966888724</v>
      </c>
    </row>
    <row r="1310" spans="2:14" x14ac:dyDescent="0.25">
      <c r="B1310" s="387">
        <v>19</v>
      </c>
      <c r="C1310" s="387">
        <v>4142</v>
      </c>
      <c r="D1310" s="384" t="s">
        <v>1883</v>
      </c>
      <c r="E1310" s="385">
        <v>346</v>
      </c>
      <c r="F1310" s="385">
        <v>723</v>
      </c>
      <c r="G1310" s="385">
        <v>840</v>
      </c>
      <c r="H1310" s="386">
        <f t="shared" si="140"/>
        <v>0.41190476190476188</v>
      </c>
      <c r="I1310" s="139">
        <f t="shared" si="141"/>
        <v>1.640387275242047</v>
      </c>
      <c r="J1310" s="139">
        <f t="shared" si="143"/>
        <v>-0.11881845420864068</v>
      </c>
      <c r="K1310" s="139">
        <f t="shared" si="144"/>
        <v>-7.3873623657537101E-3</v>
      </c>
      <c r="L1310" s="139">
        <f t="shared" si="145"/>
        <v>-0.1891800003401588</v>
      </c>
      <c r="M1310" s="139">
        <f t="shared" si="146"/>
        <v>-0.3153858169145532</v>
      </c>
      <c r="N1310" s="388">
        <f t="shared" si="142"/>
        <v>-264.92408620822471</v>
      </c>
    </row>
    <row r="1311" spans="2:14" x14ac:dyDescent="0.25">
      <c r="B1311" s="387">
        <v>19</v>
      </c>
      <c r="C1311" s="387">
        <v>4143</v>
      </c>
      <c r="D1311" s="384" t="s">
        <v>1884</v>
      </c>
      <c r="E1311" s="385">
        <v>374</v>
      </c>
      <c r="F1311" s="385">
        <v>858</v>
      </c>
      <c r="G1311" s="385">
        <v>1159</v>
      </c>
      <c r="H1311" s="386">
        <f t="shared" si="140"/>
        <v>0.32269197584124243</v>
      </c>
      <c r="I1311" s="139">
        <f t="shared" si="141"/>
        <v>1.7867132867132867</v>
      </c>
      <c r="J1311" s="139">
        <f t="shared" si="143"/>
        <v>-0.10728742990954125</v>
      </c>
      <c r="K1311" s="139">
        <f t="shared" si="144"/>
        <v>-0.10249443069244785</v>
      </c>
      <c r="L1311" s="139">
        <f t="shared" si="145"/>
        <v>-0.18411779092981881</v>
      </c>
      <c r="M1311" s="139">
        <f t="shared" si="146"/>
        <v>-0.39389965153180795</v>
      </c>
      <c r="N1311" s="388">
        <f t="shared" si="142"/>
        <v>-456.52969612536543</v>
      </c>
    </row>
    <row r="1312" spans="2:14" x14ac:dyDescent="0.25">
      <c r="B1312" s="387">
        <v>19</v>
      </c>
      <c r="C1312" s="387">
        <v>4144</v>
      </c>
      <c r="D1312" s="384" t="s">
        <v>1885</v>
      </c>
      <c r="E1312" s="385">
        <v>1799</v>
      </c>
      <c r="F1312" s="385">
        <v>620</v>
      </c>
      <c r="G1312" s="385">
        <v>4520</v>
      </c>
      <c r="H1312" s="386">
        <f t="shared" si="140"/>
        <v>0.39800884955752214</v>
      </c>
      <c r="I1312" s="139">
        <f t="shared" si="141"/>
        <v>10.191935483870967</v>
      </c>
      <c r="J1312" s="139">
        <f t="shared" si="143"/>
        <v>1.4204020464355805E-2</v>
      </c>
      <c r="K1312" s="139">
        <f t="shared" si="144"/>
        <v>-2.2201376627450517E-2</v>
      </c>
      <c r="L1312" s="139">
        <f t="shared" si="145"/>
        <v>0.10666437742589735</v>
      </c>
      <c r="M1312" s="139">
        <f t="shared" si="146"/>
        <v>9.8667021262802634E-2</v>
      </c>
      <c r="N1312" s="388">
        <f t="shared" si="142"/>
        <v>445.9749361078679</v>
      </c>
    </row>
    <row r="1313" spans="2:14" x14ac:dyDescent="0.25">
      <c r="B1313" s="387">
        <v>19</v>
      </c>
      <c r="C1313" s="387">
        <v>4145</v>
      </c>
      <c r="D1313" s="384" t="s">
        <v>1886</v>
      </c>
      <c r="E1313" s="385">
        <v>357</v>
      </c>
      <c r="F1313" s="385">
        <v>354</v>
      </c>
      <c r="G1313" s="385">
        <v>1738</v>
      </c>
      <c r="H1313" s="386">
        <f t="shared" si="140"/>
        <v>0.20540851553509781</v>
      </c>
      <c r="I1313" s="139">
        <f t="shared" si="141"/>
        <v>5.9180790960451981</v>
      </c>
      <c r="J1313" s="139">
        <f t="shared" si="143"/>
        <v>-8.6358078595501847E-2</v>
      </c>
      <c r="K1313" s="139">
        <f t="shared" si="144"/>
        <v>-0.22752680065997277</v>
      </c>
      <c r="L1313" s="139">
        <f t="shared" si="145"/>
        <v>-4.1191467255181906E-2</v>
      </c>
      <c r="M1313" s="139">
        <f t="shared" si="146"/>
        <v>-0.3550763465106565</v>
      </c>
      <c r="N1313" s="388">
        <f t="shared" si="142"/>
        <v>-617.12269023552096</v>
      </c>
    </row>
    <row r="1314" spans="2:14" x14ac:dyDescent="0.25">
      <c r="B1314" s="387">
        <v>19</v>
      </c>
      <c r="C1314" s="387">
        <v>4146</v>
      </c>
      <c r="D1314" s="384" t="s">
        <v>1887</v>
      </c>
      <c r="E1314" s="385">
        <v>1136</v>
      </c>
      <c r="F1314" s="385">
        <v>888</v>
      </c>
      <c r="G1314" s="385">
        <v>3519</v>
      </c>
      <c r="H1314" s="386">
        <f t="shared" si="140"/>
        <v>0.32281898266553</v>
      </c>
      <c r="I1314" s="139">
        <f t="shared" si="141"/>
        <v>5.2421171171171173</v>
      </c>
      <c r="J1314" s="139">
        <f t="shared" si="143"/>
        <v>-2.1979538543163073E-2</v>
      </c>
      <c r="K1314" s="139">
        <f t="shared" si="144"/>
        <v>-0.10235903253655039</v>
      </c>
      <c r="L1314" s="139">
        <f t="shared" si="145"/>
        <v>-6.4576653910354026E-2</v>
      </c>
      <c r="M1314" s="139">
        <f t="shared" si="146"/>
        <v>-0.18891522499006749</v>
      </c>
      <c r="N1314" s="388">
        <f t="shared" si="142"/>
        <v>-664.79267674004745</v>
      </c>
    </row>
    <row r="1315" spans="2:14" x14ac:dyDescent="0.25">
      <c r="B1315" s="387">
        <v>19</v>
      </c>
      <c r="C1315" s="387">
        <v>4147</v>
      </c>
      <c r="D1315" s="384" t="s">
        <v>1888</v>
      </c>
      <c r="E1315" s="385">
        <v>626</v>
      </c>
      <c r="F1315" s="385">
        <v>576</v>
      </c>
      <c r="G1315" s="385">
        <v>1382</v>
      </c>
      <c r="H1315" s="386">
        <f t="shared" si="140"/>
        <v>0.45296671490593343</v>
      </c>
      <c r="I1315" s="139">
        <f t="shared" si="141"/>
        <v>3.4861111111111112</v>
      </c>
      <c r="J1315" s="139">
        <f t="shared" si="143"/>
        <v>-9.922655712365043E-2</v>
      </c>
      <c r="K1315" s="139">
        <f t="shared" si="144"/>
        <v>3.6387550872908819E-2</v>
      </c>
      <c r="L1315" s="139">
        <f t="shared" si="145"/>
        <v>-0.12532641424920113</v>
      </c>
      <c r="M1315" s="139">
        <f t="shared" si="146"/>
        <v>-0.18816542049994273</v>
      </c>
      <c r="N1315" s="388">
        <f t="shared" si="142"/>
        <v>-260.04461113092083</v>
      </c>
    </row>
    <row r="1316" spans="2:14" x14ac:dyDescent="0.25">
      <c r="B1316" s="387">
        <v>19</v>
      </c>
      <c r="C1316" s="387">
        <v>4161</v>
      </c>
      <c r="D1316" s="384" t="s">
        <v>1889</v>
      </c>
      <c r="E1316" s="385">
        <v>1259</v>
      </c>
      <c r="F1316" s="385">
        <v>693</v>
      </c>
      <c r="G1316" s="385">
        <v>2409</v>
      </c>
      <c r="H1316" s="386">
        <f t="shared" si="140"/>
        <v>0.52262349522623497</v>
      </c>
      <c r="I1316" s="139">
        <f t="shared" si="141"/>
        <v>5.2929292929292933</v>
      </c>
      <c r="J1316" s="139">
        <f t="shared" si="143"/>
        <v>-6.2103165414637555E-2</v>
      </c>
      <c r="K1316" s="139">
        <f t="shared" si="144"/>
        <v>0.11064654958441135</v>
      </c>
      <c r="L1316" s="139">
        <f t="shared" si="145"/>
        <v>-6.2818785490583645E-2</v>
      </c>
      <c r="M1316" s="139">
        <f t="shared" si="146"/>
        <v>-1.4275401320809851E-2</v>
      </c>
      <c r="N1316" s="388">
        <f t="shared" si="142"/>
        <v>-34.389441781830932</v>
      </c>
    </row>
    <row r="1317" spans="2:14" x14ac:dyDescent="0.25">
      <c r="B1317" s="387">
        <v>19</v>
      </c>
      <c r="C1317" s="387">
        <v>4163</v>
      </c>
      <c r="D1317" s="384" t="s">
        <v>1890</v>
      </c>
      <c r="E1317" s="385">
        <v>4130</v>
      </c>
      <c r="F1317" s="385">
        <v>989</v>
      </c>
      <c r="G1317" s="385">
        <v>5718</v>
      </c>
      <c r="H1317" s="386">
        <f t="shared" si="140"/>
        <v>0.72228051766351875</v>
      </c>
      <c r="I1317" s="139">
        <f t="shared" si="141"/>
        <v>9.9575328614762384</v>
      </c>
      <c r="J1317" s="139">
        <f t="shared" si="143"/>
        <v>5.7508619556271505E-2</v>
      </c>
      <c r="K1317" s="139">
        <f t="shared" si="144"/>
        <v>0.32349489692026345</v>
      </c>
      <c r="L1317" s="139">
        <f t="shared" si="145"/>
        <v>9.8555120917335981E-2</v>
      </c>
      <c r="M1317" s="139">
        <f t="shared" si="146"/>
        <v>0.47955863739387095</v>
      </c>
      <c r="N1317" s="388">
        <f t="shared" si="142"/>
        <v>2742.1162886181542</v>
      </c>
    </row>
    <row r="1318" spans="2:14" x14ac:dyDescent="0.25">
      <c r="B1318" s="387">
        <v>19</v>
      </c>
      <c r="C1318" s="387">
        <v>4164</v>
      </c>
      <c r="D1318" s="384" t="s">
        <v>1891</v>
      </c>
      <c r="E1318" s="385">
        <v>173</v>
      </c>
      <c r="F1318" s="385">
        <v>878</v>
      </c>
      <c r="G1318" s="385">
        <v>1079</v>
      </c>
      <c r="H1318" s="386">
        <f t="shared" si="140"/>
        <v>0.1603336422613531</v>
      </c>
      <c r="I1318" s="139">
        <f t="shared" si="141"/>
        <v>1.4259681093394077</v>
      </c>
      <c r="J1318" s="139">
        <f t="shared" si="143"/>
        <v>-0.11017922283721508</v>
      </c>
      <c r="K1318" s="139">
        <f t="shared" si="144"/>
        <v>-0.27557976752069629</v>
      </c>
      <c r="L1318" s="139">
        <f t="shared" si="145"/>
        <v>-0.19659792083478625</v>
      </c>
      <c r="M1318" s="139">
        <f t="shared" si="146"/>
        <v>-0.58235691119269761</v>
      </c>
      <c r="N1318" s="388">
        <f t="shared" si="142"/>
        <v>-628.36310717692072</v>
      </c>
    </row>
    <row r="1319" spans="2:14" x14ac:dyDescent="0.25">
      <c r="B1319" s="387">
        <v>19</v>
      </c>
      <c r="C1319" s="387">
        <v>4165</v>
      </c>
      <c r="D1319" s="384" t="s">
        <v>1892</v>
      </c>
      <c r="E1319" s="385">
        <v>815</v>
      </c>
      <c r="F1319" s="385">
        <v>1017</v>
      </c>
      <c r="G1319" s="385">
        <v>3802</v>
      </c>
      <c r="H1319" s="386">
        <f t="shared" si="140"/>
        <v>0.21436086270384008</v>
      </c>
      <c r="I1319" s="139">
        <f t="shared" si="141"/>
        <v>4.5398230088495577</v>
      </c>
      <c r="J1319" s="139">
        <f t="shared" si="143"/>
        <v>-1.1749821061516875E-2</v>
      </c>
      <c r="K1319" s="139">
        <f t="shared" si="144"/>
        <v>-0.21798297256726376</v>
      </c>
      <c r="L1319" s="139">
        <f t="shared" si="145"/>
        <v>-8.8872811565120419E-2</v>
      </c>
      <c r="M1319" s="139">
        <f t="shared" si="146"/>
        <v>-0.31860560519390102</v>
      </c>
      <c r="N1319" s="388">
        <f t="shared" si="142"/>
        <v>-1211.3385109472117</v>
      </c>
    </row>
    <row r="1320" spans="2:14" x14ac:dyDescent="0.25">
      <c r="B1320" s="387">
        <v>19</v>
      </c>
      <c r="C1320" s="387">
        <v>4169</v>
      </c>
      <c r="D1320" s="384" t="s">
        <v>1893</v>
      </c>
      <c r="E1320" s="385">
        <v>908</v>
      </c>
      <c r="F1320" s="385">
        <v>1779</v>
      </c>
      <c r="G1320" s="385">
        <v>2824</v>
      </c>
      <c r="H1320" s="386">
        <f t="shared" si="140"/>
        <v>0.32152974504249293</v>
      </c>
      <c r="I1320" s="139">
        <f t="shared" si="141"/>
        <v>2.0978077571669478</v>
      </c>
      <c r="J1320" s="139">
        <f t="shared" si="143"/>
        <v>-4.7101989602329523E-2</v>
      </c>
      <c r="K1320" s="139">
        <f t="shared" si="144"/>
        <v>-0.10373344999523428</v>
      </c>
      <c r="L1320" s="139">
        <f t="shared" si="145"/>
        <v>-0.17335534794376911</v>
      </c>
      <c r="M1320" s="139">
        <f t="shared" si="146"/>
        <v>-0.3241907875413329</v>
      </c>
      <c r="N1320" s="388">
        <f t="shared" si="142"/>
        <v>-915.51478401672409</v>
      </c>
    </row>
    <row r="1321" spans="2:14" x14ac:dyDescent="0.25">
      <c r="B1321" s="387">
        <v>19</v>
      </c>
      <c r="C1321" s="387">
        <v>4170</v>
      </c>
      <c r="D1321" s="384" t="s">
        <v>1894</v>
      </c>
      <c r="E1321" s="385">
        <v>2291</v>
      </c>
      <c r="F1321" s="385">
        <v>1407</v>
      </c>
      <c r="G1321" s="385">
        <v>3688</v>
      </c>
      <c r="H1321" s="386">
        <f t="shared" si="140"/>
        <v>0.62120390455531449</v>
      </c>
      <c r="I1321" s="139">
        <f t="shared" si="141"/>
        <v>4.249466950959488</v>
      </c>
      <c r="J1321" s="139">
        <f t="shared" si="143"/>
        <v>-1.5870625983452093E-2</v>
      </c>
      <c r="K1321" s="139">
        <f t="shared" si="144"/>
        <v>0.21574015936203619</v>
      </c>
      <c r="L1321" s="139">
        <f t="shared" si="145"/>
        <v>-9.89178005169941E-2</v>
      </c>
      <c r="M1321" s="139">
        <f t="shared" si="146"/>
        <v>0.10095173286159</v>
      </c>
      <c r="N1321" s="388">
        <f t="shared" si="142"/>
        <v>372.30999079354393</v>
      </c>
    </row>
    <row r="1322" spans="2:14" x14ac:dyDescent="0.25">
      <c r="B1322" s="387">
        <v>19</v>
      </c>
      <c r="C1322" s="387">
        <v>4172</v>
      </c>
      <c r="D1322" s="384" t="s">
        <v>1895</v>
      </c>
      <c r="E1322" s="385">
        <v>614</v>
      </c>
      <c r="F1322" s="385">
        <v>245</v>
      </c>
      <c r="G1322" s="385">
        <v>1034</v>
      </c>
      <c r="H1322" s="386">
        <f t="shared" si="140"/>
        <v>0.5938104448742747</v>
      </c>
      <c r="I1322" s="139">
        <f t="shared" si="141"/>
        <v>6.7265306122448978</v>
      </c>
      <c r="J1322" s="139">
        <f t="shared" si="143"/>
        <v>-0.11180585635903161</v>
      </c>
      <c r="K1322" s="139">
        <f t="shared" si="144"/>
        <v>0.18653681579944179</v>
      </c>
      <c r="L1322" s="139">
        <f t="shared" si="145"/>
        <v>-1.3222749786830966E-2</v>
      </c>
      <c r="M1322" s="139">
        <f t="shared" si="146"/>
        <v>6.1508209653579213E-2</v>
      </c>
      <c r="N1322" s="388">
        <f t="shared" si="142"/>
        <v>63.599488781800908</v>
      </c>
    </row>
    <row r="1323" spans="2:14" x14ac:dyDescent="0.25">
      <c r="B1323" s="387">
        <v>19</v>
      </c>
      <c r="C1323" s="387">
        <v>4173</v>
      </c>
      <c r="D1323" s="384" t="s">
        <v>1896</v>
      </c>
      <c r="E1323" s="385">
        <v>128</v>
      </c>
      <c r="F1323" s="385">
        <v>814</v>
      </c>
      <c r="G1323" s="385">
        <v>576</v>
      </c>
      <c r="H1323" s="386">
        <f t="shared" si="140"/>
        <v>0.22222222222222221</v>
      </c>
      <c r="I1323" s="139">
        <f t="shared" si="141"/>
        <v>0.86486486486486491</v>
      </c>
      <c r="J1323" s="139">
        <f t="shared" si="143"/>
        <v>-0.12836137086996433</v>
      </c>
      <c r="K1323" s="139">
        <f t="shared" si="144"/>
        <v>-0.20960221359933806</v>
      </c>
      <c r="L1323" s="139">
        <f t="shared" si="145"/>
        <v>-0.21600952165539383</v>
      </c>
      <c r="M1323" s="139">
        <f t="shared" si="146"/>
        <v>-0.55397310612469619</v>
      </c>
      <c r="N1323" s="388">
        <f t="shared" si="142"/>
        <v>-319.08850912782498</v>
      </c>
    </row>
    <row r="1324" spans="2:14" x14ac:dyDescent="0.25">
      <c r="B1324" s="387">
        <v>19</v>
      </c>
      <c r="C1324" s="387">
        <v>4175</v>
      </c>
      <c r="D1324" s="384" t="s">
        <v>1897</v>
      </c>
      <c r="E1324" s="385">
        <v>301</v>
      </c>
      <c r="F1324" s="385">
        <v>439</v>
      </c>
      <c r="G1324" s="385">
        <v>1150</v>
      </c>
      <c r="H1324" s="386">
        <f t="shared" si="140"/>
        <v>0.26173913043478259</v>
      </c>
      <c r="I1324" s="139">
        <f t="shared" si="141"/>
        <v>3.3052391799544418</v>
      </c>
      <c r="J1324" s="139">
        <f t="shared" si="143"/>
        <v>-0.10761275661390456</v>
      </c>
      <c r="K1324" s="139">
        <f t="shared" si="144"/>
        <v>-0.16747442614569047</v>
      </c>
      <c r="L1324" s="139">
        <f t="shared" si="145"/>
        <v>-0.13158375416273818</v>
      </c>
      <c r="M1324" s="139">
        <f t="shared" si="146"/>
        <v>-0.40667093692233325</v>
      </c>
      <c r="N1324" s="388">
        <f t="shared" si="142"/>
        <v>-467.67157746068324</v>
      </c>
    </row>
    <row r="1325" spans="2:14" x14ac:dyDescent="0.25">
      <c r="B1325" s="387">
        <v>19</v>
      </c>
      <c r="C1325" s="387">
        <v>4176</v>
      </c>
      <c r="D1325" s="384" t="s">
        <v>1898</v>
      </c>
      <c r="E1325" s="385">
        <v>241</v>
      </c>
      <c r="F1325" s="385">
        <v>250</v>
      </c>
      <c r="G1325" s="385">
        <v>703</v>
      </c>
      <c r="H1325" s="386">
        <f t="shared" si="140"/>
        <v>0.34281650071123754</v>
      </c>
      <c r="I1325" s="139">
        <f t="shared" si="141"/>
        <v>3.7759999999999998</v>
      </c>
      <c r="J1325" s="139">
        <f t="shared" si="143"/>
        <v>-0.12377064959728211</v>
      </c>
      <c r="K1325" s="139">
        <f t="shared" si="144"/>
        <v>-8.1040279933271647E-2</v>
      </c>
      <c r="L1325" s="139">
        <f t="shared" si="145"/>
        <v>-0.11529758720381436</v>
      </c>
      <c r="M1325" s="139">
        <f t="shared" si="146"/>
        <v>-0.32010851673436813</v>
      </c>
      <c r="N1325" s="388">
        <f t="shared" si="142"/>
        <v>-225.03628726426081</v>
      </c>
    </row>
    <row r="1326" spans="2:14" x14ac:dyDescent="0.25">
      <c r="B1326" s="387">
        <v>19</v>
      </c>
      <c r="C1326" s="387">
        <v>4177</v>
      </c>
      <c r="D1326" s="384" t="s">
        <v>1899</v>
      </c>
      <c r="E1326" s="385">
        <v>1168</v>
      </c>
      <c r="F1326" s="385">
        <v>220</v>
      </c>
      <c r="G1326" s="385">
        <v>1684</v>
      </c>
      <c r="H1326" s="386">
        <f t="shared" si="140"/>
        <v>0.69358669833729214</v>
      </c>
      <c r="I1326" s="139">
        <f t="shared" si="141"/>
        <v>12.963636363636363</v>
      </c>
      <c r="J1326" s="139">
        <f t="shared" si="143"/>
        <v>-8.8310038821681688E-2</v>
      </c>
      <c r="K1326" s="139">
        <f t="shared" si="144"/>
        <v>0.29290527904564378</v>
      </c>
      <c r="L1326" s="139">
        <f t="shared" si="145"/>
        <v>0.20255252564453372</v>
      </c>
      <c r="M1326" s="139">
        <f t="shared" si="146"/>
        <v>0.40714776586849577</v>
      </c>
      <c r="N1326" s="388">
        <f t="shared" si="142"/>
        <v>685.63683772254683</v>
      </c>
    </row>
    <row r="1327" spans="2:14" x14ac:dyDescent="0.25">
      <c r="B1327" s="387">
        <v>19</v>
      </c>
      <c r="C1327" s="387">
        <v>4181</v>
      </c>
      <c r="D1327" s="384" t="s">
        <v>1900</v>
      </c>
      <c r="E1327" s="385">
        <v>271</v>
      </c>
      <c r="F1327" s="385">
        <v>1121</v>
      </c>
      <c r="G1327" s="385">
        <v>1385</v>
      </c>
      <c r="H1327" s="386">
        <f t="shared" si="140"/>
        <v>0.19566787003610109</v>
      </c>
      <c r="I1327" s="139">
        <f t="shared" si="141"/>
        <v>1.4772524531668154</v>
      </c>
      <c r="J1327" s="139">
        <f t="shared" si="143"/>
        <v>-9.9118114888862671E-2</v>
      </c>
      <c r="K1327" s="139">
        <f t="shared" si="144"/>
        <v>-0.23791100989607472</v>
      </c>
      <c r="L1327" s="139">
        <f t="shared" si="145"/>
        <v>-0.19482371756555247</v>
      </c>
      <c r="M1327" s="139">
        <f t="shared" si="146"/>
        <v>-0.53185284235048991</v>
      </c>
      <c r="N1327" s="388">
        <f t="shared" si="142"/>
        <v>-736.61618665542858</v>
      </c>
    </row>
    <row r="1328" spans="2:14" x14ac:dyDescent="0.25">
      <c r="B1328" s="387">
        <v>19</v>
      </c>
      <c r="C1328" s="387">
        <v>4182</v>
      </c>
      <c r="D1328" s="384" t="s">
        <v>1901</v>
      </c>
      <c r="E1328" s="385">
        <v>310</v>
      </c>
      <c r="F1328" s="385">
        <v>951</v>
      </c>
      <c r="G1328" s="385">
        <v>1029</v>
      </c>
      <c r="H1328" s="386">
        <f t="shared" si="140"/>
        <v>0.30126336248785229</v>
      </c>
      <c r="I1328" s="139">
        <f t="shared" si="141"/>
        <v>1.4079915878023133</v>
      </c>
      <c r="J1328" s="139">
        <f t="shared" si="143"/>
        <v>-0.11198659341701124</v>
      </c>
      <c r="K1328" s="139">
        <f t="shared" si="144"/>
        <v>-0.12533883096592571</v>
      </c>
      <c r="L1328" s="139">
        <f t="shared" si="145"/>
        <v>-0.1972198260967099</v>
      </c>
      <c r="M1328" s="139">
        <f t="shared" si="146"/>
        <v>-0.43454525047964687</v>
      </c>
      <c r="N1328" s="388">
        <f t="shared" si="142"/>
        <v>-447.1470627435566</v>
      </c>
    </row>
    <row r="1329" spans="2:14" x14ac:dyDescent="0.25">
      <c r="B1329" s="387">
        <v>19</v>
      </c>
      <c r="C1329" s="387">
        <v>4183</v>
      </c>
      <c r="D1329" s="384" t="s">
        <v>1902</v>
      </c>
      <c r="E1329" s="385">
        <v>267</v>
      </c>
      <c r="F1329" s="385">
        <v>687</v>
      </c>
      <c r="G1329" s="385">
        <v>1220</v>
      </c>
      <c r="H1329" s="386">
        <f t="shared" si="140"/>
        <v>0.21885245901639344</v>
      </c>
      <c r="I1329" s="139">
        <f t="shared" si="141"/>
        <v>2.1644832605531295</v>
      </c>
      <c r="J1329" s="139">
        <f t="shared" si="143"/>
        <v>-0.10508243780218995</v>
      </c>
      <c r="K1329" s="139">
        <f t="shared" si="144"/>
        <v>-0.21319461681420177</v>
      </c>
      <c r="L1329" s="139">
        <f t="shared" si="145"/>
        <v>-0.171048681088799</v>
      </c>
      <c r="M1329" s="139">
        <f t="shared" si="146"/>
        <v>-0.48932573570519072</v>
      </c>
      <c r="N1329" s="388">
        <f t="shared" si="142"/>
        <v>-596.97739756033263</v>
      </c>
    </row>
    <row r="1330" spans="2:14" x14ac:dyDescent="0.25">
      <c r="B1330" s="387">
        <v>19</v>
      </c>
      <c r="C1330" s="387">
        <v>4184</v>
      </c>
      <c r="D1330" s="384" t="s">
        <v>1903</v>
      </c>
      <c r="E1330" s="385">
        <v>754</v>
      </c>
      <c r="F1330" s="385">
        <v>2130</v>
      </c>
      <c r="G1330" s="385">
        <v>2101</v>
      </c>
      <c r="H1330" s="386">
        <f t="shared" si="140"/>
        <v>0.35887672536887194</v>
      </c>
      <c r="I1330" s="139">
        <f t="shared" si="141"/>
        <v>1.34037558685446</v>
      </c>
      <c r="J1330" s="139">
        <f t="shared" si="143"/>
        <v>-7.3236568186181822E-2</v>
      </c>
      <c r="K1330" s="139">
        <f t="shared" si="144"/>
        <v>-6.3918957404815291E-2</v>
      </c>
      <c r="L1330" s="139">
        <f t="shared" si="145"/>
        <v>-0.19955902985717772</v>
      </c>
      <c r="M1330" s="139">
        <f t="shared" si="146"/>
        <v>-0.33671455544817486</v>
      </c>
      <c r="N1330" s="388">
        <f t="shared" si="142"/>
        <v>-707.43728099661541</v>
      </c>
    </row>
    <row r="1331" spans="2:14" x14ac:dyDescent="0.25">
      <c r="B1331" s="387">
        <v>19</v>
      </c>
      <c r="C1331" s="387">
        <v>4185</v>
      </c>
      <c r="D1331" s="384" t="s">
        <v>1904</v>
      </c>
      <c r="E1331" s="385">
        <v>670</v>
      </c>
      <c r="F1331" s="385">
        <v>2220</v>
      </c>
      <c r="G1331" s="385">
        <v>2843</v>
      </c>
      <c r="H1331" s="386">
        <f t="shared" si="140"/>
        <v>0.23566654941962714</v>
      </c>
      <c r="I1331" s="139">
        <f t="shared" si="141"/>
        <v>1.5824324324324324</v>
      </c>
      <c r="J1331" s="139">
        <f t="shared" si="143"/>
        <v>-4.6415188782006983E-2</v>
      </c>
      <c r="K1331" s="139">
        <f t="shared" si="144"/>
        <v>-0.19526962068536241</v>
      </c>
      <c r="L1331" s="139">
        <f t="shared" si="145"/>
        <v>-0.19118497230444467</v>
      </c>
      <c r="M1331" s="139">
        <f t="shared" si="146"/>
        <v>-0.43286978177181407</v>
      </c>
      <c r="N1331" s="388">
        <f t="shared" si="142"/>
        <v>-1230.6487895772673</v>
      </c>
    </row>
    <row r="1332" spans="2:14" x14ac:dyDescent="0.25">
      <c r="B1332" s="387">
        <v>19</v>
      </c>
      <c r="C1332" s="387">
        <v>4186</v>
      </c>
      <c r="D1332" s="384" t="s">
        <v>1905</v>
      </c>
      <c r="E1332" s="385">
        <v>486</v>
      </c>
      <c r="F1332" s="385">
        <v>1131</v>
      </c>
      <c r="G1332" s="385">
        <v>2563</v>
      </c>
      <c r="H1332" s="386">
        <f t="shared" si="140"/>
        <v>0.18962153726102224</v>
      </c>
      <c r="I1332" s="139">
        <f t="shared" si="141"/>
        <v>2.6958443854995577</v>
      </c>
      <c r="J1332" s="139">
        <f t="shared" si="143"/>
        <v>-5.6536464028865419E-2</v>
      </c>
      <c r="K1332" s="139">
        <f t="shared" si="144"/>
        <v>-0.24435682343625406</v>
      </c>
      <c r="L1332" s="139">
        <f t="shared" si="145"/>
        <v>-0.15266602130092277</v>
      </c>
      <c r="M1332" s="139">
        <f t="shared" si="146"/>
        <v>-0.45355930876604222</v>
      </c>
      <c r="N1332" s="388">
        <f t="shared" si="142"/>
        <v>-1162.4725083673661</v>
      </c>
    </row>
    <row r="1333" spans="2:14" x14ac:dyDescent="0.25">
      <c r="B1333" s="387">
        <v>19</v>
      </c>
      <c r="C1333" s="387">
        <v>4191</v>
      </c>
      <c r="D1333" s="384" t="s">
        <v>1906</v>
      </c>
      <c r="E1333" s="385">
        <v>131</v>
      </c>
      <c r="F1333" s="385">
        <v>320</v>
      </c>
      <c r="G1333" s="385">
        <v>777</v>
      </c>
      <c r="H1333" s="386">
        <f t="shared" si="140"/>
        <v>0.16859716859716858</v>
      </c>
      <c r="I1333" s="139">
        <f t="shared" si="141"/>
        <v>2.8374999999999999</v>
      </c>
      <c r="J1333" s="139">
        <f t="shared" si="143"/>
        <v>-0.12109574113918381</v>
      </c>
      <c r="K1333" s="139">
        <f t="shared" si="144"/>
        <v>-0.26677027060306541</v>
      </c>
      <c r="L1333" s="139">
        <f t="shared" si="145"/>
        <v>-0.1477653862221584</v>
      </c>
      <c r="M1333" s="139">
        <f t="shared" si="146"/>
        <v>-0.53563139796440762</v>
      </c>
      <c r="N1333" s="388">
        <f t="shared" si="142"/>
        <v>-416.1855962183447</v>
      </c>
    </row>
    <row r="1334" spans="2:14" x14ac:dyDescent="0.25">
      <c r="B1334" s="387">
        <v>19</v>
      </c>
      <c r="C1334" s="387">
        <v>4192</v>
      </c>
      <c r="D1334" s="384" t="s">
        <v>1907</v>
      </c>
      <c r="E1334" s="385">
        <v>209</v>
      </c>
      <c r="F1334" s="385">
        <v>207</v>
      </c>
      <c r="G1334" s="385">
        <v>1669</v>
      </c>
      <c r="H1334" s="386">
        <f t="shared" si="140"/>
        <v>0.12522468544038345</v>
      </c>
      <c r="I1334" s="139">
        <f t="shared" si="141"/>
        <v>9.0724637681159415</v>
      </c>
      <c r="J1334" s="139">
        <f t="shared" si="143"/>
        <v>-8.8852249995620539E-2</v>
      </c>
      <c r="K1334" s="139">
        <f t="shared" si="144"/>
        <v>-0.31300837055606695</v>
      </c>
      <c r="L1334" s="139">
        <f t="shared" si="145"/>
        <v>6.7935786404208554E-2</v>
      </c>
      <c r="M1334" s="139">
        <f t="shared" si="146"/>
        <v>-0.33392483414747892</v>
      </c>
      <c r="N1334" s="388">
        <f t="shared" si="142"/>
        <v>-557.32054819214227</v>
      </c>
    </row>
    <row r="1335" spans="2:14" x14ac:dyDescent="0.25">
      <c r="B1335" s="387">
        <v>19</v>
      </c>
      <c r="C1335" s="387">
        <v>4193</v>
      </c>
      <c r="D1335" s="384" t="s">
        <v>1908</v>
      </c>
      <c r="E1335" s="385">
        <v>412</v>
      </c>
      <c r="F1335" s="385">
        <v>151</v>
      </c>
      <c r="G1335" s="385">
        <v>877</v>
      </c>
      <c r="H1335" s="386">
        <f t="shared" si="140"/>
        <v>0.46978335233751423</v>
      </c>
      <c r="I1335" s="139">
        <f t="shared" si="141"/>
        <v>8.5364238410596034</v>
      </c>
      <c r="J1335" s="139">
        <f t="shared" si="143"/>
        <v>-0.11748099997959152</v>
      </c>
      <c r="K1335" s="139">
        <f t="shared" si="144"/>
        <v>5.4315262312072232E-2</v>
      </c>
      <c r="L1335" s="139">
        <f t="shared" si="145"/>
        <v>4.9391261505462705E-2</v>
      </c>
      <c r="M1335" s="139">
        <f t="shared" si="146"/>
        <v>-1.3774476162056584E-2</v>
      </c>
      <c r="N1335" s="388">
        <f t="shared" si="142"/>
        <v>-12.080215594123624</v>
      </c>
    </row>
    <row r="1336" spans="2:14" x14ac:dyDescent="0.25">
      <c r="B1336" s="387">
        <v>19</v>
      </c>
      <c r="C1336" s="387">
        <v>4194</v>
      </c>
      <c r="D1336" s="384" t="s">
        <v>1909</v>
      </c>
      <c r="E1336" s="385">
        <v>1212</v>
      </c>
      <c r="F1336" s="385">
        <v>372</v>
      </c>
      <c r="G1336" s="385">
        <v>2379</v>
      </c>
      <c r="H1336" s="386">
        <f t="shared" si="140"/>
        <v>0.50945775535939475</v>
      </c>
      <c r="I1336" s="139">
        <f t="shared" si="141"/>
        <v>9.6532258064516121</v>
      </c>
      <c r="J1336" s="139">
        <f t="shared" si="143"/>
        <v>-6.3187587762515249E-2</v>
      </c>
      <c r="K1336" s="139">
        <f t="shared" si="144"/>
        <v>9.6610950245595489E-2</v>
      </c>
      <c r="L1336" s="139">
        <f t="shared" si="145"/>
        <v>8.8027491399590943E-2</v>
      </c>
      <c r="M1336" s="139">
        <f t="shared" si="146"/>
        <v>0.12145085388267118</v>
      </c>
      <c r="N1336" s="388">
        <f t="shared" si="142"/>
        <v>288.93158138687477</v>
      </c>
    </row>
    <row r="1337" spans="2:14" x14ac:dyDescent="0.25">
      <c r="B1337" s="387">
        <v>19</v>
      </c>
      <c r="C1337" s="387">
        <v>4195</v>
      </c>
      <c r="D1337" s="384" t="s">
        <v>1910</v>
      </c>
      <c r="E1337" s="385">
        <v>438</v>
      </c>
      <c r="F1337" s="385">
        <v>632</v>
      </c>
      <c r="G1337" s="385">
        <v>1544</v>
      </c>
      <c r="H1337" s="386">
        <f t="shared" si="140"/>
        <v>0.28367875647668395</v>
      </c>
      <c r="I1337" s="139">
        <f t="shared" si="141"/>
        <v>3.1360759493670884</v>
      </c>
      <c r="J1337" s="139">
        <f t="shared" si="143"/>
        <v>-9.337067644511092E-2</v>
      </c>
      <c r="K1337" s="139">
        <f t="shared" si="144"/>
        <v>-0.14408525061267255</v>
      </c>
      <c r="L1337" s="139">
        <f t="shared" si="145"/>
        <v>-0.13743602669550747</v>
      </c>
      <c r="M1337" s="139">
        <f t="shared" si="146"/>
        <v>-0.37489195375329093</v>
      </c>
      <c r="N1337" s="388">
        <f t="shared" si="142"/>
        <v>-578.83317659508123</v>
      </c>
    </row>
    <row r="1338" spans="2:14" x14ac:dyDescent="0.25">
      <c r="B1338" s="387">
        <v>19</v>
      </c>
      <c r="C1338" s="387">
        <v>4196</v>
      </c>
      <c r="D1338" s="384" t="s">
        <v>1911</v>
      </c>
      <c r="E1338" s="385">
        <v>781</v>
      </c>
      <c r="F1338" s="385">
        <v>397</v>
      </c>
      <c r="G1338" s="385">
        <v>2456</v>
      </c>
      <c r="H1338" s="386">
        <f t="shared" si="140"/>
        <v>0.31799674267100975</v>
      </c>
      <c r="I1338" s="139">
        <f t="shared" si="141"/>
        <v>8.1536523929471034</v>
      </c>
      <c r="J1338" s="139">
        <f t="shared" si="143"/>
        <v>-6.040423706962917E-2</v>
      </c>
      <c r="K1338" s="139">
        <f t="shared" si="144"/>
        <v>-0.10749987757551163</v>
      </c>
      <c r="L1338" s="139">
        <f t="shared" si="145"/>
        <v>3.6149123575492381E-2</v>
      </c>
      <c r="M1338" s="139">
        <f t="shared" si="146"/>
        <v>-0.13175499106964841</v>
      </c>
      <c r="N1338" s="388">
        <f t="shared" si="142"/>
        <v>-323.59025806705648</v>
      </c>
    </row>
    <row r="1339" spans="2:14" x14ac:dyDescent="0.25">
      <c r="B1339" s="387">
        <v>19</v>
      </c>
      <c r="C1339" s="387">
        <v>4197</v>
      </c>
      <c r="D1339" s="384" t="s">
        <v>1912</v>
      </c>
      <c r="E1339" s="385">
        <v>296</v>
      </c>
      <c r="F1339" s="385">
        <v>218</v>
      </c>
      <c r="G1339" s="385">
        <v>1003</v>
      </c>
      <c r="H1339" s="386">
        <f t="shared" si="140"/>
        <v>0.29511465603190429</v>
      </c>
      <c r="I1339" s="139">
        <f t="shared" si="141"/>
        <v>5.9587155963302756</v>
      </c>
      <c r="J1339" s="139">
        <f t="shared" si="143"/>
        <v>-0.11292642611850523</v>
      </c>
      <c r="K1339" s="139">
        <f t="shared" si="144"/>
        <v>-0.1318937820085965</v>
      </c>
      <c r="L1339" s="139">
        <f t="shared" si="145"/>
        <v>-3.9785630575304674E-2</v>
      </c>
      <c r="M1339" s="139">
        <f t="shared" si="146"/>
        <v>-0.28460583870240641</v>
      </c>
      <c r="N1339" s="388">
        <f t="shared" si="142"/>
        <v>-285.45965621851366</v>
      </c>
    </row>
    <row r="1340" spans="2:14" x14ac:dyDescent="0.25">
      <c r="B1340" s="387">
        <v>19</v>
      </c>
      <c r="C1340" s="387">
        <v>4198</v>
      </c>
      <c r="D1340" s="384" t="s">
        <v>1913</v>
      </c>
      <c r="E1340" s="385">
        <v>563</v>
      </c>
      <c r="F1340" s="385">
        <v>347</v>
      </c>
      <c r="G1340" s="385">
        <v>1334</v>
      </c>
      <c r="H1340" s="386">
        <f t="shared" si="140"/>
        <v>0.42203898050974514</v>
      </c>
      <c r="I1340" s="139">
        <f t="shared" si="141"/>
        <v>5.46685878962536</v>
      </c>
      <c r="J1340" s="139">
        <f t="shared" si="143"/>
        <v>-0.10096163288025473</v>
      </c>
      <c r="K1340" s="139">
        <f t="shared" si="144"/>
        <v>3.4164233227186478E-3</v>
      </c>
      <c r="L1340" s="139">
        <f t="shared" si="145"/>
        <v>-5.6801621993418358E-2</v>
      </c>
      <c r="M1340" s="139">
        <f t="shared" si="146"/>
        <v>-0.15434683155095444</v>
      </c>
      <c r="N1340" s="388">
        <f t="shared" si="142"/>
        <v>-205.89867328897321</v>
      </c>
    </row>
    <row r="1341" spans="2:14" x14ac:dyDescent="0.25">
      <c r="B1341" s="387">
        <v>19</v>
      </c>
      <c r="C1341" s="387">
        <v>4199</v>
      </c>
      <c r="D1341" s="384" t="s">
        <v>1914</v>
      </c>
      <c r="E1341" s="385">
        <v>730</v>
      </c>
      <c r="F1341" s="385">
        <v>206</v>
      </c>
      <c r="G1341" s="385">
        <v>1487</v>
      </c>
      <c r="H1341" s="386">
        <f t="shared" si="140"/>
        <v>0.4909213180901143</v>
      </c>
      <c r="I1341" s="139">
        <f t="shared" si="141"/>
        <v>10.762135922330097</v>
      </c>
      <c r="J1341" s="139">
        <f t="shared" si="143"/>
        <v>-9.543107890607852E-2</v>
      </c>
      <c r="K1341" s="139">
        <f t="shared" si="144"/>
        <v>7.6849811918991526E-2</v>
      </c>
      <c r="L1341" s="139">
        <f t="shared" si="145"/>
        <v>0.12639069946751982</v>
      </c>
      <c r="M1341" s="139">
        <f t="shared" si="146"/>
        <v>0.10780943248043283</v>
      </c>
      <c r="N1341" s="388">
        <f t="shared" si="142"/>
        <v>160.31262609840363</v>
      </c>
    </row>
    <row r="1342" spans="2:14" x14ac:dyDescent="0.25">
      <c r="B1342" s="387">
        <v>19</v>
      </c>
      <c r="C1342" s="387">
        <v>4200</v>
      </c>
      <c r="D1342" s="384" t="s">
        <v>1915</v>
      </c>
      <c r="E1342" s="385">
        <v>2157</v>
      </c>
      <c r="F1342" s="385">
        <v>323</v>
      </c>
      <c r="G1342" s="385">
        <v>4308</v>
      </c>
      <c r="H1342" s="386">
        <f t="shared" si="140"/>
        <v>0.50069637883008355</v>
      </c>
      <c r="I1342" s="139">
        <f t="shared" si="141"/>
        <v>20.015479876160992</v>
      </c>
      <c r="J1342" s="139">
        <f t="shared" si="143"/>
        <v>6.5407692060201394E-3</v>
      </c>
      <c r="K1342" s="139">
        <f t="shared" si="144"/>
        <v>8.7270710208524935E-2</v>
      </c>
      <c r="L1342" s="139">
        <f t="shared" si="145"/>
        <v>0.44651399381018397</v>
      </c>
      <c r="M1342" s="139">
        <f t="shared" si="146"/>
        <v>0.54032547322472901</v>
      </c>
      <c r="N1342" s="388">
        <f t="shared" si="142"/>
        <v>2327.7221386521328</v>
      </c>
    </row>
    <row r="1343" spans="2:14" x14ac:dyDescent="0.25">
      <c r="B1343" s="387">
        <v>19</v>
      </c>
      <c r="C1343" s="387">
        <v>4201</v>
      </c>
      <c r="D1343" s="384" t="s">
        <v>1916</v>
      </c>
      <c r="E1343" s="385">
        <v>9640</v>
      </c>
      <c r="F1343" s="385">
        <v>1126</v>
      </c>
      <c r="G1343" s="385">
        <v>11054</v>
      </c>
      <c r="H1343" s="386">
        <f t="shared" si="140"/>
        <v>0.87208250407092458</v>
      </c>
      <c r="I1343" s="139">
        <f t="shared" si="141"/>
        <v>18.378330373001777</v>
      </c>
      <c r="J1343" s="139">
        <f t="shared" si="143"/>
        <v>0.25039120783211644</v>
      </c>
      <c r="K1343" s="139">
        <f t="shared" si="144"/>
        <v>0.48319428963488659</v>
      </c>
      <c r="L1343" s="139">
        <f t="shared" si="145"/>
        <v>0.38987612377123343</v>
      </c>
      <c r="M1343" s="139">
        <f t="shared" si="146"/>
        <v>1.1234616212382365</v>
      </c>
      <c r="N1343" s="388">
        <f t="shared" si="142"/>
        <v>12418.744761167465</v>
      </c>
    </row>
    <row r="1344" spans="2:14" x14ac:dyDescent="0.25">
      <c r="B1344" s="387">
        <v>19</v>
      </c>
      <c r="C1344" s="387">
        <v>4202</v>
      </c>
      <c r="D1344" s="384" t="s">
        <v>1917</v>
      </c>
      <c r="E1344" s="385">
        <v>1273</v>
      </c>
      <c r="F1344" s="385">
        <v>428</v>
      </c>
      <c r="G1344" s="385">
        <v>3266</v>
      </c>
      <c r="H1344" s="386">
        <f t="shared" si="140"/>
        <v>0.38977342314758112</v>
      </c>
      <c r="I1344" s="139">
        <f t="shared" si="141"/>
        <v>10.605140186915888</v>
      </c>
      <c r="J1344" s="139">
        <f t="shared" si="143"/>
        <v>-3.1124833676931581E-2</v>
      </c>
      <c r="K1344" s="139">
        <f t="shared" si="144"/>
        <v>-3.0980917059155559E-2</v>
      </c>
      <c r="L1344" s="139">
        <f t="shared" si="145"/>
        <v>0.12095936650623514</v>
      </c>
      <c r="M1344" s="139">
        <f t="shared" si="146"/>
        <v>5.8853615770147999E-2</v>
      </c>
      <c r="N1344" s="388">
        <f t="shared" si="142"/>
        <v>192.21590910530335</v>
      </c>
    </row>
    <row r="1345" spans="2:14" x14ac:dyDescent="0.25">
      <c r="B1345" s="387">
        <v>19</v>
      </c>
      <c r="C1345" s="387">
        <v>4203</v>
      </c>
      <c r="D1345" s="384" t="s">
        <v>1918</v>
      </c>
      <c r="E1345" s="385">
        <v>1617</v>
      </c>
      <c r="F1345" s="385">
        <v>649</v>
      </c>
      <c r="G1345" s="385">
        <v>4676</v>
      </c>
      <c r="H1345" s="386">
        <f t="shared" si="140"/>
        <v>0.34580838323353291</v>
      </c>
      <c r="I1345" s="139">
        <f t="shared" si="141"/>
        <v>9.6964560862865952</v>
      </c>
      <c r="J1345" s="139">
        <f t="shared" si="143"/>
        <v>1.9843016673319787E-2</v>
      </c>
      <c r="K1345" s="139">
        <f t="shared" si="144"/>
        <v>-7.7850723951119152E-2</v>
      </c>
      <c r="L1345" s="139">
        <f t="shared" si="145"/>
        <v>8.9523060965056037E-2</v>
      </c>
      <c r="M1345" s="139">
        <f t="shared" si="146"/>
        <v>3.1515353687256671E-2</v>
      </c>
      <c r="N1345" s="388">
        <f t="shared" si="142"/>
        <v>147.3657938416122</v>
      </c>
    </row>
    <row r="1346" spans="2:14" x14ac:dyDescent="0.25">
      <c r="B1346" s="387">
        <v>19</v>
      </c>
      <c r="C1346" s="387">
        <v>4204</v>
      </c>
      <c r="D1346" s="384" t="s">
        <v>1919</v>
      </c>
      <c r="E1346" s="385">
        <v>1698</v>
      </c>
      <c r="F1346" s="385">
        <v>327</v>
      </c>
      <c r="G1346" s="385">
        <v>4781</v>
      </c>
      <c r="H1346" s="386">
        <f t="shared" si="140"/>
        <v>0.35515582514118388</v>
      </c>
      <c r="I1346" s="139">
        <f t="shared" si="141"/>
        <v>19.813455657492355</v>
      </c>
      <c r="J1346" s="139">
        <f t="shared" si="143"/>
        <v>2.3638494890891697E-2</v>
      </c>
      <c r="K1346" s="139">
        <f t="shared" si="144"/>
        <v>-6.7885697238941473E-2</v>
      </c>
      <c r="L1346" s="139">
        <f t="shared" si="145"/>
        <v>0.43952488168597381</v>
      </c>
      <c r="M1346" s="139">
        <f t="shared" si="146"/>
        <v>0.39527767933792402</v>
      </c>
      <c r="N1346" s="388">
        <f t="shared" si="142"/>
        <v>1889.8225849146147</v>
      </c>
    </row>
    <row r="1347" spans="2:14" x14ac:dyDescent="0.25">
      <c r="B1347" s="387">
        <v>19</v>
      </c>
      <c r="C1347" s="387">
        <v>4205</v>
      </c>
      <c r="D1347" s="384" t="s">
        <v>1920</v>
      </c>
      <c r="E1347" s="385">
        <v>1202</v>
      </c>
      <c r="F1347" s="385">
        <v>470</v>
      </c>
      <c r="G1347" s="385">
        <v>3096</v>
      </c>
      <c r="H1347" s="386">
        <f t="shared" si="140"/>
        <v>0.38824289405684753</v>
      </c>
      <c r="I1347" s="139">
        <f t="shared" si="141"/>
        <v>9.1446808510638302</v>
      </c>
      <c r="J1347" s="139">
        <f t="shared" si="143"/>
        <v>-3.7269893648238482E-2</v>
      </c>
      <c r="K1347" s="139">
        <f t="shared" si="144"/>
        <v>-3.2612568095193722E-2</v>
      </c>
      <c r="L1347" s="139">
        <f t="shared" si="145"/>
        <v>7.0434166515922075E-2</v>
      </c>
      <c r="M1347" s="139">
        <f t="shared" si="146"/>
        <v>5.5170477248986383E-4</v>
      </c>
      <c r="N1347" s="388">
        <f t="shared" si="142"/>
        <v>1.7080779756286184</v>
      </c>
    </row>
    <row r="1348" spans="2:14" x14ac:dyDescent="0.25">
      <c r="B1348" s="387">
        <v>19</v>
      </c>
      <c r="C1348" s="387">
        <v>4206</v>
      </c>
      <c r="D1348" s="384" t="s">
        <v>1921</v>
      </c>
      <c r="E1348" s="385">
        <v>1990</v>
      </c>
      <c r="F1348" s="385">
        <v>585</v>
      </c>
      <c r="G1348" s="385">
        <v>5912</v>
      </c>
      <c r="H1348" s="386">
        <f t="shared" si="140"/>
        <v>0.33660351826792961</v>
      </c>
      <c r="I1348" s="139">
        <f t="shared" si="141"/>
        <v>13.507692307692308</v>
      </c>
      <c r="J1348" s="139">
        <f t="shared" si="143"/>
        <v>6.4521217405880557E-2</v>
      </c>
      <c r="K1348" s="139">
        <f t="shared" si="144"/>
        <v>-8.7663753673095424E-2</v>
      </c>
      <c r="L1348" s="139">
        <f t="shared" si="145"/>
        <v>0.22137436799545945</v>
      </c>
      <c r="M1348" s="139">
        <f t="shared" si="146"/>
        <v>0.1982318317282446</v>
      </c>
      <c r="N1348" s="388">
        <f t="shared" si="142"/>
        <v>1171.9465891773821</v>
      </c>
    </row>
    <row r="1349" spans="2:14" x14ac:dyDescent="0.25">
      <c r="B1349" s="387">
        <v>19</v>
      </c>
      <c r="C1349" s="387">
        <v>4207</v>
      </c>
      <c r="D1349" s="384" t="s">
        <v>1922</v>
      </c>
      <c r="E1349" s="385">
        <v>4123</v>
      </c>
      <c r="F1349" s="385">
        <v>631</v>
      </c>
      <c r="G1349" s="385">
        <v>3037</v>
      </c>
      <c r="H1349" s="386">
        <f t="shared" si="140"/>
        <v>1.3575897267039843</v>
      </c>
      <c r="I1349" s="139">
        <f t="shared" si="141"/>
        <v>11.347068145800318</v>
      </c>
      <c r="J1349" s="139">
        <f t="shared" si="143"/>
        <v>-3.9402590932397938E-2</v>
      </c>
      <c r="K1349" s="139">
        <f t="shared" si="144"/>
        <v>1.0007789390279591</v>
      </c>
      <c r="L1349" s="139">
        <f t="shared" si="145"/>
        <v>0.14662667375732719</v>
      </c>
      <c r="M1349" s="139">
        <f t="shared" si="146"/>
        <v>1.1080030218528885</v>
      </c>
      <c r="N1349" s="388">
        <f t="shared" si="142"/>
        <v>3365.0051773672221</v>
      </c>
    </row>
    <row r="1350" spans="2:14" x14ac:dyDescent="0.25">
      <c r="B1350" s="387">
        <v>19</v>
      </c>
      <c r="C1350" s="387">
        <v>4208</v>
      </c>
      <c r="D1350" s="384" t="s">
        <v>1923</v>
      </c>
      <c r="E1350" s="385">
        <v>1355</v>
      </c>
      <c r="F1350" s="385">
        <v>949</v>
      </c>
      <c r="G1350" s="385">
        <v>4333</v>
      </c>
      <c r="H1350" s="386">
        <f t="shared" si="140"/>
        <v>0.31271636279713821</v>
      </c>
      <c r="I1350" s="139">
        <f t="shared" si="141"/>
        <v>5.9936775553213906</v>
      </c>
      <c r="J1350" s="139">
        <f t="shared" si="143"/>
        <v>7.4444544959182124E-3</v>
      </c>
      <c r="K1350" s="139">
        <f t="shared" si="144"/>
        <v>-0.11312913176221122</v>
      </c>
      <c r="L1350" s="139">
        <f t="shared" si="145"/>
        <v>-3.8576107018766466E-2</v>
      </c>
      <c r="M1350" s="139">
        <f t="shared" si="146"/>
        <v>-0.14426078428505948</v>
      </c>
      <c r="N1350" s="388">
        <f t="shared" si="142"/>
        <v>-625.08197830716267</v>
      </c>
    </row>
    <row r="1351" spans="2:14" x14ac:dyDescent="0.25">
      <c r="B1351" s="387">
        <v>19</v>
      </c>
      <c r="C1351" s="387">
        <v>4209</v>
      </c>
      <c r="D1351" s="384" t="s">
        <v>1924</v>
      </c>
      <c r="E1351" s="385">
        <v>3003</v>
      </c>
      <c r="F1351" s="385">
        <v>962</v>
      </c>
      <c r="G1351" s="385">
        <v>5433</v>
      </c>
      <c r="H1351" s="386">
        <f t="shared" si="140"/>
        <v>0.55273329652125902</v>
      </c>
      <c r="I1351" s="139">
        <f t="shared" si="141"/>
        <v>8.7692307692307701</v>
      </c>
      <c r="J1351" s="139">
        <f t="shared" si="143"/>
        <v>4.7206607251433462E-2</v>
      </c>
      <c r="K1351" s="139">
        <f t="shared" si="144"/>
        <v>0.14274570325314795</v>
      </c>
      <c r="L1351" s="139">
        <f t="shared" si="145"/>
        <v>5.7445314306676869E-2</v>
      </c>
      <c r="M1351" s="139">
        <f t="shared" si="146"/>
        <v>0.24739762481125829</v>
      </c>
      <c r="N1351" s="388">
        <f t="shared" si="142"/>
        <v>1344.1112955995663</v>
      </c>
    </row>
    <row r="1352" spans="2:14" x14ac:dyDescent="0.25">
      <c r="B1352" s="387">
        <v>19</v>
      </c>
      <c r="C1352" s="387">
        <v>4210</v>
      </c>
      <c r="D1352" s="384" t="s">
        <v>1925</v>
      </c>
      <c r="E1352" s="385">
        <v>801</v>
      </c>
      <c r="F1352" s="385">
        <v>351</v>
      </c>
      <c r="G1352" s="385">
        <v>4174</v>
      </c>
      <c r="H1352" s="386">
        <f t="shared" si="140"/>
        <v>0.19190225203641592</v>
      </c>
      <c r="I1352" s="139">
        <f t="shared" si="141"/>
        <v>14.173789173789174</v>
      </c>
      <c r="J1352" s="139">
        <f t="shared" si="143"/>
        <v>1.6970160521664632E-3</v>
      </c>
      <c r="K1352" s="139">
        <f t="shared" si="144"/>
        <v>-0.24192542200212969</v>
      </c>
      <c r="L1352" s="139">
        <f t="shared" si="145"/>
        <v>0.24441826695676142</v>
      </c>
      <c r="M1352" s="139">
        <f t="shared" si="146"/>
        <v>4.1898610067981901E-3</v>
      </c>
      <c r="N1352" s="388">
        <f t="shared" si="142"/>
        <v>17.488479842375646</v>
      </c>
    </row>
    <row r="1353" spans="2:14" x14ac:dyDescent="0.25">
      <c r="B1353" s="387">
        <v>19</v>
      </c>
      <c r="C1353" s="387">
        <v>4221</v>
      </c>
      <c r="D1353" s="384" t="s">
        <v>1926</v>
      </c>
      <c r="E1353" s="385">
        <v>177</v>
      </c>
      <c r="F1353" s="385">
        <v>413</v>
      </c>
      <c r="G1353" s="385">
        <v>1054</v>
      </c>
      <c r="H1353" s="386">
        <f t="shared" si="140"/>
        <v>0.16793168880455409</v>
      </c>
      <c r="I1353" s="139">
        <f t="shared" si="141"/>
        <v>2.9806295399515736</v>
      </c>
      <c r="J1353" s="139">
        <f t="shared" si="143"/>
        <v>-0.11108290812711316</v>
      </c>
      <c r="K1353" s="139">
        <f t="shared" si="144"/>
        <v>-0.26747971859700154</v>
      </c>
      <c r="L1353" s="139">
        <f t="shared" si="145"/>
        <v>-0.14281376007752786</v>
      </c>
      <c r="M1353" s="139">
        <f t="shared" si="146"/>
        <v>-0.52137638680164256</v>
      </c>
      <c r="N1353" s="388">
        <f t="shared" si="142"/>
        <v>-549.53071168893121</v>
      </c>
    </row>
    <row r="1354" spans="2:14" x14ac:dyDescent="0.25">
      <c r="B1354" s="387">
        <v>19</v>
      </c>
      <c r="C1354" s="387">
        <v>4222</v>
      </c>
      <c r="D1354" s="384" t="s">
        <v>1927</v>
      </c>
      <c r="E1354" s="385">
        <v>371</v>
      </c>
      <c r="F1354" s="385">
        <v>803</v>
      </c>
      <c r="G1354" s="385">
        <v>1588</v>
      </c>
      <c r="H1354" s="386">
        <f t="shared" si="140"/>
        <v>0.23362720403022669</v>
      </c>
      <c r="I1354" s="139">
        <f t="shared" si="141"/>
        <v>2.4396014943960149</v>
      </c>
      <c r="J1354" s="139">
        <f t="shared" si="143"/>
        <v>-9.1780190334890308E-2</v>
      </c>
      <c r="K1354" s="139">
        <f t="shared" si="144"/>
        <v>-0.19744370547577958</v>
      </c>
      <c r="L1354" s="139">
        <f t="shared" si="145"/>
        <v>-0.16153085101667053</v>
      </c>
      <c r="M1354" s="139">
        <f t="shared" si="146"/>
        <v>-0.4507547468273404</v>
      </c>
      <c r="N1354" s="388">
        <f t="shared" si="142"/>
        <v>-715.79853796181658</v>
      </c>
    </row>
    <row r="1355" spans="2:14" x14ac:dyDescent="0.25">
      <c r="B1355" s="387">
        <v>19</v>
      </c>
      <c r="C1355" s="387">
        <v>4223</v>
      </c>
      <c r="D1355" s="384" t="s">
        <v>1928</v>
      </c>
      <c r="E1355" s="385">
        <v>611</v>
      </c>
      <c r="F1355" s="385">
        <v>856</v>
      </c>
      <c r="G1355" s="385">
        <v>2279</v>
      </c>
      <c r="H1355" s="386">
        <f t="shared" si="140"/>
        <v>0.26810004387889425</v>
      </c>
      <c r="I1355" s="139">
        <f t="shared" si="141"/>
        <v>3.3761682242990654</v>
      </c>
      <c r="J1355" s="139">
        <f t="shared" si="143"/>
        <v>-6.6802328922107537E-2</v>
      </c>
      <c r="K1355" s="139">
        <f t="shared" si="144"/>
        <v>-0.16069324761463799</v>
      </c>
      <c r="L1355" s="139">
        <f t="shared" si="145"/>
        <v>-0.12912993428384159</v>
      </c>
      <c r="M1355" s="139">
        <f t="shared" si="146"/>
        <v>-0.35662551082058713</v>
      </c>
      <c r="N1355" s="388">
        <f t="shared" si="142"/>
        <v>-812.74953916011805</v>
      </c>
    </row>
    <row r="1356" spans="2:14" x14ac:dyDescent="0.25">
      <c r="B1356" s="387">
        <v>19</v>
      </c>
      <c r="C1356" s="387">
        <v>4224</v>
      </c>
      <c r="D1356" s="384" t="s">
        <v>1929</v>
      </c>
      <c r="E1356" s="385">
        <v>418</v>
      </c>
      <c r="F1356" s="385">
        <v>1131</v>
      </c>
      <c r="G1356" s="385">
        <v>1248</v>
      </c>
      <c r="H1356" s="386">
        <f t="shared" si="140"/>
        <v>0.33493589743589741</v>
      </c>
      <c r="I1356" s="139">
        <f t="shared" si="141"/>
        <v>1.4730327144120248</v>
      </c>
      <c r="J1356" s="139">
        <f t="shared" si="143"/>
        <v>-0.1040703102775041</v>
      </c>
      <c r="K1356" s="139">
        <f t="shared" si="144"/>
        <v>-8.9441554091772846E-2</v>
      </c>
      <c r="L1356" s="139">
        <f t="shared" si="145"/>
        <v>-0.19496970118814222</v>
      </c>
      <c r="M1356" s="139">
        <f t="shared" si="146"/>
        <v>-0.3884815655574192</v>
      </c>
      <c r="N1356" s="388">
        <f t="shared" si="142"/>
        <v>-484.82499381565913</v>
      </c>
    </row>
    <row r="1357" spans="2:14" x14ac:dyDescent="0.25">
      <c r="B1357" s="387">
        <v>19</v>
      </c>
      <c r="C1357" s="387">
        <v>4226</v>
      </c>
      <c r="D1357" s="384" t="s">
        <v>1930</v>
      </c>
      <c r="E1357" s="385">
        <v>137</v>
      </c>
      <c r="F1357" s="385">
        <v>233</v>
      </c>
      <c r="G1357" s="385">
        <v>628</v>
      </c>
      <c r="H1357" s="386">
        <f t="shared" ref="H1357:H1420" si="147">E1357/G1357</f>
        <v>0.21815286624203822</v>
      </c>
      <c r="I1357" s="139">
        <f t="shared" ref="I1357:I1420" si="148">(G1357+E1357)/F1357</f>
        <v>3.2832618025751072</v>
      </c>
      <c r="J1357" s="139">
        <f t="shared" si="143"/>
        <v>-0.12648170546697635</v>
      </c>
      <c r="K1357" s="139">
        <f t="shared" si="144"/>
        <v>-0.21394043163209223</v>
      </c>
      <c r="L1357" s="139">
        <f t="shared" si="145"/>
        <v>-0.13234407070157944</v>
      </c>
      <c r="M1357" s="139">
        <f t="shared" si="146"/>
        <v>-0.47276620780064799</v>
      </c>
      <c r="N1357" s="388">
        <f t="shared" ref="N1357:N1420" si="149">M1357*G1357</f>
        <v>-296.89717849880691</v>
      </c>
    </row>
    <row r="1358" spans="2:14" x14ac:dyDescent="0.25">
      <c r="B1358" s="387">
        <v>19</v>
      </c>
      <c r="C1358" s="387">
        <v>4227</v>
      </c>
      <c r="D1358" s="384" t="s">
        <v>1931</v>
      </c>
      <c r="E1358" s="385">
        <v>237</v>
      </c>
      <c r="F1358" s="385">
        <v>427</v>
      </c>
      <c r="G1358" s="385">
        <v>680</v>
      </c>
      <c r="H1358" s="386">
        <f t="shared" si="147"/>
        <v>0.34852941176470587</v>
      </c>
      <c r="I1358" s="139">
        <f t="shared" si="148"/>
        <v>2.1475409836065573</v>
      </c>
      <c r="J1358" s="139">
        <f t="shared" ref="J1358:J1421" si="150">$J$6*(G1358-G$10)/G$11</f>
        <v>-0.12460204006398835</v>
      </c>
      <c r="K1358" s="139">
        <f t="shared" ref="K1358:K1421" si="151">$K$6*(H1358-H$10)/H$11</f>
        <v>-7.4949917263511703E-2</v>
      </c>
      <c r="L1358" s="139">
        <f t="shared" ref="L1358:L1421" si="152">$L$6*(I1358-I$10)/I$11</f>
        <v>-0.17163480622765293</v>
      </c>
      <c r="M1358" s="139">
        <f t="shared" ref="M1358:M1421" si="153">SUM(J1358:L1358)</f>
        <v>-0.37118676355515301</v>
      </c>
      <c r="N1358" s="388">
        <f t="shared" si="149"/>
        <v>-252.40699921750405</v>
      </c>
    </row>
    <row r="1359" spans="2:14" x14ac:dyDescent="0.25">
      <c r="B1359" s="387">
        <v>19</v>
      </c>
      <c r="C1359" s="387">
        <v>4228</v>
      </c>
      <c r="D1359" s="384" t="s">
        <v>1932</v>
      </c>
      <c r="E1359" s="385">
        <v>1432</v>
      </c>
      <c r="F1359" s="385">
        <v>1163</v>
      </c>
      <c r="G1359" s="385">
        <v>3031</v>
      </c>
      <c r="H1359" s="386">
        <f t="shared" si="147"/>
        <v>0.47245133619267571</v>
      </c>
      <c r="I1359" s="139">
        <f t="shared" si="148"/>
        <v>3.837489251934652</v>
      </c>
      <c r="J1359" s="139">
        <f t="shared" si="150"/>
        <v>-3.9619475401973477E-2</v>
      </c>
      <c r="K1359" s="139">
        <f t="shared" si="151"/>
        <v>5.7159519665796112E-2</v>
      </c>
      <c r="L1359" s="139">
        <f t="shared" si="152"/>
        <v>-0.11317034088138217</v>
      </c>
      <c r="M1359" s="139">
        <f t="shared" si="153"/>
        <v>-9.5630296617559535E-2</v>
      </c>
      <c r="N1359" s="388">
        <f t="shared" si="149"/>
        <v>-289.85542904782295</v>
      </c>
    </row>
    <row r="1360" spans="2:14" x14ac:dyDescent="0.25">
      <c r="B1360" s="387">
        <v>19</v>
      </c>
      <c r="C1360" s="387">
        <v>4229</v>
      </c>
      <c r="D1360" s="384" t="s">
        <v>1933</v>
      </c>
      <c r="E1360" s="385">
        <v>295</v>
      </c>
      <c r="F1360" s="385">
        <v>575</v>
      </c>
      <c r="G1360" s="385">
        <v>1197</v>
      </c>
      <c r="H1360" s="386">
        <f t="shared" si="147"/>
        <v>0.24644945697577275</v>
      </c>
      <c r="I1360" s="139">
        <f t="shared" si="148"/>
        <v>2.594782608695652</v>
      </c>
      <c r="J1360" s="139">
        <f t="shared" si="150"/>
        <v>-0.10591382826889617</v>
      </c>
      <c r="K1360" s="139">
        <f t="shared" si="151"/>
        <v>-0.18377428721407513</v>
      </c>
      <c r="L1360" s="139">
        <f t="shared" si="152"/>
        <v>-0.15616229562985828</v>
      </c>
      <c r="M1360" s="139">
        <f t="shared" si="153"/>
        <v>-0.44585041111282958</v>
      </c>
      <c r="N1360" s="388">
        <f t="shared" si="149"/>
        <v>-533.68294210205704</v>
      </c>
    </row>
    <row r="1361" spans="2:14" x14ac:dyDescent="0.25">
      <c r="B1361" s="387">
        <v>19</v>
      </c>
      <c r="C1361" s="387">
        <v>4230</v>
      </c>
      <c r="D1361" s="384" t="s">
        <v>1934</v>
      </c>
      <c r="E1361" s="385">
        <v>207</v>
      </c>
      <c r="F1361" s="385">
        <v>457</v>
      </c>
      <c r="G1361" s="385">
        <v>1274</v>
      </c>
      <c r="H1361" s="386">
        <f t="shared" si="147"/>
        <v>0.16248037676609106</v>
      </c>
      <c r="I1361" s="139">
        <f t="shared" si="148"/>
        <v>3.2407002188183807</v>
      </c>
      <c r="J1361" s="139">
        <f t="shared" si="150"/>
        <v>-0.1031304775760101</v>
      </c>
      <c r="K1361" s="139">
        <f t="shared" si="151"/>
        <v>-0.27329119842393007</v>
      </c>
      <c r="L1361" s="139">
        <f t="shared" si="152"/>
        <v>-0.13381650644725426</v>
      </c>
      <c r="M1361" s="139">
        <f t="shared" si="153"/>
        <v>-0.51023818244719443</v>
      </c>
      <c r="N1361" s="388">
        <f t="shared" si="149"/>
        <v>-650.04344443772573</v>
      </c>
    </row>
    <row r="1362" spans="2:14" x14ac:dyDescent="0.25">
      <c r="B1362" s="387">
        <v>19</v>
      </c>
      <c r="C1362" s="387">
        <v>4231</v>
      </c>
      <c r="D1362" s="384" t="s">
        <v>1935</v>
      </c>
      <c r="E1362" s="385">
        <v>194</v>
      </c>
      <c r="F1362" s="385">
        <v>543</v>
      </c>
      <c r="G1362" s="385">
        <v>1428</v>
      </c>
      <c r="H1362" s="386">
        <f t="shared" si="147"/>
        <v>0.13585434173669467</v>
      </c>
      <c r="I1362" s="139">
        <f t="shared" si="148"/>
        <v>2.9871086556169431</v>
      </c>
      <c r="J1362" s="139">
        <f t="shared" si="150"/>
        <v>-9.7563776190237983E-2</v>
      </c>
      <c r="K1362" s="139">
        <f t="shared" si="151"/>
        <v>-0.30167641364416481</v>
      </c>
      <c r="L1362" s="139">
        <f t="shared" si="152"/>
        <v>-0.14258961236816206</v>
      </c>
      <c r="M1362" s="139">
        <f t="shared" si="153"/>
        <v>-0.54182980220256483</v>
      </c>
      <c r="N1362" s="388">
        <f t="shared" si="149"/>
        <v>-773.73295754526259</v>
      </c>
    </row>
    <row r="1363" spans="2:14" x14ac:dyDescent="0.25">
      <c r="B1363" s="387">
        <v>19</v>
      </c>
      <c r="C1363" s="387">
        <v>4232</v>
      </c>
      <c r="D1363" s="384" t="s">
        <v>1936</v>
      </c>
      <c r="E1363" s="385">
        <v>63</v>
      </c>
      <c r="F1363" s="385">
        <v>327</v>
      </c>
      <c r="G1363" s="385">
        <v>225</v>
      </c>
      <c r="H1363" s="386">
        <f t="shared" si="147"/>
        <v>0.28000000000000003</v>
      </c>
      <c r="I1363" s="139">
        <f t="shared" si="148"/>
        <v>0.88073394495412849</v>
      </c>
      <c r="J1363" s="139">
        <f t="shared" si="150"/>
        <v>-0.14104911234013329</v>
      </c>
      <c r="K1363" s="139">
        <f t="shared" si="151"/>
        <v>-0.148007062261242</v>
      </c>
      <c r="L1363" s="139">
        <f t="shared" si="152"/>
        <v>-0.21546052420952894</v>
      </c>
      <c r="M1363" s="139">
        <f t="shared" si="153"/>
        <v>-0.50451669881090422</v>
      </c>
      <c r="N1363" s="388">
        <f t="shared" si="149"/>
        <v>-113.51625723245346</v>
      </c>
    </row>
    <row r="1364" spans="2:14" x14ac:dyDescent="0.25">
      <c r="B1364" s="387">
        <v>19</v>
      </c>
      <c r="C1364" s="387">
        <v>4233</v>
      </c>
      <c r="D1364" s="384" t="s">
        <v>1937</v>
      </c>
      <c r="E1364" s="385">
        <v>102</v>
      </c>
      <c r="F1364" s="385">
        <v>268</v>
      </c>
      <c r="G1364" s="385">
        <v>408</v>
      </c>
      <c r="H1364" s="386">
        <f t="shared" si="147"/>
        <v>0.25</v>
      </c>
      <c r="I1364" s="139">
        <f t="shared" si="148"/>
        <v>1.9029850746268657</v>
      </c>
      <c r="J1364" s="139">
        <f t="shared" si="150"/>
        <v>-0.13443413601807938</v>
      </c>
      <c r="K1364" s="139">
        <f t="shared" si="151"/>
        <v>-0.17998916007140728</v>
      </c>
      <c r="L1364" s="139">
        <f t="shared" si="152"/>
        <v>-0.18009531992131417</v>
      </c>
      <c r="M1364" s="139">
        <f t="shared" si="153"/>
        <v>-0.49451861601080083</v>
      </c>
      <c r="N1364" s="388">
        <f t="shared" si="149"/>
        <v>-201.76359533240674</v>
      </c>
    </row>
    <row r="1365" spans="2:14" x14ac:dyDescent="0.25">
      <c r="B1365" s="387">
        <v>19</v>
      </c>
      <c r="C1365" s="387">
        <v>4234</v>
      </c>
      <c r="D1365" s="384" t="s">
        <v>1938</v>
      </c>
      <c r="E1365" s="385">
        <v>1610</v>
      </c>
      <c r="F1365" s="385">
        <v>1254</v>
      </c>
      <c r="G1365" s="385">
        <v>3757</v>
      </c>
      <c r="H1365" s="386">
        <f t="shared" si="147"/>
        <v>0.42853340431195103</v>
      </c>
      <c r="I1365" s="139">
        <f t="shared" si="148"/>
        <v>4.2799043062200957</v>
      </c>
      <c r="J1365" s="139">
        <f t="shared" si="150"/>
        <v>-1.3376454583333409E-2</v>
      </c>
      <c r="K1365" s="139">
        <f t="shared" si="151"/>
        <v>1.0339933231479106E-2</v>
      </c>
      <c r="L1365" s="139">
        <f t="shared" si="152"/>
        <v>-9.7864807514062457E-2</v>
      </c>
      <c r="M1365" s="139">
        <f t="shared" si="153"/>
        <v>-0.10090132886591677</v>
      </c>
      <c r="N1365" s="388">
        <f t="shared" si="149"/>
        <v>-379.08629254924932</v>
      </c>
    </row>
    <row r="1366" spans="2:14" x14ac:dyDescent="0.25">
      <c r="B1366" s="387">
        <v>19</v>
      </c>
      <c r="C1366" s="387">
        <v>4235</v>
      </c>
      <c r="D1366" s="384" t="s">
        <v>1939</v>
      </c>
      <c r="E1366" s="385">
        <v>346</v>
      </c>
      <c r="F1366" s="385">
        <v>516</v>
      </c>
      <c r="G1366" s="385">
        <v>1259</v>
      </c>
      <c r="H1366" s="386">
        <f t="shared" si="147"/>
        <v>0.27482128673550438</v>
      </c>
      <c r="I1366" s="139">
        <f t="shared" si="148"/>
        <v>3.11046511627907</v>
      </c>
      <c r="J1366" s="139">
        <f t="shared" si="150"/>
        <v>-0.10367268874994895</v>
      </c>
      <c r="K1366" s="139">
        <f t="shared" si="151"/>
        <v>-0.15352793273310536</v>
      </c>
      <c r="L1366" s="139">
        <f t="shared" si="152"/>
        <v>-0.13832204415037602</v>
      </c>
      <c r="M1366" s="139">
        <f t="shared" si="153"/>
        <v>-0.39552266563343036</v>
      </c>
      <c r="N1366" s="388">
        <f t="shared" si="149"/>
        <v>-497.96303603248884</v>
      </c>
    </row>
    <row r="1367" spans="2:14" x14ac:dyDescent="0.25">
      <c r="B1367" s="387">
        <v>19</v>
      </c>
      <c r="C1367" s="387">
        <v>4236</v>
      </c>
      <c r="D1367" s="384" t="s">
        <v>1940</v>
      </c>
      <c r="E1367" s="385">
        <v>5688</v>
      </c>
      <c r="F1367" s="385">
        <v>1226</v>
      </c>
      <c r="G1367" s="385">
        <v>8381</v>
      </c>
      <c r="H1367" s="386">
        <f t="shared" si="147"/>
        <v>0.67867796205703379</v>
      </c>
      <c r="I1367" s="139">
        <f t="shared" si="148"/>
        <v>11.47553017944535</v>
      </c>
      <c r="J1367" s="139">
        <f t="shared" si="150"/>
        <v>0.15376917663621434</v>
      </c>
      <c r="K1367" s="139">
        <f t="shared" si="151"/>
        <v>0.2770115236476044</v>
      </c>
      <c r="L1367" s="139">
        <f t="shared" si="152"/>
        <v>0.1510708714023721</v>
      </c>
      <c r="M1367" s="139">
        <f t="shared" si="153"/>
        <v>0.58185157168619084</v>
      </c>
      <c r="N1367" s="388">
        <f t="shared" si="149"/>
        <v>4876.4980223019656</v>
      </c>
    </row>
    <row r="1368" spans="2:14" x14ac:dyDescent="0.25">
      <c r="B1368" s="387">
        <v>19</v>
      </c>
      <c r="C1368" s="387">
        <v>4237</v>
      </c>
      <c r="D1368" s="384" t="s">
        <v>1941</v>
      </c>
      <c r="E1368" s="385">
        <v>433</v>
      </c>
      <c r="F1368" s="385">
        <v>512</v>
      </c>
      <c r="G1368" s="385">
        <v>1594</v>
      </c>
      <c r="H1368" s="386">
        <f t="shared" si="147"/>
        <v>0.27164366373902132</v>
      </c>
      <c r="I1368" s="139">
        <f t="shared" si="148"/>
        <v>3.958984375</v>
      </c>
      <c r="J1368" s="139">
        <f t="shared" si="150"/>
        <v>-9.1563305865314762E-2</v>
      </c>
      <c r="K1368" s="139">
        <f t="shared" si="151"/>
        <v>-0.15691550104901705</v>
      </c>
      <c r="L1368" s="139">
        <f t="shared" si="152"/>
        <v>-0.10896716641425942</v>
      </c>
      <c r="M1368" s="139">
        <f t="shared" si="153"/>
        <v>-0.35744597332859124</v>
      </c>
      <c r="N1368" s="388">
        <f t="shared" si="149"/>
        <v>-569.76888148577439</v>
      </c>
    </row>
    <row r="1369" spans="2:14" x14ac:dyDescent="0.25">
      <c r="B1369" s="387">
        <v>19</v>
      </c>
      <c r="C1369" s="387">
        <v>4238</v>
      </c>
      <c r="D1369" s="384" t="s">
        <v>1942</v>
      </c>
      <c r="E1369" s="385">
        <v>221</v>
      </c>
      <c r="F1369" s="385">
        <v>383</v>
      </c>
      <c r="G1369" s="385">
        <v>913</v>
      </c>
      <c r="H1369" s="386">
        <f t="shared" si="147"/>
        <v>0.24205914567360351</v>
      </c>
      <c r="I1369" s="139">
        <f t="shared" si="148"/>
        <v>2.9608355091383811</v>
      </c>
      <c r="J1369" s="139">
        <f t="shared" si="150"/>
        <v>-0.1161796931621383</v>
      </c>
      <c r="K1369" s="139">
        <f t="shared" si="151"/>
        <v>-0.18845466606351016</v>
      </c>
      <c r="L1369" s="139">
        <f t="shared" si="152"/>
        <v>-0.14349854283107677</v>
      </c>
      <c r="M1369" s="139">
        <f t="shared" si="153"/>
        <v>-0.44813290205672524</v>
      </c>
      <c r="N1369" s="388">
        <f t="shared" si="149"/>
        <v>-409.14533957779014</v>
      </c>
    </row>
    <row r="1370" spans="2:14" x14ac:dyDescent="0.25">
      <c r="B1370" s="387">
        <v>19</v>
      </c>
      <c r="C1370" s="387">
        <v>4239</v>
      </c>
      <c r="D1370" s="384" t="s">
        <v>1943</v>
      </c>
      <c r="E1370" s="385">
        <v>2392</v>
      </c>
      <c r="F1370" s="385">
        <v>2012</v>
      </c>
      <c r="G1370" s="385">
        <v>4352</v>
      </c>
      <c r="H1370" s="386">
        <f t="shared" si="147"/>
        <v>0.54963235294117652</v>
      </c>
      <c r="I1370" s="139">
        <f t="shared" si="148"/>
        <v>3.3518886679920477</v>
      </c>
      <c r="J1370" s="139">
        <f t="shared" si="150"/>
        <v>8.1312553162407493E-3</v>
      </c>
      <c r="K1370" s="139">
        <f t="shared" si="151"/>
        <v>0.1394398805570812</v>
      </c>
      <c r="L1370" s="139">
        <f t="shared" si="152"/>
        <v>-0.12996989566309658</v>
      </c>
      <c r="M1370" s="139">
        <f t="shared" si="153"/>
        <v>1.7601240210225383E-2</v>
      </c>
      <c r="N1370" s="388">
        <f t="shared" si="149"/>
        <v>76.600597394900859</v>
      </c>
    </row>
    <row r="1371" spans="2:14" x14ac:dyDescent="0.25">
      <c r="B1371" s="387">
        <v>19</v>
      </c>
      <c r="C1371" s="387">
        <v>4240</v>
      </c>
      <c r="D1371" s="384" t="s">
        <v>1944</v>
      </c>
      <c r="E1371" s="385">
        <v>621</v>
      </c>
      <c r="F1371" s="385">
        <v>453</v>
      </c>
      <c r="G1371" s="385">
        <v>3088</v>
      </c>
      <c r="H1371" s="386">
        <f t="shared" si="147"/>
        <v>0.20110103626943004</v>
      </c>
      <c r="I1371" s="139">
        <f t="shared" si="148"/>
        <v>8.1876379690949221</v>
      </c>
      <c r="J1371" s="139">
        <f t="shared" si="150"/>
        <v>-3.7559072941005862E-2</v>
      </c>
      <c r="K1371" s="139">
        <f t="shared" si="151"/>
        <v>-0.23211887476630091</v>
      </c>
      <c r="L1371" s="139">
        <f t="shared" si="152"/>
        <v>3.7324868760244649E-2</v>
      </c>
      <c r="M1371" s="139">
        <f t="shared" si="153"/>
        <v>-0.23235307894706214</v>
      </c>
      <c r="N1371" s="388">
        <f t="shared" si="149"/>
        <v>-717.50630778852792</v>
      </c>
    </row>
    <row r="1372" spans="2:14" x14ac:dyDescent="0.25">
      <c r="B1372" s="387">
        <v>19</v>
      </c>
      <c r="C1372" s="387">
        <v>4251</v>
      </c>
      <c r="D1372" s="384" t="s">
        <v>1945</v>
      </c>
      <c r="E1372" s="385">
        <v>132</v>
      </c>
      <c r="F1372" s="385">
        <v>706</v>
      </c>
      <c r="G1372" s="385">
        <v>817</v>
      </c>
      <c r="H1372" s="386">
        <f t="shared" si="147"/>
        <v>0.16156670746634028</v>
      </c>
      <c r="I1372" s="139">
        <f t="shared" si="148"/>
        <v>1.3441926345609065</v>
      </c>
      <c r="J1372" s="139">
        <f t="shared" si="150"/>
        <v>-0.11964984467534689</v>
      </c>
      <c r="K1372" s="139">
        <f t="shared" si="151"/>
        <v>-0.27426523378762258</v>
      </c>
      <c r="L1372" s="139">
        <f t="shared" si="152"/>
        <v>-0.19942697749939794</v>
      </c>
      <c r="M1372" s="139">
        <f t="shared" si="153"/>
        <v>-0.59334205596236744</v>
      </c>
      <c r="N1372" s="388">
        <f t="shared" si="149"/>
        <v>-484.76045972125422</v>
      </c>
    </row>
    <row r="1373" spans="2:14" x14ac:dyDescent="0.25">
      <c r="B1373" s="387">
        <v>19</v>
      </c>
      <c r="C1373" s="387">
        <v>4252</v>
      </c>
      <c r="D1373" s="384" t="s">
        <v>1946</v>
      </c>
      <c r="E1373" s="385">
        <v>6510</v>
      </c>
      <c r="F1373" s="385">
        <v>453</v>
      </c>
      <c r="G1373" s="385">
        <v>5490</v>
      </c>
      <c r="H1373" s="386">
        <f t="shared" si="147"/>
        <v>1.1857923497267759</v>
      </c>
      <c r="I1373" s="139">
        <f t="shared" si="148"/>
        <v>26.490066225165563</v>
      </c>
      <c r="J1373" s="139">
        <f t="shared" si="150"/>
        <v>4.9267009712401069E-2</v>
      </c>
      <c r="K1373" s="139">
        <f t="shared" si="151"/>
        <v>0.817630921894129</v>
      </c>
      <c r="L1373" s="139">
        <f t="shared" si="152"/>
        <v>0.67050500958684289</v>
      </c>
      <c r="M1373" s="139">
        <f t="shared" si="153"/>
        <v>1.537402941193373</v>
      </c>
      <c r="N1373" s="388">
        <f t="shared" si="149"/>
        <v>8440.3421471516176</v>
      </c>
    </row>
    <row r="1374" spans="2:14" x14ac:dyDescent="0.25">
      <c r="B1374" s="387">
        <v>19</v>
      </c>
      <c r="C1374" s="387">
        <v>4253</v>
      </c>
      <c r="D1374" s="384" t="s">
        <v>1947</v>
      </c>
      <c r="E1374" s="385">
        <v>714</v>
      </c>
      <c r="F1374" s="385">
        <v>1097</v>
      </c>
      <c r="G1374" s="385">
        <v>3894</v>
      </c>
      <c r="H1374" s="386">
        <f t="shared" si="147"/>
        <v>0.18335901386748846</v>
      </c>
      <c r="I1374" s="139">
        <f t="shared" si="148"/>
        <v>4.2005469462169556</v>
      </c>
      <c r="J1374" s="139">
        <f t="shared" si="150"/>
        <v>-8.4242591946919639E-3</v>
      </c>
      <c r="K1374" s="139">
        <f t="shared" si="151"/>
        <v>-0.25103311129326888</v>
      </c>
      <c r="L1374" s="139">
        <f t="shared" si="152"/>
        <v>-0.10061020848924448</v>
      </c>
      <c r="M1374" s="139">
        <f t="shared" si="153"/>
        <v>-0.36006757897720532</v>
      </c>
      <c r="N1374" s="388">
        <f t="shared" si="149"/>
        <v>-1402.1031525372375</v>
      </c>
    </row>
    <row r="1375" spans="2:14" x14ac:dyDescent="0.25">
      <c r="B1375" s="387">
        <v>19</v>
      </c>
      <c r="C1375" s="387">
        <v>4254</v>
      </c>
      <c r="D1375" s="384" t="s">
        <v>1948</v>
      </c>
      <c r="E1375" s="385">
        <v>4424</v>
      </c>
      <c r="F1375" s="385">
        <v>1817</v>
      </c>
      <c r="G1375" s="385">
        <v>11231</v>
      </c>
      <c r="H1375" s="386">
        <f t="shared" si="147"/>
        <v>0.39390971418395515</v>
      </c>
      <c r="I1375" s="139">
        <f t="shared" si="148"/>
        <v>8.615850302696753</v>
      </c>
      <c r="J1375" s="139">
        <f t="shared" si="150"/>
        <v>0.25678929968459474</v>
      </c>
      <c r="K1375" s="139">
        <f t="shared" si="151"/>
        <v>-2.657134157593477E-2</v>
      </c>
      <c r="L1375" s="139">
        <f t="shared" si="152"/>
        <v>5.2139053080500729E-2</v>
      </c>
      <c r="M1375" s="139">
        <f t="shared" si="153"/>
        <v>0.28235701118916068</v>
      </c>
      <c r="N1375" s="388">
        <f t="shared" si="149"/>
        <v>3171.1515926654638</v>
      </c>
    </row>
    <row r="1376" spans="2:14" x14ac:dyDescent="0.25">
      <c r="B1376" s="387">
        <v>19</v>
      </c>
      <c r="C1376" s="387">
        <v>4255</v>
      </c>
      <c r="D1376" s="384" t="s">
        <v>1949</v>
      </c>
      <c r="E1376" s="385">
        <v>370</v>
      </c>
      <c r="F1376" s="385">
        <v>287</v>
      </c>
      <c r="G1376" s="385">
        <v>1541</v>
      </c>
      <c r="H1376" s="386">
        <f t="shared" si="147"/>
        <v>0.24010382868267358</v>
      </c>
      <c r="I1376" s="139">
        <f t="shared" si="148"/>
        <v>6.6585365853658534</v>
      </c>
      <c r="J1376" s="139">
        <f t="shared" si="150"/>
        <v>-9.3479118679898679E-2</v>
      </c>
      <c r="K1376" s="139">
        <f t="shared" si="151"/>
        <v>-0.19053917070530346</v>
      </c>
      <c r="L1376" s="139">
        <f t="shared" si="152"/>
        <v>-1.5575031512091164E-2</v>
      </c>
      <c r="M1376" s="139">
        <f t="shared" si="153"/>
        <v>-0.29959332089729329</v>
      </c>
      <c r="N1376" s="388">
        <f t="shared" si="149"/>
        <v>-461.67330750272896</v>
      </c>
    </row>
    <row r="1377" spans="2:14" x14ac:dyDescent="0.25">
      <c r="B1377" s="387">
        <v>19</v>
      </c>
      <c r="C1377" s="387">
        <v>4256</v>
      </c>
      <c r="D1377" s="384" t="s">
        <v>1950</v>
      </c>
      <c r="E1377" s="385">
        <v>140</v>
      </c>
      <c r="F1377" s="385">
        <v>501</v>
      </c>
      <c r="G1377" s="385">
        <v>1076</v>
      </c>
      <c r="H1377" s="386">
        <f t="shared" si="147"/>
        <v>0.13011152416356878</v>
      </c>
      <c r="I1377" s="139">
        <f t="shared" si="148"/>
        <v>2.4271457085828345</v>
      </c>
      <c r="J1377" s="139">
        <f t="shared" si="150"/>
        <v>-0.11028766507200286</v>
      </c>
      <c r="K1377" s="139">
        <f t="shared" si="151"/>
        <v>-0.30779865875515305</v>
      </c>
      <c r="L1377" s="139">
        <f t="shared" si="152"/>
        <v>-0.16196176412311469</v>
      </c>
      <c r="M1377" s="139">
        <f t="shared" si="153"/>
        <v>-0.58004808795027063</v>
      </c>
      <c r="N1377" s="388">
        <f t="shared" si="149"/>
        <v>-624.13174263449116</v>
      </c>
    </row>
    <row r="1378" spans="2:14" x14ac:dyDescent="0.25">
      <c r="B1378" s="387">
        <v>19</v>
      </c>
      <c r="C1378" s="387">
        <v>4257</v>
      </c>
      <c r="D1378" s="384" t="s">
        <v>1951</v>
      </c>
      <c r="E1378" s="385">
        <v>105</v>
      </c>
      <c r="F1378" s="385">
        <v>462</v>
      </c>
      <c r="G1378" s="385">
        <v>361</v>
      </c>
      <c r="H1378" s="386">
        <f t="shared" si="147"/>
        <v>0.29085872576177285</v>
      </c>
      <c r="I1378" s="139">
        <f t="shared" si="148"/>
        <v>1.0086580086580086</v>
      </c>
      <c r="J1378" s="139">
        <f t="shared" si="150"/>
        <v>-0.13613306436308775</v>
      </c>
      <c r="K1378" s="139">
        <f t="shared" si="151"/>
        <v>-0.13643090128101604</v>
      </c>
      <c r="L1378" s="139">
        <f t="shared" si="152"/>
        <v>-0.21103493785902555</v>
      </c>
      <c r="M1378" s="139">
        <f t="shared" si="153"/>
        <v>-0.48359890350312934</v>
      </c>
      <c r="N1378" s="388">
        <f t="shared" si="149"/>
        <v>-174.57920416462969</v>
      </c>
    </row>
    <row r="1379" spans="2:14" x14ac:dyDescent="0.25">
      <c r="B1379" s="387">
        <v>19</v>
      </c>
      <c r="C1379" s="387">
        <v>4258</v>
      </c>
      <c r="D1379" s="384" t="s">
        <v>1952</v>
      </c>
      <c r="E1379" s="385">
        <v>8494</v>
      </c>
      <c r="F1379" s="385">
        <v>1498</v>
      </c>
      <c r="G1379" s="385">
        <v>13624</v>
      </c>
      <c r="H1379" s="386">
        <f t="shared" si="147"/>
        <v>0.62345860246623608</v>
      </c>
      <c r="I1379" s="139">
        <f t="shared" si="148"/>
        <v>14.76502002670227</v>
      </c>
      <c r="J1379" s="139">
        <f t="shared" si="150"/>
        <v>0.3432900556336384</v>
      </c>
      <c r="K1379" s="139">
        <f t="shared" si="151"/>
        <v>0.21814382499935184</v>
      </c>
      <c r="L1379" s="139">
        <f t="shared" si="152"/>
        <v>0.26487214495977318</v>
      </c>
      <c r="M1379" s="139">
        <f t="shared" si="153"/>
        <v>0.82630602559276345</v>
      </c>
      <c r="N1379" s="388">
        <f t="shared" si="149"/>
        <v>11257.593292675809</v>
      </c>
    </row>
    <row r="1380" spans="2:14" x14ac:dyDescent="0.25">
      <c r="B1380" s="387">
        <v>19</v>
      </c>
      <c r="C1380" s="387">
        <v>4259</v>
      </c>
      <c r="D1380" s="384" t="s">
        <v>1953</v>
      </c>
      <c r="E1380" s="385">
        <v>180</v>
      </c>
      <c r="F1380" s="385">
        <v>699</v>
      </c>
      <c r="G1380" s="385">
        <v>859</v>
      </c>
      <c r="H1380" s="386">
        <f t="shared" si="147"/>
        <v>0.20954598370197905</v>
      </c>
      <c r="I1380" s="139">
        <f t="shared" si="148"/>
        <v>1.4864091559370529</v>
      </c>
      <c r="J1380" s="139">
        <f t="shared" si="150"/>
        <v>-0.11813165338831813</v>
      </c>
      <c r="K1380" s="139">
        <f t="shared" si="151"/>
        <v>-0.22311597027331809</v>
      </c>
      <c r="L1380" s="139">
        <f t="shared" si="152"/>
        <v>-0.19450693761327245</v>
      </c>
      <c r="M1380" s="139">
        <f t="shared" si="153"/>
        <v>-0.53575456127490861</v>
      </c>
      <c r="N1380" s="388">
        <f t="shared" si="149"/>
        <v>-460.21316813514647</v>
      </c>
    </row>
    <row r="1381" spans="2:14" x14ac:dyDescent="0.25">
      <c r="B1381" s="387">
        <v>19</v>
      </c>
      <c r="C1381" s="387">
        <v>4260</v>
      </c>
      <c r="D1381" s="384" t="s">
        <v>1954</v>
      </c>
      <c r="E1381" s="385">
        <v>3464</v>
      </c>
      <c r="F1381" s="385">
        <v>253</v>
      </c>
      <c r="G1381" s="385">
        <v>3405</v>
      </c>
      <c r="H1381" s="386">
        <f t="shared" si="147"/>
        <v>1.0173274596182085</v>
      </c>
      <c r="I1381" s="139">
        <f t="shared" si="148"/>
        <v>27.150197628458496</v>
      </c>
      <c r="J1381" s="139">
        <f t="shared" si="150"/>
        <v>-2.6100343465098291E-2</v>
      </c>
      <c r="K1381" s="139">
        <f t="shared" si="151"/>
        <v>0.63803556879309775</v>
      </c>
      <c r="L1381" s="139">
        <f t="shared" si="152"/>
        <v>0.69334253087380326</v>
      </c>
      <c r="M1381" s="139">
        <f t="shared" si="153"/>
        <v>1.3052777562018028</v>
      </c>
      <c r="N1381" s="388">
        <f t="shared" si="149"/>
        <v>4444.4707598671384</v>
      </c>
    </row>
    <row r="1382" spans="2:14" x14ac:dyDescent="0.25">
      <c r="B1382" s="387">
        <v>19</v>
      </c>
      <c r="C1382" s="387">
        <v>4261</v>
      </c>
      <c r="D1382" s="384" t="s">
        <v>1955</v>
      </c>
      <c r="E1382" s="385">
        <v>748</v>
      </c>
      <c r="F1382" s="385">
        <v>409</v>
      </c>
      <c r="G1382" s="385">
        <v>2061</v>
      </c>
      <c r="H1382" s="386">
        <f t="shared" si="147"/>
        <v>0.36293061620572536</v>
      </c>
      <c r="I1382" s="139">
        <f t="shared" si="148"/>
        <v>6.8679706601466997</v>
      </c>
      <c r="J1382" s="139">
        <f t="shared" si="150"/>
        <v>-7.4682464650018737E-2</v>
      </c>
      <c r="K1382" s="139">
        <f t="shared" si="151"/>
        <v>-5.9597226296282654E-2</v>
      </c>
      <c r="L1382" s="139">
        <f t="shared" si="152"/>
        <v>-8.3295723244754451E-3</v>
      </c>
      <c r="M1382" s="139">
        <f t="shared" si="153"/>
        <v>-0.14260926327077683</v>
      </c>
      <c r="N1382" s="388">
        <f t="shared" si="149"/>
        <v>-293.91769160107106</v>
      </c>
    </row>
    <row r="1383" spans="2:14" x14ac:dyDescent="0.25">
      <c r="B1383" s="387">
        <v>19</v>
      </c>
      <c r="C1383" s="387">
        <v>4262</v>
      </c>
      <c r="D1383" s="384" t="s">
        <v>1956</v>
      </c>
      <c r="E1383" s="385">
        <v>205</v>
      </c>
      <c r="F1383" s="385">
        <v>706</v>
      </c>
      <c r="G1383" s="385">
        <v>1007</v>
      </c>
      <c r="H1383" s="386">
        <f t="shared" si="147"/>
        <v>0.20357497517378351</v>
      </c>
      <c r="I1383" s="139">
        <f t="shared" si="148"/>
        <v>1.7167138810198301</v>
      </c>
      <c r="J1383" s="139">
        <f t="shared" si="150"/>
        <v>-0.11278183647212153</v>
      </c>
      <c r="K1383" s="139">
        <f t="shared" si="151"/>
        <v>-0.22948148289912074</v>
      </c>
      <c r="L1383" s="139">
        <f t="shared" si="152"/>
        <v>-0.18653944957175664</v>
      </c>
      <c r="M1383" s="139">
        <f t="shared" si="153"/>
        <v>-0.52880276894299894</v>
      </c>
      <c r="N1383" s="388">
        <f t="shared" si="149"/>
        <v>-532.50438832559996</v>
      </c>
    </row>
    <row r="1384" spans="2:14" x14ac:dyDescent="0.25">
      <c r="B1384" s="387">
        <v>19</v>
      </c>
      <c r="C1384" s="387">
        <v>4263</v>
      </c>
      <c r="D1384" s="384" t="s">
        <v>1957</v>
      </c>
      <c r="E1384" s="385">
        <v>579</v>
      </c>
      <c r="F1384" s="385">
        <v>1131</v>
      </c>
      <c r="G1384" s="385">
        <v>2494</v>
      </c>
      <c r="H1384" s="386">
        <f t="shared" si="147"/>
        <v>0.23215717722534082</v>
      </c>
      <c r="I1384" s="139">
        <f t="shared" si="148"/>
        <v>2.7170645446507518</v>
      </c>
      <c r="J1384" s="139">
        <f t="shared" si="150"/>
        <v>-5.9030635428984103E-2</v>
      </c>
      <c r="K1384" s="139">
        <f t="shared" si="151"/>
        <v>-0.19901085684436037</v>
      </c>
      <c r="L1384" s="139">
        <f t="shared" si="152"/>
        <v>-0.15193190104257623</v>
      </c>
      <c r="M1384" s="139">
        <f t="shared" si="153"/>
        <v>-0.40997339331592075</v>
      </c>
      <c r="N1384" s="388">
        <f t="shared" si="149"/>
        <v>-1022.4736429299063</v>
      </c>
    </row>
    <row r="1385" spans="2:14" x14ac:dyDescent="0.25">
      <c r="B1385" s="387">
        <v>19</v>
      </c>
      <c r="C1385" s="387">
        <v>4264</v>
      </c>
      <c r="D1385" s="384" t="s">
        <v>1958</v>
      </c>
      <c r="E1385" s="385">
        <v>250</v>
      </c>
      <c r="F1385" s="385">
        <v>835</v>
      </c>
      <c r="G1385" s="385">
        <v>892</v>
      </c>
      <c r="H1385" s="386">
        <f t="shared" si="147"/>
        <v>0.2802690582959641</v>
      </c>
      <c r="I1385" s="139">
        <f t="shared" si="148"/>
        <v>1.3676646706586826</v>
      </c>
      <c r="J1385" s="139">
        <f t="shared" si="150"/>
        <v>-0.11693878880565267</v>
      </c>
      <c r="K1385" s="139">
        <f t="shared" si="151"/>
        <v>-0.14772022730330336</v>
      </c>
      <c r="L1385" s="139">
        <f t="shared" si="152"/>
        <v>-0.19861495261865852</v>
      </c>
      <c r="M1385" s="139">
        <f t="shared" si="153"/>
        <v>-0.46327396872761456</v>
      </c>
      <c r="N1385" s="388">
        <f t="shared" si="149"/>
        <v>-413.24038010503222</v>
      </c>
    </row>
    <row r="1386" spans="2:14" x14ac:dyDescent="0.25">
      <c r="B1386" s="387">
        <v>19</v>
      </c>
      <c r="C1386" s="387">
        <v>4271</v>
      </c>
      <c r="D1386" s="384" t="s">
        <v>1959</v>
      </c>
      <c r="E1386" s="385">
        <v>3535</v>
      </c>
      <c r="F1386" s="385">
        <v>416</v>
      </c>
      <c r="G1386" s="385">
        <v>8746</v>
      </c>
      <c r="H1386" s="386">
        <f t="shared" si="147"/>
        <v>0.40418477018065402</v>
      </c>
      <c r="I1386" s="139">
        <f t="shared" si="148"/>
        <v>29.521634615384617</v>
      </c>
      <c r="J1386" s="139">
        <f t="shared" si="150"/>
        <v>0.16696298186872621</v>
      </c>
      <c r="K1386" s="139">
        <f t="shared" si="151"/>
        <v>-1.5617413379556504E-2</v>
      </c>
      <c r="L1386" s="139">
        <f t="shared" si="152"/>
        <v>0.77538338273974328</v>
      </c>
      <c r="M1386" s="139">
        <f t="shared" si="153"/>
        <v>0.92672895122891297</v>
      </c>
      <c r="N1386" s="388">
        <f t="shared" si="149"/>
        <v>8105.1714074480724</v>
      </c>
    </row>
    <row r="1387" spans="2:14" x14ac:dyDescent="0.25">
      <c r="B1387" s="387">
        <v>19</v>
      </c>
      <c r="C1387" s="387">
        <v>4273</v>
      </c>
      <c r="D1387" s="384" t="s">
        <v>1960</v>
      </c>
      <c r="E1387" s="385">
        <v>150</v>
      </c>
      <c r="F1387" s="385">
        <v>503</v>
      </c>
      <c r="G1387" s="385">
        <v>852</v>
      </c>
      <c r="H1387" s="386">
        <f t="shared" si="147"/>
        <v>0.176056338028169</v>
      </c>
      <c r="I1387" s="139">
        <f t="shared" si="148"/>
        <v>1.9920477137176937</v>
      </c>
      <c r="J1387" s="139">
        <f t="shared" si="150"/>
        <v>-0.1183846852694896</v>
      </c>
      <c r="K1387" s="139">
        <f t="shared" si="151"/>
        <v>-0.25881827439223709</v>
      </c>
      <c r="L1387" s="139">
        <f t="shared" si="152"/>
        <v>-0.17701416076729784</v>
      </c>
      <c r="M1387" s="139">
        <f t="shared" si="153"/>
        <v>-0.55421712042902449</v>
      </c>
      <c r="N1387" s="388">
        <f t="shared" si="149"/>
        <v>-472.19298660552886</v>
      </c>
    </row>
    <row r="1388" spans="2:14" x14ac:dyDescent="0.25">
      <c r="B1388" s="387">
        <v>19</v>
      </c>
      <c r="C1388" s="387">
        <v>4274</v>
      </c>
      <c r="D1388" s="384" t="s">
        <v>1961</v>
      </c>
      <c r="E1388" s="385">
        <v>764</v>
      </c>
      <c r="F1388" s="385">
        <v>1354</v>
      </c>
      <c r="G1388" s="385">
        <v>4130</v>
      </c>
      <c r="H1388" s="386">
        <f t="shared" si="147"/>
        <v>0.18498789346246974</v>
      </c>
      <c r="I1388" s="139">
        <f t="shared" si="148"/>
        <v>3.6144756277695715</v>
      </c>
      <c r="J1388" s="139">
        <f t="shared" si="150"/>
        <v>1.0652994194585318E-4</v>
      </c>
      <c r="K1388" s="139">
        <f t="shared" si="151"/>
        <v>-0.24929661174234644</v>
      </c>
      <c r="L1388" s="139">
        <f t="shared" si="152"/>
        <v>-0.12088559024498828</v>
      </c>
      <c r="M1388" s="139">
        <f t="shared" si="153"/>
        <v>-0.37007567204538888</v>
      </c>
      <c r="N1388" s="388">
        <f t="shared" si="149"/>
        <v>-1528.412525547456</v>
      </c>
    </row>
    <row r="1389" spans="2:14" x14ac:dyDescent="0.25">
      <c r="B1389" s="387">
        <v>19</v>
      </c>
      <c r="C1389" s="387">
        <v>4275</v>
      </c>
      <c r="D1389" s="384" t="s">
        <v>1962</v>
      </c>
      <c r="E1389" s="385">
        <v>275</v>
      </c>
      <c r="F1389" s="385">
        <v>435</v>
      </c>
      <c r="G1389" s="385">
        <v>928</v>
      </c>
      <c r="H1389" s="386">
        <f t="shared" si="147"/>
        <v>0.29633620689655171</v>
      </c>
      <c r="I1389" s="139">
        <f t="shared" si="148"/>
        <v>2.7655172413793103</v>
      </c>
      <c r="J1389" s="139">
        <f t="shared" si="150"/>
        <v>-0.11563748198819945</v>
      </c>
      <c r="K1389" s="139">
        <f t="shared" si="151"/>
        <v>-0.1305915233674883</v>
      </c>
      <c r="L1389" s="139">
        <f t="shared" si="152"/>
        <v>-0.15025565978601829</v>
      </c>
      <c r="M1389" s="139">
        <f t="shared" si="153"/>
        <v>-0.39648466514170605</v>
      </c>
      <c r="N1389" s="388">
        <f t="shared" si="149"/>
        <v>-367.9377692515032</v>
      </c>
    </row>
    <row r="1390" spans="2:14" x14ac:dyDescent="0.25">
      <c r="B1390" s="387">
        <v>19</v>
      </c>
      <c r="C1390" s="387">
        <v>4276</v>
      </c>
      <c r="D1390" s="384" t="s">
        <v>1963</v>
      </c>
      <c r="E1390" s="385">
        <v>1632</v>
      </c>
      <c r="F1390" s="385">
        <v>885</v>
      </c>
      <c r="G1390" s="385">
        <v>4757</v>
      </c>
      <c r="H1390" s="386">
        <f t="shared" si="147"/>
        <v>0.34307336556653351</v>
      </c>
      <c r="I1390" s="139">
        <f t="shared" si="148"/>
        <v>7.2192090395480228</v>
      </c>
      <c r="J1390" s="139">
        <f t="shared" si="150"/>
        <v>2.2770957012589549E-2</v>
      </c>
      <c r="K1390" s="139">
        <f t="shared" si="151"/>
        <v>-8.076644403573599E-2</v>
      </c>
      <c r="L1390" s="139">
        <f t="shared" si="152"/>
        <v>3.8216659386369994E-3</v>
      </c>
      <c r="M1390" s="139">
        <f t="shared" si="153"/>
        <v>-5.4173821084509445E-2</v>
      </c>
      <c r="N1390" s="388">
        <f t="shared" si="149"/>
        <v>-257.70486689901145</v>
      </c>
    </row>
    <row r="1391" spans="2:14" x14ac:dyDescent="0.25">
      <c r="B1391" s="387">
        <v>19</v>
      </c>
      <c r="C1391" s="387">
        <v>4277</v>
      </c>
      <c r="D1391" s="384" t="s">
        <v>1964</v>
      </c>
      <c r="E1391" s="385">
        <v>374</v>
      </c>
      <c r="F1391" s="385">
        <v>385</v>
      </c>
      <c r="G1391" s="385">
        <v>919</v>
      </c>
      <c r="H1391" s="386">
        <f t="shared" si="147"/>
        <v>0.40696409140369966</v>
      </c>
      <c r="I1391" s="139">
        <f t="shared" si="148"/>
        <v>3.3584415584415583</v>
      </c>
      <c r="J1391" s="139">
        <f t="shared" si="150"/>
        <v>-0.11596280869256274</v>
      </c>
      <c r="K1391" s="139">
        <f t="shared" si="151"/>
        <v>-1.2654462606179383E-2</v>
      </c>
      <c r="L1391" s="139">
        <f t="shared" si="152"/>
        <v>-0.12974319568429643</v>
      </c>
      <c r="M1391" s="139">
        <f t="shared" si="153"/>
        <v>-0.25836046698303855</v>
      </c>
      <c r="N1391" s="388">
        <f t="shared" si="149"/>
        <v>-237.43326915741244</v>
      </c>
    </row>
    <row r="1392" spans="2:14" x14ac:dyDescent="0.25">
      <c r="B1392" s="387">
        <v>19</v>
      </c>
      <c r="C1392" s="387">
        <v>4279</v>
      </c>
      <c r="D1392" s="384" t="s">
        <v>1965</v>
      </c>
      <c r="E1392" s="385">
        <v>890</v>
      </c>
      <c r="F1392" s="385">
        <v>1842</v>
      </c>
      <c r="G1392" s="385">
        <v>3064</v>
      </c>
      <c r="H1392" s="386">
        <f t="shared" si="147"/>
        <v>0.29046997389033941</v>
      </c>
      <c r="I1392" s="139">
        <f t="shared" si="148"/>
        <v>2.1465798045602607</v>
      </c>
      <c r="J1392" s="139">
        <f t="shared" si="150"/>
        <v>-3.8426610819308017E-2</v>
      </c>
      <c r="K1392" s="139">
        <f t="shared" si="151"/>
        <v>-0.13684533796021836</v>
      </c>
      <c r="L1392" s="139">
        <f t="shared" si="152"/>
        <v>-0.17166805861773907</v>
      </c>
      <c r="M1392" s="139">
        <f t="shared" si="153"/>
        <v>-0.34694000739726544</v>
      </c>
      <c r="N1392" s="388">
        <f t="shared" si="149"/>
        <v>-1063.0241826652214</v>
      </c>
    </row>
    <row r="1393" spans="2:14" x14ac:dyDescent="0.25">
      <c r="B1393" s="387">
        <v>19</v>
      </c>
      <c r="C1393" s="387">
        <v>4280</v>
      </c>
      <c r="D1393" s="384" t="s">
        <v>1966</v>
      </c>
      <c r="E1393" s="385">
        <v>5688</v>
      </c>
      <c r="F1393" s="385">
        <v>1287</v>
      </c>
      <c r="G1393" s="385">
        <v>15020</v>
      </c>
      <c r="H1393" s="386">
        <f t="shared" si="147"/>
        <v>0.37869507323568574</v>
      </c>
      <c r="I1393" s="139">
        <f t="shared" si="148"/>
        <v>16.090132090132091</v>
      </c>
      <c r="J1393" s="139">
        <f t="shared" si="150"/>
        <v>0.39375184222154685</v>
      </c>
      <c r="K1393" s="139">
        <f t="shared" si="151"/>
        <v>-4.2791212741071338E-2</v>
      </c>
      <c r="L1393" s="139">
        <f t="shared" si="152"/>
        <v>0.31071494959719731</v>
      </c>
      <c r="M1393" s="139">
        <f t="shared" si="153"/>
        <v>0.66167557907767283</v>
      </c>
      <c r="N1393" s="388">
        <f t="shared" si="149"/>
        <v>9938.3671977466456</v>
      </c>
    </row>
    <row r="1394" spans="2:14" x14ac:dyDescent="0.25">
      <c r="B1394" s="387">
        <v>19</v>
      </c>
      <c r="C1394" s="387">
        <v>4281</v>
      </c>
      <c r="D1394" s="384" t="s">
        <v>1967</v>
      </c>
      <c r="E1394" s="385">
        <v>605</v>
      </c>
      <c r="F1394" s="385">
        <v>799</v>
      </c>
      <c r="G1394" s="385">
        <v>1583</v>
      </c>
      <c r="H1394" s="386">
        <f t="shared" si="147"/>
        <v>0.38218572331017059</v>
      </c>
      <c r="I1394" s="139">
        <f t="shared" si="148"/>
        <v>2.7384230287859825</v>
      </c>
      <c r="J1394" s="139">
        <f t="shared" si="150"/>
        <v>-9.1960927392869915E-2</v>
      </c>
      <c r="K1394" s="139">
        <f t="shared" si="151"/>
        <v>-3.9069935670963514E-2</v>
      </c>
      <c r="L1394" s="139">
        <f t="shared" si="152"/>
        <v>-0.15119299537370123</v>
      </c>
      <c r="M1394" s="139">
        <f t="shared" si="153"/>
        <v>-0.28222385843753467</v>
      </c>
      <c r="N1394" s="388">
        <f t="shared" si="149"/>
        <v>-446.76036790661738</v>
      </c>
    </row>
    <row r="1395" spans="2:14" x14ac:dyDescent="0.25">
      <c r="B1395" s="387">
        <v>19</v>
      </c>
      <c r="C1395" s="387">
        <v>4282</v>
      </c>
      <c r="D1395" s="384" t="s">
        <v>1968</v>
      </c>
      <c r="E1395" s="385">
        <v>5198</v>
      </c>
      <c r="F1395" s="385">
        <v>1154</v>
      </c>
      <c r="G1395" s="385">
        <v>9565</v>
      </c>
      <c r="H1395" s="386">
        <f t="shared" si="147"/>
        <v>0.54343962362780973</v>
      </c>
      <c r="I1395" s="139">
        <f t="shared" si="148"/>
        <v>12.792894280762566</v>
      </c>
      <c r="J1395" s="139">
        <f t="shared" si="150"/>
        <v>0.1965677119657871</v>
      </c>
      <c r="K1395" s="139">
        <f t="shared" si="151"/>
        <v>0.13283799807001542</v>
      </c>
      <c r="L1395" s="139">
        <f t="shared" si="152"/>
        <v>0.19664563205825783</v>
      </c>
      <c r="M1395" s="139">
        <f t="shared" si="153"/>
        <v>0.52605134209406035</v>
      </c>
      <c r="N1395" s="388">
        <f t="shared" si="149"/>
        <v>5031.6810871296875</v>
      </c>
    </row>
    <row r="1396" spans="2:14" x14ac:dyDescent="0.25">
      <c r="B1396" s="387">
        <v>19</v>
      </c>
      <c r="C1396" s="387">
        <v>4283</v>
      </c>
      <c r="D1396" s="384" t="s">
        <v>1969</v>
      </c>
      <c r="E1396" s="385">
        <v>1725</v>
      </c>
      <c r="F1396" s="385">
        <v>604</v>
      </c>
      <c r="G1396" s="385">
        <v>4412</v>
      </c>
      <c r="H1396" s="386">
        <f t="shared" si="147"/>
        <v>0.39097914777878512</v>
      </c>
      <c r="I1396" s="139">
        <f t="shared" si="148"/>
        <v>10.160596026490067</v>
      </c>
      <c r="J1396" s="139">
        <f t="shared" si="150"/>
        <v>1.0300100011996126E-2</v>
      </c>
      <c r="K1396" s="139">
        <f t="shared" si="151"/>
        <v>-2.9695530289579174E-2</v>
      </c>
      <c r="L1396" s="139">
        <f t="shared" si="152"/>
        <v>0.10558017582378011</v>
      </c>
      <c r="M1396" s="139">
        <f t="shared" si="153"/>
        <v>8.6184745546197067E-2</v>
      </c>
      <c r="N1396" s="388">
        <f t="shared" si="149"/>
        <v>380.24709734982144</v>
      </c>
    </row>
    <row r="1397" spans="2:14" x14ac:dyDescent="0.25">
      <c r="B1397" s="387">
        <v>19</v>
      </c>
      <c r="C1397" s="387">
        <v>4284</v>
      </c>
      <c r="D1397" s="384" t="s">
        <v>1970</v>
      </c>
      <c r="E1397" s="385">
        <v>375</v>
      </c>
      <c r="F1397" s="385">
        <v>891</v>
      </c>
      <c r="G1397" s="385">
        <v>1342</v>
      </c>
      <c r="H1397" s="386">
        <f t="shared" si="147"/>
        <v>0.27943368107302535</v>
      </c>
      <c r="I1397" s="139">
        <f t="shared" si="148"/>
        <v>1.9270482603815937</v>
      </c>
      <c r="J1397" s="139">
        <f t="shared" si="150"/>
        <v>-0.10067245358748733</v>
      </c>
      <c r="K1397" s="139">
        <f t="shared" si="151"/>
        <v>-0.14861079783838377</v>
      </c>
      <c r="L1397" s="139">
        <f t="shared" si="152"/>
        <v>-0.1792628439715799</v>
      </c>
      <c r="M1397" s="139">
        <f t="shared" si="153"/>
        <v>-0.42854609539745103</v>
      </c>
      <c r="N1397" s="388">
        <f t="shared" si="149"/>
        <v>-575.10886002337929</v>
      </c>
    </row>
    <row r="1398" spans="2:14" x14ac:dyDescent="0.25">
      <c r="B1398" s="387">
        <v>19</v>
      </c>
      <c r="C1398" s="387">
        <v>4285</v>
      </c>
      <c r="D1398" s="384" t="s">
        <v>1971</v>
      </c>
      <c r="E1398" s="385">
        <v>1405</v>
      </c>
      <c r="F1398" s="385">
        <v>601</v>
      </c>
      <c r="G1398" s="385">
        <v>4948</v>
      </c>
      <c r="H1398" s="386">
        <f t="shared" si="147"/>
        <v>0.2839531123686338</v>
      </c>
      <c r="I1398" s="139">
        <f t="shared" si="148"/>
        <v>10.570715474209651</v>
      </c>
      <c r="J1398" s="139">
        <f t="shared" si="150"/>
        <v>2.9675112627410832E-2</v>
      </c>
      <c r="K1398" s="139">
        <f t="shared" si="151"/>
        <v>-0.14379276804696806</v>
      </c>
      <c r="L1398" s="139">
        <f t="shared" si="152"/>
        <v>0.11976842920904777</v>
      </c>
      <c r="M1398" s="139">
        <f t="shared" si="153"/>
        <v>5.6507737894905541E-3</v>
      </c>
      <c r="N1398" s="388">
        <f t="shared" si="149"/>
        <v>27.960028710399261</v>
      </c>
    </row>
    <row r="1399" spans="2:14" x14ac:dyDescent="0.25">
      <c r="B1399" s="387">
        <v>19</v>
      </c>
      <c r="C1399" s="387">
        <v>4286</v>
      </c>
      <c r="D1399" s="384" t="s">
        <v>1972</v>
      </c>
      <c r="E1399" s="385">
        <v>369</v>
      </c>
      <c r="F1399" s="385">
        <v>706</v>
      </c>
      <c r="G1399" s="385">
        <v>1391</v>
      </c>
      <c r="H1399" s="386">
        <f t="shared" si="147"/>
        <v>0.26527677929547089</v>
      </c>
      <c r="I1399" s="139">
        <f t="shared" si="148"/>
        <v>2.4929178470254958</v>
      </c>
      <c r="J1399" s="139">
        <f t="shared" si="150"/>
        <v>-9.8901230419287112E-2</v>
      </c>
      <c r="K1399" s="139">
        <f t="shared" si="151"/>
        <v>-0.16370304508300537</v>
      </c>
      <c r="L1399" s="139">
        <f t="shared" si="152"/>
        <v>-0.15968634955522654</v>
      </c>
      <c r="M1399" s="139">
        <f t="shared" si="153"/>
        <v>-0.42229062505751902</v>
      </c>
      <c r="N1399" s="388">
        <f t="shared" si="149"/>
        <v>-587.40625945500892</v>
      </c>
    </row>
    <row r="1400" spans="2:14" x14ac:dyDescent="0.25">
      <c r="B1400" s="387">
        <v>19</v>
      </c>
      <c r="C1400" s="387">
        <v>4287</v>
      </c>
      <c r="D1400" s="384" t="s">
        <v>1973</v>
      </c>
      <c r="E1400" s="385">
        <v>581</v>
      </c>
      <c r="F1400" s="385">
        <v>1010</v>
      </c>
      <c r="G1400" s="385">
        <v>1978</v>
      </c>
      <c r="H1400" s="386">
        <f t="shared" si="147"/>
        <v>0.2937310414560162</v>
      </c>
      <c r="I1400" s="139">
        <f t="shared" si="148"/>
        <v>2.5336633663366337</v>
      </c>
      <c r="J1400" s="139">
        <f t="shared" si="150"/>
        <v>-7.7682699812480341E-2</v>
      </c>
      <c r="K1400" s="139">
        <f t="shared" si="151"/>
        <v>-0.13336881189851726</v>
      </c>
      <c r="L1400" s="139">
        <f t="shared" si="152"/>
        <v>-0.15827674131666281</v>
      </c>
      <c r="M1400" s="139">
        <f t="shared" si="153"/>
        <v>-0.36932825302766042</v>
      </c>
      <c r="N1400" s="388">
        <f t="shared" si="149"/>
        <v>-730.53128448871234</v>
      </c>
    </row>
    <row r="1401" spans="2:14" x14ac:dyDescent="0.25">
      <c r="B1401" s="387">
        <v>19</v>
      </c>
      <c r="C1401" s="387">
        <v>4288</v>
      </c>
      <c r="D1401" s="384" t="s">
        <v>1974</v>
      </c>
      <c r="E1401" s="385">
        <v>47</v>
      </c>
      <c r="F1401" s="385">
        <v>120</v>
      </c>
      <c r="G1401" s="385">
        <v>167</v>
      </c>
      <c r="H1401" s="386">
        <f t="shared" si="147"/>
        <v>0.28143712574850299</v>
      </c>
      <c r="I1401" s="139">
        <f t="shared" si="148"/>
        <v>1.7833333333333334</v>
      </c>
      <c r="J1401" s="139">
        <f t="shared" si="150"/>
        <v>-0.14314566221269681</v>
      </c>
      <c r="K1401" s="139">
        <f t="shared" si="151"/>
        <v>-0.14647498571943773</v>
      </c>
      <c r="L1401" s="139">
        <f t="shared" si="152"/>
        <v>-0.18423472182702894</v>
      </c>
      <c r="M1401" s="139">
        <f t="shared" si="153"/>
        <v>-0.47385536975916348</v>
      </c>
      <c r="N1401" s="388">
        <f t="shared" si="149"/>
        <v>-79.133846749780304</v>
      </c>
    </row>
    <row r="1402" spans="2:14" x14ac:dyDescent="0.25">
      <c r="B1402" s="387">
        <v>19</v>
      </c>
      <c r="C1402" s="387">
        <v>4289</v>
      </c>
      <c r="D1402" s="384" t="s">
        <v>1975</v>
      </c>
      <c r="E1402" s="385">
        <v>10851</v>
      </c>
      <c r="F1402" s="385">
        <v>1100</v>
      </c>
      <c r="G1402" s="385">
        <v>12453</v>
      </c>
      <c r="H1402" s="386">
        <f t="shared" si="147"/>
        <v>0.87135629968682249</v>
      </c>
      <c r="I1402" s="139">
        <f t="shared" si="148"/>
        <v>21.185454545454544</v>
      </c>
      <c r="J1402" s="139">
        <f t="shared" si="150"/>
        <v>0.30096143665481262</v>
      </c>
      <c r="K1402" s="139">
        <f t="shared" si="151"/>
        <v>0.48242010498013577</v>
      </c>
      <c r="L1402" s="139">
        <f t="shared" si="152"/>
        <v>0.4869897555780866</v>
      </c>
      <c r="M1402" s="139">
        <f t="shared" si="153"/>
        <v>1.270371297213035</v>
      </c>
      <c r="N1402" s="388">
        <f t="shared" si="149"/>
        <v>15819.933764193926</v>
      </c>
    </row>
    <row r="1403" spans="2:14" x14ac:dyDescent="0.25">
      <c r="B1403" s="387">
        <v>19</v>
      </c>
      <c r="C1403" s="387">
        <v>4303</v>
      </c>
      <c r="D1403" s="384" t="s">
        <v>1976</v>
      </c>
      <c r="E1403" s="385">
        <v>1752</v>
      </c>
      <c r="F1403" s="385">
        <v>664</v>
      </c>
      <c r="G1403" s="385">
        <v>4143</v>
      </c>
      <c r="H1403" s="386">
        <f t="shared" si="147"/>
        <v>0.4228819695872556</v>
      </c>
      <c r="I1403" s="139">
        <f t="shared" si="148"/>
        <v>8.8780120481927707</v>
      </c>
      <c r="J1403" s="139">
        <f t="shared" si="150"/>
        <v>5.7644629269285161E-4</v>
      </c>
      <c r="K1403" s="139">
        <f t="shared" si="151"/>
        <v>4.3151086270466626E-3</v>
      </c>
      <c r="L1403" s="139">
        <f t="shared" si="152"/>
        <v>6.1208648033151729E-2</v>
      </c>
      <c r="M1403" s="139">
        <f t="shared" si="153"/>
        <v>6.6100202952891249E-2</v>
      </c>
      <c r="N1403" s="388">
        <f t="shared" si="149"/>
        <v>273.85314083382843</v>
      </c>
    </row>
    <row r="1404" spans="2:14" x14ac:dyDescent="0.25">
      <c r="B1404" s="387">
        <v>19</v>
      </c>
      <c r="C1404" s="387">
        <v>4304</v>
      </c>
      <c r="D1404" s="384" t="s">
        <v>1977</v>
      </c>
      <c r="E1404" s="385">
        <v>2291</v>
      </c>
      <c r="F1404" s="385">
        <v>650</v>
      </c>
      <c r="G1404" s="385">
        <v>4375</v>
      </c>
      <c r="H1404" s="386">
        <f t="shared" si="147"/>
        <v>0.52365714285714282</v>
      </c>
      <c r="I1404" s="139">
        <f t="shared" si="148"/>
        <v>10.255384615384616</v>
      </c>
      <c r="J1404" s="139">
        <f t="shared" si="150"/>
        <v>8.9626457829469763E-3</v>
      </c>
      <c r="K1404" s="139">
        <f t="shared" si="151"/>
        <v>0.11174849023884269</v>
      </c>
      <c r="L1404" s="139">
        <f t="shared" si="152"/>
        <v>0.10885942659997686</v>
      </c>
      <c r="M1404" s="139">
        <f t="shared" si="153"/>
        <v>0.22957056262176651</v>
      </c>
      <c r="N1404" s="388">
        <f t="shared" si="149"/>
        <v>1004.3712114702284</v>
      </c>
    </row>
    <row r="1405" spans="2:14" x14ac:dyDescent="0.25">
      <c r="B1405" s="387">
        <v>19</v>
      </c>
      <c r="C1405" s="387">
        <v>4305</v>
      </c>
      <c r="D1405" s="384" t="s">
        <v>1978</v>
      </c>
      <c r="E1405" s="385">
        <v>810</v>
      </c>
      <c r="F1405" s="385">
        <v>1185</v>
      </c>
      <c r="G1405" s="385">
        <v>2610</v>
      </c>
      <c r="H1405" s="386">
        <f t="shared" si="147"/>
        <v>0.31034482758620691</v>
      </c>
      <c r="I1405" s="139">
        <f t="shared" si="148"/>
        <v>2.8860759493670884</v>
      </c>
      <c r="J1405" s="139">
        <f t="shared" si="150"/>
        <v>-5.4837535683857033E-2</v>
      </c>
      <c r="K1405" s="139">
        <f t="shared" si="151"/>
        <v>-0.11565735413141974</v>
      </c>
      <c r="L1405" s="139">
        <f t="shared" si="152"/>
        <v>-0.14608488098915265</v>
      </c>
      <c r="M1405" s="139">
        <f t="shared" si="153"/>
        <v>-0.31657977080442945</v>
      </c>
      <c r="N1405" s="388">
        <f t="shared" si="149"/>
        <v>-826.27320179956087</v>
      </c>
    </row>
    <row r="1406" spans="2:14" x14ac:dyDescent="0.25">
      <c r="B1406" s="387">
        <v>19</v>
      </c>
      <c r="C1406" s="387">
        <v>4306</v>
      </c>
      <c r="D1406" s="384" t="s">
        <v>1979</v>
      </c>
      <c r="E1406" s="385">
        <v>182</v>
      </c>
      <c r="F1406" s="385">
        <v>558</v>
      </c>
      <c r="G1406" s="385">
        <v>582</v>
      </c>
      <c r="H1406" s="386">
        <f t="shared" si="147"/>
        <v>0.3127147766323024</v>
      </c>
      <c r="I1406" s="139">
        <f t="shared" si="148"/>
        <v>1.3691756272401434</v>
      </c>
      <c r="J1406" s="139">
        <f t="shared" si="150"/>
        <v>-0.12814448640038878</v>
      </c>
      <c r="K1406" s="139">
        <f t="shared" si="151"/>
        <v>-0.11313082272484193</v>
      </c>
      <c r="L1406" s="139">
        <f t="shared" si="152"/>
        <v>-0.19856268044539024</v>
      </c>
      <c r="M1406" s="139">
        <f t="shared" si="153"/>
        <v>-0.43983798957062092</v>
      </c>
      <c r="N1406" s="388">
        <f t="shared" si="149"/>
        <v>-255.98570993010136</v>
      </c>
    </row>
    <row r="1407" spans="2:14" x14ac:dyDescent="0.25">
      <c r="B1407" s="387">
        <v>19</v>
      </c>
      <c r="C1407" s="387">
        <v>4307</v>
      </c>
      <c r="D1407" s="384" t="s">
        <v>1980</v>
      </c>
      <c r="E1407" s="385">
        <v>170</v>
      </c>
      <c r="F1407" s="385">
        <v>434</v>
      </c>
      <c r="G1407" s="385">
        <v>958</v>
      </c>
      <c r="H1407" s="386">
        <f t="shared" si="147"/>
        <v>0.17745302713987474</v>
      </c>
      <c r="I1407" s="139">
        <f t="shared" si="148"/>
        <v>2.5990783410138247</v>
      </c>
      <c r="J1407" s="139">
        <f t="shared" si="150"/>
        <v>-0.11455305964032177</v>
      </c>
      <c r="K1407" s="139">
        <f t="shared" si="151"/>
        <v>-0.25732930613287158</v>
      </c>
      <c r="L1407" s="139">
        <f t="shared" si="152"/>
        <v>-0.15601368297824075</v>
      </c>
      <c r="M1407" s="139">
        <f t="shared" si="153"/>
        <v>-0.52789604875143414</v>
      </c>
      <c r="N1407" s="388">
        <f t="shared" si="149"/>
        <v>-505.72441470387389</v>
      </c>
    </row>
    <row r="1408" spans="2:14" x14ac:dyDescent="0.25">
      <c r="B1408" s="387">
        <v>19</v>
      </c>
      <c r="C1408" s="387">
        <v>4309</v>
      </c>
      <c r="D1408" s="384" t="s">
        <v>1981</v>
      </c>
      <c r="E1408" s="385">
        <v>975</v>
      </c>
      <c r="F1408" s="385">
        <v>615</v>
      </c>
      <c r="G1408" s="385">
        <v>3603</v>
      </c>
      <c r="H1408" s="386">
        <f t="shared" si="147"/>
        <v>0.27060782681099083</v>
      </c>
      <c r="I1408" s="139">
        <f t="shared" si="148"/>
        <v>7.4439024390243906</v>
      </c>
      <c r="J1408" s="139">
        <f t="shared" si="150"/>
        <v>-1.8943155969105546E-2</v>
      </c>
      <c r="K1408" s="139">
        <f t="shared" si="151"/>
        <v>-0.15801977564727215</v>
      </c>
      <c r="L1408" s="139">
        <f t="shared" si="152"/>
        <v>1.1595027829896666E-2</v>
      </c>
      <c r="M1408" s="139">
        <f t="shared" si="153"/>
        <v>-0.16536790378648103</v>
      </c>
      <c r="N1408" s="388">
        <f t="shared" si="149"/>
        <v>-595.82055734269113</v>
      </c>
    </row>
    <row r="1409" spans="2:14" x14ac:dyDescent="0.25">
      <c r="B1409" s="387">
        <v>19</v>
      </c>
      <c r="C1409" s="387">
        <v>4310</v>
      </c>
      <c r="D1409" s="384" t="s">
        <v>1982</v>
      </c>
      <c r="E1409" s="385">
        <v>477</v>
      </c>
      <c r="F1409" s="385">
        <v>368</v>
      </c>
      <c r="G1409" s="385">
        <v>1673</v>
      </c>
      <c r="H1409" s="386">
        <f t="shared" si="147"/>
        <v>0.28511655708308425</v>
      </c>
      <c r="I1409" s="139">
        <f t="shared" si="148"/>
        <v>5.8423913043478262</v>
      </c>
      <c r="J1409" s="139">
        <f t="shared" si="150"/>
        <v>-8.8707660349236855E-2</v>
      </c>
      <c r="K1409" s="139">
        <f t="shared" si="151"/>
        <v>-0.14255245462515889</v>
      </c>
      <c r="L1409" s="139">
        <f t="shared" si="152"/>
        <v>-4.3809917983975252E-2</v>
      </c>
      <c r="M1409" s="139">
        <f t="shared" si="153"/>
        <v>-0.27507003295837101</v>
      </c>
      <c r="N1409" s="388">
        <f t="shared" si="149"/>
        <v>-460.1921651393547</v>
      </c>
    </row>
    <row r="1410" spans="2:14" x14ac:dyDescent="0.25">
      <c r="B1410" s="387">
        <v>19</v>
      </c>
      <c r="C1410" s="387">
        <v>4311</v>
      </c>
      <c r="D1410" s="384" t="s">
        <v>1983</v>
      </c>
      <c r="E1410" s="385">
        <v>1081</v>
      </c>
      <c r="F1410" s="385">
        <v>611</v>
      </c>
      <c r="G1410" s="385">
        <v>1507</v>
      </c>
      <c r="H1410" s="386">
        <f t="shared" si="147"/>
        <v>0.71731917717319182</v>
      </c>
      <c r="I1410" s="139">
        <f t="shared" si="148"/>
        <v>4.2356792144026185</v>
      </c>
      <c r="J1410" s="139">
        <f t="shared" si="150"/>
        <v>-9.4708130674160049E-2</v>
      </c>
      <c r="K1410" s="139">
        <f t="shared" si="151"/>
        <v>0.31820576102589115</v>
      </c>
      <c r="L1410" s="139">
        <f t="shared" si="152"/>
        <v>-9.9394793015072216E-2</v>
      </c>
      <c r="M1410" s="139">
        <f t="shared" si="153"/>
        <v>0.12410283733665887</v>
      </c>
      <c r="N1410" s="388">
        <f t="shared" si="149"/>
        <v>187.02297586634492</v>
      </c>
    </row>
    <row r="1411" spans="2:14" x14ac:dyDescent="0.25">
      <c r="B1411" s="387">
        <v>19</v>
      </c>
      <c r="C1411" s="387">
        <v>4312</v>
      </c>
      <c r="D1411" s="384" t="s">
        <v>1984</v>
      </c>
      <c r="E1411" s="385">
        <v>1177</v>
      </c>
      <c r="F1411" s="385">
        <v>1263</v>
      </c>
      <c r="G1411" s="385">
        <v>2866</v>
      </c>
      <c r="H1411" s="386">
        <f t="shared" si="147"/>
        <v>0.4106769016050244</v>
      </c>
      <c r="I1411" s="139">
        <f t="shared" si="148"/>
        <v>3.20110847189232</v>
      </c>
      <c r="J1411" s="139">
        <f t="shared" si="150"/>
        <v>-4.5583798315300759E-2</v>
      </c>
      <c r="K1411" s="139">
        <f t="shared" si="151"/>
        <v>-8.6963473058678069E-3</v>
      </c>
      <c r="L1411" s="139">
        <f t="shared" si="152"/>
        <v>-0.13518619944883176</v>
      </c>
      <c r="M1411" s="139">
        <f t="shared" si="153"/>
        <v>-0.18946634507000032</v>
      </c>
      <c r="N1411" s="388">
        <f t="shared" si="149"/>
        <v>-543.01054497062091</v>
      </c>
    </row>
    <row r="1412" spans="2:14" x14ac:dyDescent="0.25">
      <c r="B1412" s="387">
        <v>19</v>
      </c>
      <c r="C1412" s="387">
        <v>4313</v>
      </c>
      <c r="D1412" s="384" t="s">
        <v>1985</v>
      </c>
      <c r="E1412" s="385">
        <v>1353</v>
      </c>
      <c r="F1412" s="385">
        <v>1287</v>
      </c>
      <c r="G1412" s="385">
        <v>2345</v>
      </c>
      <c r="H1412" s="386">
        <f t="shared" si="147"/>
        <v>0.57697228144989343</v>
      </c>
      <c r="I1412" s="139">
        <f t="shared" si="148"/>
        <v>2.8733488733488732</v>
      </c>
      <c r="J1412" s="139">
        <f t="shared" si="150"/>
        <v>-6.4416599756776619E-2</v>
      </c>
      <c r="K1412" s="139">
        <f t="shared" si="151"/>
        <v>0.16858615614670486</v>
      </c>
      <c r="L1412" s="139">
        <f t="shared" si="152"/>
        <v>-0.1465251794934154</v>
      </c>
      <c r="M1412" s="139">
        <f t="shared" si="153"/>
        <v>-4.2355623103487158E-2</v>
      </c>
      <c r="N1412" s="388">
        <f t="shared" si="149"/>
        <v>-99.323936177677382</v>
      </c>
    </row>
    <row r="1413" spans="2:14" x14ac:dyDescent="0.25">
      <c r="B1413" s="387">
        <v>19</v>
      </c>
      <c r="C1413" s="387">
        <v>4314</v>
      </c>
      <c r="D1413" s="384" t="s">
        <v>1986</v>
      </c>
      <c r="E1413" s="385">
        <v>139</v>
      </c>
      <c r="F1413" s="385">
        <v>261</v>
      </c>
      <c r="G1413" s="385">
        <v>231</v>
      </c>
      <c r="H1413" s="386">
        <f t="shared" si="147"/>
        <v>0.60173160173160178</v>
      </c>
      <c r="I1413" s="139">
        <f t="shared" si="148"/>
        <v>1.4176245210727969</v>
      </c>
      <c r="J1413" s="139">
        <f t="shared" si="150"/>
        <v>-0.14083222787055774</v>
      </c>
      <c r="K1413" s="139">
        <f t="shared" si="151"/>
        <v>0.19498132291213166</v>
      </c>
      <c r="L1413" s="139">
        <f t="shared" si="152"/>
        <v>-0.19688657075160262</v>
      </c>
      <c r="M1413" s="139">
        <f t="shared" si="153"/>
        <v>-0.14273747571002871</v>
      </c>
      <c r="N1413" s="388">
        <f t="shared" si="149"/>
        <v>-32.972356889016631</v>
      </c>
    </row>
    <row r="1414" spans="2:14" x14ac:dyDescent="0.25">
      <c r="B1414" s="387">
        <v>19</v>
      </c>
      <c r="C1414" s="387">
        <v>4318</v>
      </c>
      <c r="D1414" s="384" t="s">
        <v>1987</v>
      </c>
      <c r="E1414" s="385">
        <v>354</v>
      </c>
      <c r="F1414" s="385">
        <v>831</v>
      </c>
      <c r="G1414" s="385">
        <v>1526</v>
      </c>
      <c r="H1414" s="386">
        <f t="shared" si="147"/>
        <v>0.23197903014416776</v>
      </c>
      <c r="I1414" s="139">
        <f t="shared" si="148"/>
        <v>2.2623345367027676</v>
      </c>
      <c r="J1414" s="139">
        <f t="shared" si="150"/>
        <v>-9.4021329853837529E-2</v>
      </c>
      <c r="K1414" s="139">
        <f t="shared" si="151"/>
        <v>-0.1992007740901828</v>
      </c>
      <c r="L1414" s="139">
        <f t="shared" si="152"/>
        <v>-0.16766347536933712</v>
      </c>
      <c r="M1414" s="139">
        <f t="shared" si="153"/>
        <v>-0.46088557931335744</v>
      </c>
      <c r="N1414" s="388">
        <f t="shared" si="149"/>
        <v>-703.31139403218344</v>
      </c>
    </row>
    <row r="1415" spans="2:14" x14ac:dyDescent="0.25">
      <c r="B1415" s="387">
        <v>19</v>
      </c>
      <c r="C1415" s="387">
        <v>4319</v>
      </c>
      <c r="D1415" s="384" t="s">
        <v>1988</v>
      </c>
      <c r="E1415" s="385">
        <v>182</v>
      </c>
      <c r="F1415" s="385">
        <v>552</v>
      </c>
      <c r="G1415" s="385">
        <v>713</v>
      </c>
      <c r="H1415" s="386">
        <f t="shared" si="147"/>
        <v>0.2552594670406732</v>
      </c>
      <c r="I1415" s="139">
        <f t="shared" si="148"/>
        <v>1.6213768115942029</v>
      </c>
      <c r="J1415" s="139">
        <f t="shared" si="150"/>
        <v>-0.12340917548132288</v>
      </c>
      <c r="K1415" s="139">
        <f t="shared" si="151"/>
        <v>-0.1743822004272689</v>
      </c>
      <c r="L1415" s="139">
        <f t="shared" si="152"/>
        <v>-0.18983767526073816</v>
      </c>
      <c r="M1415" s="139">
        <f t="shared" si="153"/>
        <v>-0.48762905116932997</v>
      </c>
      <c r="N1415" s="388">
        <f t="shared" si="149"/>
        <v>-347.67951348373225</v>
      </c>
    </row>
    <row r="1416" spans="2:14" x14ac:dyDescent="0.25">
      <c r="B1416" s="387">
        <v>19</v>
      </c>
      <c r="C1416" s="387">
        <v>4320</v>
      </c>
      <c r="D1416" s="384" t="s">
        <v>1989</v>
      </c>
      <c r="E1416" s="385">
        <v>459</v>
      </c>
      <c r="F1416" s="385">
        <v>701</v>
      </c>
      <c r="G1416" s="385">
        <v>1282</v>
      </c>
      <c r="H1416" s="386">
        <f t="shared" si="147"/>
        <v>0.3580343213728549</v>
      </c>
      <c r="I1416" s="139">
        <f t="shared" si="148"/>
        <v>2.4835948644793153</v>
      </c>
      <c r="J1416" s="139">
        <f t="shared" si="150"/>
        <v>-0.10284129828324273</v>
      </c>
      <c r="K1416" s="139">
        <f t="shared" si="151"/>
        <v>-6.4817018971358317E-2</v>
      </c>
      <c r="L1416" s="139">
        <f t="shared" si="152"/>
        <v>-0.160008882025723</v>
      </c>
      <c r="M1416" s="139">
        <f t="shared" si="153"/>
        <v>-0.32766719928032406</v>
      </c>
      <c r="N1416" s="388">
        <f t="shared" si="149"/>
        <v>-420.06934947737545</v>
      </c>
    </row>
    <row r="1417" spans="2:14" x14ac:dyDescent="0.25">
      <c r="B1417" s="387">
        <v>19</v>
      </c>
      <c r="C1417" s="387">
        <v>4324</v>
      </c>
      <c r="D1417" s="384" t="s">
        <v>1990</v>
      </c>
      <c r="E1417" s="385">
        <v>4076</v>
      </c>
      <c r="F1417" s="385">
        <v>2499</v>
      </c>
      <c r="G1417" s="385">
        <v>7911</v>
      </c>
      <c r="H1417" s="386">
        <f t="shared" si="147"/>
        <v>0.51523195550499301</v>
      </c>
      <c r="I1417" s="139">
        <f t="shared" si="148"/>
        <v>4.7967186874749901</v>
      </c>
      <c r="J1417" s="139">
        <f t="shared" si="150"/>
        <v>0.13677989318613054</v>
      </c>
      <c r="K1417" s="139">
        <f t="shared" si="151"/>
        <v>0.1027666513733286</v>
      </c>
      <c r="L1417" s="139">
        <f t="shared" si="152"/>
        <v>-7.9985398392726559E-2</v>
      </c>
      <c r="M1417" s="139">
        <f t="shared" si="153"/>
        <v>0.15956114616673259</v>
      </c>
      <c r="N1417" s="388">
        <f t="shared" si="149"/>
        <v>1262.2882273250216</v>
      </c>
    </row>
    <row r="1418" spans="2:14" x14ac:dyDescent="0.25">
      <c r="B1418" s="387">
        <v>20</v>
      </c>
      <c r="C1418" s="387">
        <v>4401</v>
      </c>
      <c r="D1418" s="384" t="s">
        <v>1991</v>
      </c>
      <c r="E1418" s="385">
        <v>6755</v>
      </c>
      <c r="F1418" s="385">
        <v>585</v>
      </c>
      <c r="G1418" s="385">
        <v>15459</v>
      </c>
      <c r="H1418" s="386">
        <f t="shared" si="147"/>
        <v>0.43696228734070769</v>
      </c>
      <c r="I1418" s="139">
        <f t="shared" si="148"/>
        <v>37.972649572649573</v>
      </c>
      <c r="J1418" s="139">
        <f t="shared" si="150"/>
        <v>0.40962055591215707</v>
      </c>
      <c r="K1418" s="139">
        <f t="shared" si="151"/>
        <v>1.9325711946683678E-2</v>
      </c>
      <c r="L1418" s="139">
        <f t="shared" si="152"/>
        <v>1.0677497707349461</v>
      </c>
      <c r="M1418" s="139">
        <f t="shared" si="153"/>
        <v>1.4966960385937869</v>
      </c>
      <c r="N1418" s="388">
        <f t="shared" si="149"/>
        <v>23137.42406062135</v>
      </c>
    </row>
    <row r="1419" spans="2:14" x14ac:dyDescent="0.25">
      <c r="B1419" s="387">
        <v>20</v>
      </c>
      <c r="C1419" s="387">
        <v>4406</v>
      </c>
      <c r="D1419" s="384" t="s">
        <v>1992</v>
      </c>
      <c r="E1419" s="385">
        <v>243</v>
      </c>
      <c r="F1419" s="385">
        <v>129</v>
      </c>
      <c r="G1419" s="385">
        <v>715</v>
      </c>
      <c r="H1419" s="386">
        <f t="shared" si="147"/>
        <v>0.33986013986013985</v>
      </c>
      <c r="I1419" s="139">
        <f t="shared" si="148"/>
        <v>7.4263565891472867</v>
      </c>
      <c r="J1419" s="139">
        <f t="shared" si="150"/>
        <v>-0.12333688065813103</v>
      </c>
      <c r="K1419" s="139">
        <f t="shared" si="151"/>
        <v>-8.4191967330003295E-2</v>
      </c>
      <c r="L1419" s="139">
        <f t="shared" si="152"/>
        <v>1.0988021833715689E-2</v>
      </c>
      <c r="M1419" s="139">
        <f t="shared" si="153"/>
        <v>-0.19654082615441862</v>
      </c>
      <c r="N1419" s="388">
        <f t="shared" si="149"/>
        <v>-140.52669070040932</v>
      </c>
    </row>
    <row r="1420" spans="2:14" x14ac:dyDescent="0.25">
      <c r="B1420" s="387">
        <v>20</v>
      </c>
      <c r="C1420" s="387">
        <v>4411</v>
      </c>
      <c r="D1420" s="384" t="s">
        <v>1993</v>
      </c>
      <c r="E1420" s="385">
        <v>1988</v>
      </c>
      <c r="F1420" s="385">
        <v>1822</v>
      </c>
      <c r="G1420" s="385">
        <v>4897</v>
      </c>
      <c r="H1420" s="386">
        <f t="shared" si="147"/>
        <v>0.40596283438840108</v>
      </c>
      <c r="I1420" s="139">
        <f t="shared" si="148"/>
        <v>3.7788144895718991</v>
      </c>
      <c r="J1420" s="139">
        <f t="shared" si="150"/>
        <v>2.783159463601876E-2</v>
      </c>
      <c r="K1420" s="139">
        <f t="shared" si="151"/>
        <v>-1.3721872599392485E-2</v>
      </c>
      <c r="L1420" s="139">
        <f t="shared" si="152"/>
        <v>-0.115200218762941</v>
      </c>
      <c r="M1420" s="139">
        <f t="shared" si="153"/>
        <v>-0.10109049672631472</v>
      </c>
      <c r="N1420" s="388">
        <f t="shared" si="149"/>
        <v>-495.04016246876319</v>
      </c>
    </row>
    <row r="1421" spans="2:14" x14ac:dyDescent="0.25">
      <c r="B1421" s="387">
        <v>20</v>
      </c>
      <c r="C1421" s="387">
        <v>4416</v>
      </c>
      <c r="D1421" s="384" t="s">
        <v>1994</v>
      </c>
      <c r="E1421" s="385">
        <v>731</v>
      </c>
      <c r="F1421" s="385">
        <v>617</v>
      </c>
      <c r="G1421" s="385">
        <v>1309</v>
      </c>
      <c r="H1421" s="386">
        <f t="shared" ref="H1421:H1484" si="154">E1421/G1421</f>
        <v>0.55844155844155841</v>
      </c>
      <c r="I1421" s="139">
        <f t="shared" ref="I1421:I1484" si="155">(G1421+E1421)/F1421</f>
        <v>3.3063209076175042</v>
      </c>
      <c r="J1421" s="139">
        <f t="shared" si="150"/>
        <v>-0.1018653181701528</v>
      </c>
      <c r="K1421" s="139">
        <f t="shared" si="151"/>
        <v>0.14883110962184987</v>
      </c>
      <c r="L1421" s="139">
        <f t="shared" si="152"/>
        <v>-0.13154633134296523</v>
      </c>
      <c r="M1421" s="139">
        <f t="shared" si="153"/>
        <v>-8.4580539891268167E-2</v>
      </c>
      <c r="N1421" s="388">
        <f t="shared" ref="N1421:N1484" si="156">M1421*G1421</f>
        <v>-110.71592671767003</v>
      </c>
    </row>
    <row r="1422" spans="2:14" x14ac:dyDescent="0.25">
      <c r="B1422" s="387">
        <v>20</v>
      </c>
      <c r="C1422" s="387">
        <v>4421</v>
      </c>
      <c r="D1422" s="384" t="s">
        <v>1995</v>
      </c>
      <c r="E1422" s="385">
        <v>1232</v>
      </c>
      <c r="F1422" s="385">
        <v>173</v>
      </c>
      <c r="G1422" s="385">
        <v>2907</v>
      </c>
      <c r="H1422" s="386">
        <f t="shared" si="154"/>
        <v>0.42380460956312349</v>
      </c>
      <c r="I1422" s="139">
        <f t="shared" si="155"/>
        <v>23.924855491329481</v>
      </c>
      <c r="J1422" s="139">
        <f t="shared" ref="J1422:J1485" si="157">$J$6*(G1422-G$10)/G$11</f>
        <v>-4.410175443986792E-2</v>
      </c>
      <c r="K1422" s="139">
        <f t="shared" ref="K1422:K1485" si="158">$K$6*(H1422-H$10)/H$11</f>
        <v>5.2987073587725071E-3</v>
      </c>
      <c r="L1422" s="139">
        <f t="shared" ref="L1422:L1485" si="159">$L$6*(I1422-I$10)/I$11</f>
        <v>0.58176047410907117</v>
      </c>
      <c r="M1422" s="139">
        <f t="shared" ref="M1422:M1485" si="160">SUM(J1422:L1422)</f>
        <v>0.54295742702797578</v>
      </c>
      <c r="N1422" s="388">
        <f t="shared" si="156"/>
        <v>1578.3772403703256</v>
      </c>
    </row>
    <row r="1423" spans="2:14" x14ac:dyDescent="0.25">
      <c r="B1423" s="387">
        <v>20</v>
      </c>
      <c r="C1423" s="387">
        <v>4426</v>
      </c>
      <c r="D1423" s="384" t="s">
        <v>1996</v>
      </c>
      <c r="E1423" s="385">
        <v>416</v>
      </c>
      <c r="F1423" s="385">
        <v>440</v>
      </c>
      <c r="G1423" s="385">
        <v>1007</v>
      </c>
      <c r="H1423" s="386">
        <f t="shared" si="154"/>
        <v>0.41310824230387289</v>
      </c>
      <c r="I1423" s="139">
        <f t="shared" si="155"/>
        <v>3.2340909090909089</v>
      </c>
      <c r="J1423" s="139">
        <f t="shared" si="157"/>
        <v>-0.11278183647212153</v>
      </c>
      <c r="K1423" s="139">
        <f t="shared" si="158"/>
        <v>-6.1043681045208856E-3</v>
      </c>
      <c r="L1423" s="139">
        <f t="shared" si="159"/>
        <v>-0.13404515827451216</v>
      </c>
      <c r="M1423" s="139">
        <f t="shared" si="160"/>
        <v>-0.25293136285115458</v>
      </c>
      <c r="N1423" s="388">
        <f t="shared" si="156"/>
        <v>-254.70188239111266</v>
      </c>
    </row>
    <row r="1424" spans="2:14" x14ac:dyDescent="0.25">
      <c r="B1424" s="387">
        <v>20</v>
      </c>
      <c r="C1424" s="387">
        <v>4431</v>
      </c>
      <c r="D1424" s="384" t="s">
        <v>1997</v>
      </c>
      <c r="E1424" s="385">
        <v>1615</v>
      </c>
      <c r="F1424" s="385">
        <v>1191</v>
      </c>
      <c r="G1424" s="385">
        <v>3358</v>
      </c>
      <c r="H1424" s="386">
        <f t="shared" si="154"/>
        <v>0.48094103633114949</v>
      </c>
      <c r="I1424" s="139">
        <f t="shared" si="155"/>
        <v>4.1754827875734675</v>
      </c>
      <c r="J1424" s="139">
        <f t="shared" si="157"/>
        <v>-2.779927181010667E-2</v>
      </c>
      <c r="K1424" s="139">
        <f t="shared" si="158"/>
        <v>6.6210133672717497E-2</v>
      </c>
      <c r="L1424" s="139">
        <f t="shared" si="159"/>
        <v>-0.10147731351364582</v>
      </c>
      <c r="M1424" s="139">
        <f t="shared" si="160"/>
        <v>-6.3066451651034999E-2</v>
      </c>
      <c r="N1424" s="388">
        <f t="shared" si="156"/>
        <v>-211.77714464417554</v>
      </c>
    </row>
    <row r="1425" spans="2:14" x14ac:dyDescent="0.25">
      <c r="B1425" s="387">
        <v>20</v>
      </c>
      <c r="C1425" s="387">
        <v>4436</v>
      </c>
      <c r="D1425" s="384" t="s">
        <v>1998</v>
      </c>
      <c r="E1425" s="385">
        <v>5923</v>
      </c>
      <c r="F1425" s="385">
        <v>860</v>
      </c>
      <c r="G1425" s="385">
        <v>11556</v>
      </c>
      <c r="H1425" s="386">
        <f t="shared" si="154"/>
        <v>0.51254759432329522</v>
      </c>
      <c r="I1425" s="139">
        <f t="shared" si="155"/>
        <v>20.324418604651164</v>
      </c>
      <c r="J1425" s="139">
        <f t="shared" si="157"/>
        <v>0.26853720845326973</v>
      </c>
      <c r="K1425" s="139">
        <f t="shared" si="158"/>
        <v>9.9904934644299642E-2</v>
      </c>
      <c r="L1425" s="139">
        <f t="shared" si="159"/>
        <v>0.45720185800368612</v>
      </c>
      <c r="M1425" s="139">
        <f t="shared" si="160"/>
        <v>0.82564400110125558</v>
      </c>
      <c r="N1425" s="388">
        <f t="shared" si="156"/>
        <v>9541.1420767261097</v>
      </c>
    </row>
    <row r="1426" spans="2:14" x14ac:dyDescent="0.25">
      <c r="B1426" s="387">
        <v>20</v>
      </c>
      <c r="C1426" s="387">
        <v>4441</v>
      </c>
      <c r="D1426" s="384" t="s">
        <v>1999</v>
      </c>
      <c r="E1426" s="385">
        <v>429</v>
      </c>
      <c r="F1426" s="385">
        <v>263</v>
      </c>
      <c r="G1426" s="385">
        <v>1576</v>
      </c>
      <c r="H1426" s="386">
        <f t="shared" si="154"/>
        <v>0.27220812182741116</v>
      </c>
      <c r="I1426" s="139">
        <f t="shared" si="155"/>
        <v>7.6235741444866916</v>
      </c>
      <c r="J1426" s="139">
        <f t="shared" si="157"/>
        <v>-9.2213959274041385E-2</v>
      </c>
      <c r="K1426" s="139">
        <f t="shared" si="158"/>
        <v>-0.15631374925592964</v>
      </c>
      <c r="L1426" s="139">
        <f t="shared" si="159"/>
        <v>1.7810845434833366E-2</v>
      </c>
      <c r="M1426" s="139">
        <f t="shared" si="160"/>
        <v>-0.23071686309513767</v>
      </c>
      <c r="N1426" s="388">
        <f t="shared" si="156"/>
        <v>-363.60977623793696</v>
      </c>
    </row>
    <row r="1427" spans="2:14" x14ac:dyDescent="0.25">
      <c r="B1427" s="387">
        <v>20</v>
      </c>
      <c r="C1427" s="387">
        <v>4446</v>
      </c>
      <c r="D1427" s="384" t="s">
        <v>2000</v>
      </c>
      <c r="E1427" s="385">
        <v>491</v>
      </c>
      <c r="F1427" s="385">
        <v>418</v>
      </c>
      <c r="G1427" s="385">
        <v>654</v>
      </c>
      <c r="H1427" s="386">
        <f t="shared" si="154"/>
        <v>0.75076452599388377</v>
      </c>
      <c r="I1427" s="139">
        <f t="shared" si="155"/>
        <v>2.7392344497607657</v>
      </c>
      <c r="J1427" s="139">
        <f t="shared" si="157"/>
        <v>-0.12554187276548234</v>
      </c>
      <c r="K1427" s="139">
        <f t="shared" si="158"/>
        <v>0.35386084160183995</v>
      </c>
      <c r="L1427" s="139">
        <f t="shared" si="159"/>
        <v>-0.15116492392657441</v>
      </c>
      <c r="M1427" s="139">
        <f t="shared" si="160"/>
        <v>7.7154044909783198E-2</v>
      </c>
      <c r="N1427" s="388">
        <f t="shared" si="156"/>
        <v>50.458745370998209</v>
      </c>
    </row>
    <row r="1428" spans="2:14" x14ac:dyDescent="0.25">
      <c r="B1428" s="387">
        <v>20</v>
      </c>
      <c r="C1428" s="387">
        <v>4451</v>
      </c>
      <c r="D1428" s="384" t="s">
        <v>2001</v>
      </c>
      <c r="E1428" s="385">
        <v>357</v>
      </c>
      <c r="F1428" s="385">
        <v>432</v>
      </c>
      <c r="G1428" s="385">
        <v>1918</v>
      </c>
      <c r="H1428" s="386">
        <f t="shared" si="154"/>
        <v>0.18613138686131386</v>
      </c>
      <c r="I1428" s="139">
        <f t="shared" si="155"/>
        <v>5.2662037037037033</v>
      </c>
      <c r="J1428" s="139">
        <f t="shared" si="157"/>
        <v>-7.9851544508235714E-2</v>
      </c>
      <c r="K1428" s="139">
        <f t="shared" si="158"/>
        <v>-0.24807756781810938</v>
      </c>
      <c r="L1428" s="139">
        <f t="shared" si="159"/>
        <v>-6.3743368399079417E-2</v>
      </c>
      <c r="M1428" s="139">
        <f t="shared" si="160"/>
        <v>-0.39167248072542449</v>
      </c>
      <c r="N1428" s="388">
        <f t="shared" si="156"/>
        <v>-751.22781803136422</v>
      </c>
    </row>
    <row r="1429" spans="2:14" x14ac:dyDescent="0.25">
      <c r="B1429" s="387">
        <v>20</v>
      </c>
      <c r="C1429" s="387">
        <v>4461</v>
      </c>
      <c r="D1429" s="384" t="s">
        <v>2002</v>
      </c>
      <c r="E1429" s="385">
        <v>6662</v>
      </c>
      <c r="F1429" s="385">
        <v>1893</v>
      </c>
      <c r="G1429" s="385">
        <v>14313</v>
      </c>
      <c r="H1429" s="386">
        <f t="shared" si="154"/>
        <v>0.46545098861175155</v>
      </c>
      <c r="I1429" s="139">
        <f t="shared" si="155"/>
        <v>11.080295826730058</v>
      </c>
      <c r="J1429" s="139">
        <f t="shared" si="157"/>
        <v>0.36819562222322932</v>
      </c>
      <c r="K1429" s="139">
        <f t="shared" si="158"/>
        <v>4.9696659631187114E-2</v>
      </c>
      <c r="L1429" s="139">
        <f t="shared" si="159"/>
        <v>0.13739757408846118</v>
      </c>
      <c r="M1429" s="139">
        <f t="shared" si="160"/>
        <v>0.55528985594287761</v>
      </c>
      <c r="N1429" s="388">
        <f t="shared" si="156"/>
        <v>7947.8637081104071</v>
      </c>
    </row>
    <row r="1430" spans="2:14" x14ac:dyDescent="0.25">
      <c r="B1430" s="387">
        <v>20</v>
      </c>
      <c r="C1430" s="387">
        <v>4471</v>
      </c>
      <c r="D1430" s="384" t="s">
        <v>2003</v>
      </c>
      <c r="E1430" s="385">
        <v>3437</v>
      </c>
      <c r="F1430" s="385">
        <v>1120</v>
      </c>
      <c r="G1430" s="385">
        <v>6064</v>
      </c>
      <c r="H1430" s="386">
        <f t="shared" si="154"/>
        <v>0.56678759894459108</v>
      </c>
      <c r="I1430" s="139">
        <f t="shared" si="155"/>
        <v>8.4830357142857142</v>
      </c>
      <c r="J1430" s="139">
        <f t="shared" si="157"/>
        <v>7.0015623968460838E-2</v>
      </c>
      <c r="K1430" s="139">
        <f t="shared" si="158"/>
        <v>0.15772857241170291</v>
      </c>
      <c r="L1430" s="139">
        <f t="shared" si="159"/>
        <v>4.7544276987550607E-2</v>
      </c>
      <c r="M1430" s="139">
        <f t="shared" si="160"/>
        <v>0.27528847336771434</v>
      </c>
      <c r="N1430" s="388">
        <f t="shared" si="156"/>
        <v>1669.3493025018197</v>
      </c>
    </row>
    <row r="1431" spans="2:14" x14ac:dyDescent="0.25">
      <c r="B1431" s="387">
        <v>20</v>
      </c>
      <c r="C1431" s="387">
        <v>4476</v>
      </c>
      <c r="D1431" s="384" t="s">
        <v>2004</v>
      </c>
      <c r="E1431" s="385">
        <v>1307</v>
      </c>
      <c r="F1431" s="385">
        <v>1211</v>
      </c>
      <c r="G1431" s="385">
        <v>3888</v>
      </c>
      <c r="H1431" s="386">
        <f t="shared" si="154"/>
        <v>0.33616255144032919</v>
      </c>
      <c r="I1431" s="139">
        <f t="shared" si="155"/>
        <v>4.2898431048720065</v>
      </c>
      <c r="J1431" s="139">
        <f t="shared" si="157"/>
        <v>-8.6411436642675025E-3</v>
      </c>
      <c r="K1431" s="139">
        <f t="shared" si="158"/>
        <v>-8.8133855146807244E-2</v>
      </c>
      <c r="L1431" s="139">
        <f t="shared" si="159"/>
        <v>-9.7520970628485443E-2</v>
      </c>
      <c r="M1431" s="139">
        <f t="shared" si="160"/>
        <v>-0.19429596943956018</v>
      </c>
      <c r="N1431" s="388">
        <f t="shared" si="156"/>
        <v>-755.42272918101003</v>
      </c>
    </row>
    <row r="1432" spans="2:14" x14ac:dyDescent="0.25">
      <c r="B1432" s="387">
        <v>20</v>
      </c>
      <c r="C1432" s="387">
        <v>4486</v>
      </c>
      <c r="D1432" s="384" t="s">
        <v>2005</v>
      </c>
      <c r="E1432" s="385">
        <v>615</v>
      </c>
      <c r="F1432" s="385">
        <v>1199</v>
      </c>
      <c r="G1432" s="385">
        <v>2040</v>
      </c>
      <c r="H1432" s="386">
        <f t="shared" si="154"/>
        <v>0.3014705882352941</v>
      </c>
      <c r="I1432" s="139">
        <f t="shared" si="155"/>
        <v>2.2143452877397833</v>
      </c>
      <c r="J1432" s="139">
        <f t="shared" si="157"/>
        <v>-7.5441560293533119E-2</v>
      </c>
      <c r="K1432" s="139">
        <f t="shared" si="158"/>
        <v>-0.12511791382847676</v>
      </c>
      <c r="L1432" s="139">
        <f t="shared" si="159"/>
        <v>-0.16932368345710644</v>
      </c>
      <c r="M1432" s="139">
        <f t="shared" si="160"/>
        <v>-0.36988315757911627</v>
      </c>
      <c r="N1432" s="388">
        <f t="shared" si="156"/>
        <v>-754.56164146139724</v>
      </c>
    </row>
    <row r="1433" spans="2:14" x14ac:dyDescent="0.25">
      <c r="B1433" s="387">
        <v>20</v>
      </c>
      <c r="C1433" s="387">
        <v>4495</v>
      </c>
      <c r="D1433" s="384" t="s">
        <v>2006</v>
      </c>
      <c r="E1433" s="385">
        <v>266</v>
      </c>
      <c r="F1433" s="385">
        <v>790</v>
      </c>
      <c r="G1433" s="385">
        <v>661</v>
      </c>
      <c r="H1433" s="386">
        <f t="shared" si="154"/>
        <v>0.40242057488653554</v>
      </c>
      <c r="I1433" s="139">
        <f t="shared" si="155"/>
        <v>1.1734177215189874</v>
      </c>
      <c r="J1433" s="139">
        <f t="shared" si="157"/>
        <v>-0.12528884088431089</v>
      </c>
      <c r="K1433" s="139">
        <f t="shared" si="158"/>
        <v>-1.7498168927980846E-2</v>
      </c>
      <c r="L1433" s="139">
        <f t="shared" si="159"/>
        <v>-0.20533500685903588</v>
      </c>
      <c r="M1433" s="139">
        <f t="shared" si="160"/>
        <v>-0.34812201667132758</v>
      </c>
      <c r="N1433" s="388">
        <f t="shared" si="156"/>
        <v>-230.10865301974752</v>
      </c>
    </row>
    <row r="1434" spans="2:14" x14ac:dyDescent="0.25">
      <c r="B1434" s="387">
        <v>20</v>
      </c>
      <c r="C1434" s="387">
        <v>4501</v>
      </c>
      <c r="D1434" s="384" t="s">
        <v>2007</v>
      </c>
      <c r="E1434" s="385">
        <v>1095</v>
      </c>
      <c r="F1434" s="385">
        <v>1060</v>
      </c>
      <c r="G1434" s="385">
        <v>3669</v>
      </c>
      <c r="H1434" s="386">
        <f t="shared" si="154"/>
        <v>0.29844644317252655</v>
      </c>
      <c r="I1434" s="139">
        <f t="shared" si="155"/>
        <v>4.4943396226415091</v>
      </c>
      <c r="J1434" s="139">
        <f t="shared" si="157"/>
        <v>-1.655742680377463E-2</v>
      </c>
      <c r="K1434" s="139">
        <f t="shared" si="158"/>
        <v>-0.12834186393479544</v>
      </c>
      <c r="L1434" s="139">
        <f t="shared" si="159"/>
        <v>-9.0446328285500435E-2</v>
      </c>
      <c r="M1434" s="139">
        <f t="shared" si="160"/>
        <v>-0.23534561902407047</v>
      </c>
      <c r="N1434" s="388">
        <f t="shared" si="156"/>
        <v>-863.48307619931461</v>
      </c>
    </row>
    <row r="1435" spans="2:14" x14ac:dyDescent="0.25">
      <c r="B1435" s="387">
        <v>20</v>
      </c>
      <c r="C1435" s="387">
        <v>4506</v>
      </c>
      <c r="D1435" s="384" t="s">
        <v>2008</v>
      </c>
      <c r="E1435" s="385">
        <v>2509</v>
      </c>
      <c r="F1435" s="385">
        <v>896</v>
      </c>
      <c r="G1435" s="385">
        <v>4056</v>
      </c>
      <c r="H1435" s="386">
        <f t="shared" si="154"/>
        <v>0.61858974358974361</v>
      </c>
      <c r="I1435" s="139">
        <f t="shared" si="155"/>
        <v>7.3270089285714288</v>
      </c>
      <c r="J1435" s="139">
        <f t="shared" si="157"/>
        <v>-2.5683785161524455E-3</v>
      </c>
      <c r="K1435" s="139">
        <f t="shared" si="158"/>
        <v>0.21295328097228941</v>
      </c>
      <c r="L1435" s="139">
        <f t="shared" si="159"/>
        <v>7.5510480707752375E-3</v>
      </c>
      <c r="M1435" s="139">
        <f t="shared" si="160"/>
        <v>0.21793595052691223</v>
      </c>
      <c r="N1435" s="388">
        <f t="shared" si="156"/>
        <v>883.94821533715594</v>
      </c>
    </row>
    <row r="1436" spans="2:14" x14ac:dyDescent="0.25">
      <c r="B1436" s="387">
        <v>20</v>
      </c>
      <c r="C1436" s="387">
        <v>4511</v>
      </c>
      <c r="D1436" s="384" t="s">
        <v>2009</v>
      </c>
      <c r="E1436" s="385">
        <v>1441</v>
      </c>
      <c r="F1436" s="385">
        <v>1207</v>
      </c>
      <c r="G1436" s="385">
        <v>2534</v>
      </c>
      <c r="H1436" s="386">
        <f t="shared" si="154"/>
        <v>0.56866614048934494</v>
      </c>
      <c r="I1436" s="139">
        <f t="shared" si="155"/>
        <v>3.2932891466445735</v>
      </c>
      <c r="J1436" s="139">
        <f t="shared" si="157"/>
        <v>-5.7584738965147188E-2</v>
      </c>
      <c r="K1436" s="139">
        <f t="shared" si="158"/>
        <v>0.15973122905919548</v>
      </c>
      <c r="L1436" s="139">
        <f t="shared" si="159"/>
        <v>-0.13199717055034321</v>
      </c>
      <c r="M1436" s="139">
        <f t="shared" si="160"/>
        <v>-2.9850680456294909E-2</v>
      </c>
      <c r="N1436" s="388">
        <f t="shared" si="156"/>
        <v>-75.641624276251306</v>
      </c>
    </row>
    <row r="1437" spans="2:14" x14ac:dyDescent="0.25">
      <c r="B1437" s="387">
        <v>20</v>
      </c>
      <c r="C1437" s="387">
        <v>4536</v>
      </c>
      <c r="D1437" s="384" t="s">
        <v>2010</v>
      </c>
      <c r="E1437" s="385">
        <v>731</v>
      </c>
      <c r="F1437" s="385">
        <v>1550</v>
      </c>
      <c r="G1437" s="385">
        <v>1846</v>
      </c>
      <c r="H1437" s="386">
        <f t="shared" si="154"/>
        <v>0.39599133261105091</v>
      </c>
      <c r="I1437" s="139">
        <f t="shared" si="155"/>
        <v>1.6625806451612903</v>
      </c>
      <c r="J1437" s="139">
        <f t="shared" si="157"/>
        <v>-8.2454158143142178E-2</v>
      </c>
      <c r="K1437" s="139">
        <f t="shared" si="158"/>
        <v>-2.4352190771307475E-2</v>
      </c>
      <c r="L1437" s="139">
        <f t="shared" si="159"/>
        <v>-0.18841221144929279</v>
      </c>
      <c r="M1437" s="139">
        <f t="shared" si="160"/>
        <v>-0.29521856036374244</v>
      </c>
      <c r="N1437" s="388">
        <f t="shared" si="156"/>
        <v>-544.97346243146853</v>
      </c>
    </row>
    <row r="1438" spans="2:14" x14ac:dyDescent="0.25">
      <c r="B1438" s="387">
        <v>20</v>
      </c>
      <c r="C1438" s="387">
        <v>4545</v>
      </c>
      <c r="D1438" s="384" t="s">
        <v>2011</v>
      </c>
      <c r="E1438" s="385">
        <v>1867</v>
      </c>
      <c r="F1438" s="385">
        <v>946</v>
      </c>
      <c r="G1438" s="385">
        <v>4118</v>
      </c>
      <c r="H1438" s="386">
        <f t="shared" si="154"/>
        <v>0.45337542496357452</v>
      </c>
      <c r="I1438" s="139">
        <f t="shared" si="155"/>
        <v>6.3266384778012688</v>
      </c>
      <c r="J1438" s="139">
        <f t="shared" si="157"/>
        <v>-3.272389972052223E-4</v>
      </c>
      <c r="K1438" s="139">
        <f t="shared" si="158"/>
        <v>3.6823264374224673E-2</v>
      </c>
      <c r="L1438" s="139">
        <f t="shared" si="159"/>
        <v>-2.7057185002741846E-2</v>
      </c>
      <c r="M1438" s="139">
        <f t="shared" si="160"/>
        <v>9.4388403742776059E-3</v>
      </c>
      <c r="N1438" s="388">
        <f t="shared" si="156"/>
        <v>38.869144661275179</v>
      </c>
    </row>
    <row r="1439" spans="2:14" x14ac:dyDescent="0.25">
      <c r="B1439" s="387">
        <v>20</v>
      </c>
      <c r="C1439" s="387">
        <v>4546</v>
      </c>
      <c r="D1439" s="384" t="s">
        <v>2012</v>
      </c>
      <c r="E1439" s="385">
        <v>561</v>
      </c>
      <c r="F1439" s="385">
        <v>1497</v>
      </c>
      <c r="G1439" s="385">
        <v>1859</v>
      </c>
      <c r="H1439" s="386">
        <f t="shared" si="154"/>
        <v>0.30177514792899407</v>
      </c>
      <c r="I1439" s="139">
        <f t="shared" si="155"/>
        <v>1.616566466265865</v>
      </c>
      <c r="J1439" s="139">
        <f t="shared" si="157"/>
        <v>-8.1984241792395177E-2</v>
      </c>
      <c r="K1439" s="139">
        <f t="shared" si="158"/>
        <v>-0.1247932318980452</v>
      </c>
      <c r="L1439" s="139">
        <f t="shared" si="159"/>
        <v>-0.19000409116412584</v>
      </c>
      <c r="M1439" s="139">
        <f t="shared" si="160"/>
        <v>-0.39678156485456617</v>
      </c>
      <c r="N1439" s="388">
        <f t="shared" si="156"/>
        <v>-737.6169290646385</v>
      </c>
    </row>
    <row r="1440" spans="2:14" x14ac:dyDescent="0.25">
      <c r="B1440" s="387">
        <v>20</v>
      </c>
      <c r="C1440" s="387">
        <v>4551</v>
      </c>
      <c r="D1440" s="384" t="s">
        <v>2013</v>
      </c>
      <c r="E1440" s="385">
        <v>3807</v>
      </c>
      <c r="F1440" s="385">
        <v>1978</v>
      </c>
      <c r="G1440" s="385">
        <v>9422</v>
      </c>
      <c r="H1440" s="386">
        <f t="shared" si="154"/>
        <v>0.40405434090426662</v>
      </c>
      <c r="I1440" s="139">
        <f t="shared" si="155"/>
        <v>6.6880687563195149</v>
      </c>
      <c r="J1440" s="139">
        <f t="shared" si="157"/>
        <v>0.19139863210757013</v>
      </c>
      <c r="K1440" s="139">
        <f t="shared" si="158"/>
        <v>-1.5756460108714201E-2</v>
      </c>
      <c r="L1440" s="139">
        <f t="shared" si="159"/>
        <v>-1.4553353737878206E-2</v>
      </c>
      <c r="M1440" s="139">
        <f t="shared" si="160"/>
        <v>0.16108881826097773</v>
      </c>
      <c r="N1440" s="388">
        <f t="shared" si="156"/>
        <v>1517.7788456549322</v>
      </c>
    </row>
    <row r="1441" spans="2:14" x14ac:dyDescent="0.25">
      <c r="B1441" s="387">
        <v>20</v>
      </c>
      <c r="C1441" s="387">
        <v>4561</v>
      </c>
      <c r="D1441" s="384" t="s">
        <v>2014</v>
      </c>
      <c r="E1441" s="385">
        <v>1007</v>
      </c>
      <c r="F1441" s="385">
        <v>718</v>
      </c>
      <c r="G1441" s="385">
        <v>3199</v>
      </c>
      <c r="H1441" s="386">
        <f t="shared" si="154"/>
        <v>0.31478587058455765</v>
      </c>
      <c r="I1441" s="139">
        <f t="shared" si="155"/>
        <v>5.857938718662953</v>
      </c>
      <c r="J1441" s="139">
        <f t="shared" si="157"/>
        <v>-3.3546710253858421E-2</v>
      </c>
      <c r="K1441" s="139">
        <f t="shared" si="158"/>
        <v>-0.11092289174633965</v>
      </c>
      <c r="L1441" s="139">
        <f t="shared" si="159"/>
        <v>-4.3272048699757391E-2</v>
      </c>
      <c r="M1441" s="139">
        <f t="shared" si="160"/>
        <v>-0.18774165069995546</v>
      </c>
      <c r="N1441" s="388">
        <f t="shared" si="156"/>
        <v>-600.58554058915752</v>
      </c>
    </row>
    <row r="1442" spans="2:14" x14ac:dyDescent="0.25">
      <c r="B1442" s="387">
        <v>20</v>
      </c>
      <c r="C1442" s="387">
        <v>4566</v>
      </c>
      <c r="D1442" s="384" t="s">
        <v>2015</v>
      </c>
      <c r="E1442" s="385">
        <v>21936</v>
      </c>
      <c r="F1442" s="385">
        <v>2681</v>
      </c>
      <c r="G1442" s="385">
        <v>26093</v>
      </c>
      <c r="H1442" s="386">
        <f t="shared" si="154"/>
        <v>0.84068524125244315</v>
      </c>
      <c r="I1442" s="139">
        <f t="shared" si="155"/>
        <v>17.914584110406565</v>
      </c>
      <c r="J1442" s="139">
        <f t="shared" si="157"/>
        <v>0.79401213082320177</v>
      </c>
      <c r="K1442" s="139">
        <f t="shared" si="158"/>
        <v>0.44972261195381535</v>
      </c>
      <c r="L1442" s="139">
        <f t="shared" si="159"/>
        <v>0.37383262835359937</v>
      </c>
      <c r="M1442" s="139">
        <f t="shared" si="160"/>
        <v>1.6175673711306164</v>
      </c>
      <c r="N1442" s="388">
        <f t="shared" si="156"/>
        <v>42207.185414911175</v>
      </c>
    </row>
    <row r="1443" spans="2:14" x14ac:dyDescent="0.25">
      <c r="B1443" s="387">
        <v>20</v>
      </c>
      <c r="C1443" s="387">
        <v>4571</v>
      </c>
      <c r="D1443" s="384" t="s">
        <v>2016</v>
      </c>
      <c r="E1443" s="385">
        <v>1509</v>
      </c>
      <c r="F1443" s="385">
        <v>971</v>
      </c>
      <c r="G1443" s="385">
        <v>4564</v>
      </c>
      <c r="H1443" s="386">
        <f t="shared" si="154"/>
        <v>0.33063102541630152</v>
      </c>
      <c r="I1443" s="139">
        <f t="shared" si="155"/>
        <v>6.2543769309989701</v>
      </c>
      <c r="J1443" s="139">
        <f t="shared" si="157"/>
        <v>1.5794506574576414E-2</v>
      </c>
      <c r="K1443" s="139">
        <f t="shared" si="158"/>
        <v>-9.4030848691471505E-2</v>
      </c>
      <c r="L1443" s="139">
        <f t="shared" si="159"/>
        <v>-2.9557103360047857E-2</v>
      </c>
      <c r="M1443" s="139">
        <f t="shared" si="160"/>
        <v>-0.10779344547694295</v>
      </c>
      <c r="N1443" s="388">
        <f t="shared" si="156"/>
        <v>-491.96928515676763</v>
      </c>
    </row>
    <row r="1444" spans="2:14" x14ac:dyDescent="0.25">
      <c r="B1444" s="387">
        <v>20</v>
      </c>
      <c r="C1444" s="387">
        <v>4590</v>
      </c>
      <c r="D1444" s="384" t="s">
        <v>2017</v>
      </c>
      <c r="E1444" s="385">
        <v>253</v>
      </c>
      <c r="F1444" s="385">
        <v>1142</v>
      </c>
      <c r="G1444" s="385">
        <v>852</v>
      </c>
      <c r="H1444" s="386">
        <f t="shared" si="154"/>
        <v>0.29694835680751175</v>
      </c>
      <c r="I1444" s="139">
        <f t="shared" si="155"/>
        <v>0.96760070052539404</v>
      </c>
      <c r="J1444" s="139">
        <f t="shared" si="157"/>
        <v>-0.1183846852694896</v>
      </c>
      <c r="K1444" s="139">
        <f t="shared" si="158"/>
        <v>-0.12993892875659471</v>
      </c>
      <c r="L1444" s="139">
        <f t="shared" si="159"/>
        <v>-0.21245533256193869</v>
      </c>
      <c r="M1444" s="139">
        <f t="shared" si="160"/>
        <v>-0.46077894658802299</v>
      </c>
      <c r="N1444" s="388">
        <f t="shared" si="156"/>
        <v>-392.58366249299559</v>
      </c>
    </row>
    <row r="1445" spans="2:14" x14ac:dyDescent="0.25">
      <c r="B1445" s="387">
        <v>20</v>
      </c>
      <c r="C1445" s="387">
        <v>4591</v>
      </c>
      <c r="D1445" s="384" t="s">
        <v>2018</v>
      </c>
      <c r="E1445" s="385">
        <v>1123</v>
      </c>
      <c r="F1445" s="385">
        <v>762</v>
      </c>
      <c r="G1445" s="385">
        <v>3112</v>
      </c>
      <c r="H1445" s="386">
        <f t="shared" si="154"/>
        <v>0.36086118251928023</v>
      </c>
      <c r="I1445" s="139">
        <f t="shared" si="155"/>
        <v>5.5577427821522312</v>
      </c>
      <c r="J1445" s="139">
        <f t="shared" si="157"/>
        <v>-3.6691535062703715E-2</v>
      </c>
      <c r="K1445" s="139">
        <f t="shared" si="158"/>
        <v>-6.1803387315333962E-2</v>
      </c>
      <c r="L1445" s="139">
        <f t="shared" si="159"/>
        <v>-5.3657452357459771E-2</v>
      </c>
      <c r="M1445" s="139">
        <f t="shared" si="160"/>
        <v>-0.15215237473549745</v>
      </c>
      <c r="N1445" s="388">
        <f t="shared" si="156"/>
        <v>-473.49819017686804</v>
      </c>
    </row>
    <row r="1446" spans="2:14" x14ac:dyDescent="0.25">
      <c r="B1446" s="387">
        <v>20</v>
      </c>
      <c r="C1446" s="387">
        <v>4601</v>
      </c>
      <c r="D1446" s="384" t="s">
        <v>2019</v>
      </c>
      <c r="E1446" s="385">
        <v>392</v>
      </c>
      <c r="F1446" s="385">
        <v>1098</v>
      </c>
      <c r="G1446" s="385">
        <v>1088</v>
      </c>
      <c r="H1446" s="386">
        <f t="shared" si="154"/>
        <v>0.36029411764705882</v>
      </c>
      <c r="I1446" s="139">
        <f t="shared" si="155"/>
        <v>1.3479052823315119</v>
      </c>
      <c r="J1446" s="139">
        <f t="shared" si="157"/>
        <v>-0.10985389613285178</v>
      </c>
      <c r="K1446" s="139">
        <f t="shared" si="158"/>
        <v>-6.240791812227043E-2</v>
      </c>
      <c r="L1446" s="139">
        <f t="shared" si="159"/>
        <v>-0.19929853690095153</v>
      </c>
      <c r="M1446" s="139">
        <f t="shared" si="160"/>
        <v>-0.37156035115607378</v>
      </c>
      <c r="N1446" s="388">
        <f t="shared" si="156"/>
        <v>-404.25766205780826</v>
      </c>
    </row>
    <row r="1447" spans="2:14" x14ac:dyDescent="0.25">
      <c r="B1447" s="387">
        <v>20</v>
      </c>
      <c r="C1447" s="387">
        <v>4606</v>
      </c>
      <c r="D1447" s="384" t="s">
        <v>2020</v>
      </c>
      <c r="E1447" s="385">
        <v>434</v>
      </c>
      <c r="F1447" s="385">
        <v>631</v>
      </c>
      <c r="G1447" s="385">
        <v>1237</v>
      </c>
      <c r="H1447" s="386">
        <f t="shared" si="154"/>
        <v>0.35084882780921584</v>
      </c>
      <c r="I1447" s="139">
        <f t="shared" si="155"/>
        <v>2.6481774960380347</v>
      </c>
      <c r="J1447" s="139">
        <f t="shared" si="157"/>
        <v>-0.10446793180505926</v>
      </c>
      <c r="K1447" s="139">
        <f t="shared" si="158"/>
        <v>-7.2477257570245562E-2</v>
      </c>
      <c r="L1447" s="139">
        <f t="shared" si="159"/>
        <v>-0.15431507722725876</v>
      </c>
      <c r="M1447" s="139">
        <f t="shared" si="160"/>
        <v>-0.33126026660256358</v>
      </c>
      <c r="N1447" s="388">
        <f t="shared" si="156"/>
        <v>-409.76894978737113</v>
      </c>
    </row>
    <row r="1448" spans="2:14" x14ac:dyDescent="0.25">
      <c r="B1448" s="387">
        <v>20</v>
      </c>
      <c r="C1448" s="387">
        <v>4611</v>
      </c>
      <c r="D1448" s="384" t="s">
        <v>2021</v>
      </c>
      <c r="E1448" s="385">
        <v>438</v>
      </c>
      <c r="F1448" s="385">
        <v>1555</v>
      </c>
      <c r="G1448" s="385">
        <v>1598</v>
      </c>
      <c r="H1448" s="386">
        <f t="shared" si="154"/>
        <v>0.27409261576971217</v>
      </c>
      <c r="I1448" s="139">
        <f t="shared" si="155"/>
        <v>1.3093247588424437</v>
      </c>
      <c r="J1448" s="139">
        <f t="shared" si="157"/>
        <v>-9.1418716218931065E-2</v>
      </c>
      <c r="K1448" s="139">
        <f t="shared" si="158"/>
        <v>-0.15430474693641849</v>
      </c>
      <c r="L1448" s="139">
        <f t="shared" si="159"/>
        <v>-0.20063324620586959</v>
      </c>
      <c r="M1448" s="139">
        <f t="shared" si="160"/>
        <v>-0.44635670936121913</v>
      </c>
      <c r="N1448" s="388">
        <f t="shared" si="156"/>
        <v>-713.27802155922814</v>
      </c>
    </row>
    <row r="1449" spans="2:14" x14ac:dyDescent="0.25">
      <c r="B1449" s="387">
        <v>20</v>
      </c>
      <c r="C1449" s="387">
        <v>4616</v>
      </c>
      <c r="D1449" s="384" t="s">
        <v>2022</v>
      </c>
      <c r="E1449" s="385">
        <v>405</v>
      </c>
      <c r="F1449" s="385">
        <v>1348</v>
      </c>
      <c r="G1449" s="385">
        <v>1120</v>
      </c>
      <c r="H1449" s="386">
        <f t="shared" si="154"/>
        <v>0.36160714285714285</v>
      </c>
      <c r="I1449" s="139">
        <f t="shared" si="155"/>
        <v>1.1313056379821957</v>
      </c>
      <c r="J1449" s="139">
        <f t="shared" si="157"/>
        <v>-0.10869717896178224</v>
      </c>
      <c r="K1449" s="139">
        <f t="shared" si="158"/>
        <v>-6.1008141432399757E-2</v>
      </c>
      <c r="L1449" s="139">
        <f t="shared" si="159"/>
        <v>-0.20679189195708197</v>
      </c>
      <c r="M1449" s="139">
        <f t="shared" si="160"/>
        <v>-0.37649721235126399</v>
      </c>
      <c r="N1449" s="388">
        <f t="shared" si="156"/>
        <v>-421.67687783341569</v>
      </c>
    </row>
    <row r="1450" spans="2:14" x14ac:dyDescent="0.25">
      <c r="B1450" s="387">
        <v>20</v>
      </c>
      <c r="C1450" s="387">
        <v>4621</v>
      </c>
      <c r="D1450" s="384" t="s">
        <v>2023</v>
      </c>
      <c r="E1450" s="385">
        <v>604</v>
      </c>
      <c r="F1450" s="385">
        <v>781</v>
      </c>
      <c r="G1450" s="385">
        <v>1400</v>
      </c>
      <c r="H1450" s="386">
        <f t="shared" si="154"/>
        <v>0.43142857142857144</v>
      </c>
      <c r="I1450" s="139">
        <f t="shared" si="155"/>
        <v>2.5659411011523687</v>
      </c>
      <c r="J1450" s="139">
        <f t="shared" si="157"/>
        <v>-9.8575903714923821E-2</v>
      </c>
      <c r="K1450" s="139">
        <f t="shared" si="158"/>
        <v>1.3426383828163373E-2</v>
      </c>
      <c r="L1450" s="139">
        <f t="shared" si="159"/>
        <v>-0.15716007961526196</v>
      </c>
      <c r="M1450" s="139">
        <f t="shared" si="160"/>
        <v>-0.24230959950202241</v>
      </c>
      <c r="N1450" s="388">
        <f t="shared" si="156"/>
        <v>-339.23343930283136</v>
      </c>
    </row>
    <row r="1451" spans="2:14" x14ac:dyDescent="0.25">
      <c r="B1451" s="387">
        <v>20</v>
      </c>
      <c r="C1451" s="387">
        <v>4641</v>
      </c>
      <c r="D1451" s="384" t="s">
        <v>2024</v>
      </c>
      <c r="E1451" s="385">
        <v>923</v>
      </c>
      <c r="F1451" s="385">
        <v>663</v>
      </c>
      <c r="G1451" s="385">
        <v>2347</v>
      </c>
      <c r="H1451" s="386">
        <f t="shared" si="154"/>
        <v>0.39326800170430337</v>
      </c>
      <c r="I1451" s="139">
        <f t="shared" si="155"/>
        <v>4.9321266968325794</v>
      </c>
      <c r="J1451" s="139">
        <f t="shared" si="157"/>
        <v>-6.434430493358477E-2</v>
      </c>
      <c r="K1451" s="139">
        <f t="shared" si="158"/>
        <v>-2.7255451952275661E-2</v>
      </c>
      <c r="L1451" s="139">
        <f t="shared" si="159"/>
        <v>-7.5300901820221228E-2</v>
      </c>
      <c r="M1451" s="139">
        <f t="shared" si="160"/>
        <v>-0.16690065870608167</v>
      </c>
      <c r="N1451" s="388">
        <f t="shared" si="156"/>
        <v>-391.71584598317366</v>
      </c>
    </row>
    <row r="1452" spans="2:14" x14ac:dyDescent="0.25">
      <c r="B1452" s="387">
        <v>20</v>
      </c>
      <c r="C1452" s="387">
        <v>4643</v>
      </c>
      <c r="D1452" s="384" t="s">
        <v>2025</v>
      </c>
      <c r="E1452" s="385">
        <v>907</v>
      </c>
      <c r="F1452" s="385">
        <v>242</v>
      </c>
      <c r="G1452" s="385">
        <v>2696</v>
      </c>
      <c r="H1452" s="386">
        <f t="shared" si="154"/>
        <v>0.33642433234421365</v>
      </c>
      <c r="I1452" s="139">
        <f t="shared" si="155"/>
        <v>14.888429752066116</v>
      </c>
      <c r="J1452" s="139">
        <f t="shared" si="157"/>
        <v>-5.1728858286607657E-2</v>
      </c>
      <c r="K1452" s="139">
        <f t="shared" si="158"/>
        <v>-8.7854778397711705E-2</v>
      </c>
      <c r="L1452" s="139">
        <f t="shared" si="159"/>
        <v>0.26914155589213584</v>
      </c>
      <c r="M1452" s="139">
        <f t="shared" si="160"/>
        <v>0.12955791920781648</v>
      </c>
      <c r="N1452" s="388">
        <f t="shared" si="156"/>
        <v>349.28815018427321</v>
      </c>
    </row>
    <row r="1453" spans="2:14" x14ac:dyDescent="0.25">
      <c r="B1453" s="387">
        <v>20</v>
      </c>
      <c r="C1453" s="387">
        <v>4646</v>
      </c>
      <c r="D1453" s="384" t="s">
        <v>2026</v>
      </c>
      <c r="E1453" s="385">
        <v>1064</v>
      </c>
      <c r="F1453" s="385">
        <v>1007</v>
      </c>
      <c r="G1453" s="385">
        <v>3770</v>
      </c>
      <c r="H1453" s="386">
        <f t="shared" si="154"/>
        <v>0.28222811671087533</v>
      </c>
      <c r="I1453" s="139">
        <f t="shared" si="155"/>
        <v>4.8003972194637541</v>
      </c>
      <c r="J1453" s="139">
        <f t="shared" si="157"/>
        <v>-1.2906538232586411E-2</v>
      </c>
      <c r="K1453" s="139">
        <f t="shared" si="158"/>
        <v>-0.14563173404191943</v>
      </c>
      <c r="L1453" s="139">
        <f t="shared" si="159"/>
        <v>-7.9858138043985227E-2</v>
      </c>
      <c r="M1453" s="139">
        <f t="shared" si="160"/>
        <v>-0.23839641031849107</v>
      </c>
      <c r="N1453" s="388">
        <f t="shared" si="156"/>
        <v>-898.75446690071135</v>
      </c>
    </row>
    <row r="1454" spans="2:14" x14ac:dyDescent="0.25">
      <c r="B1454" s="387">
        <v>20</v>
      </c>
      <c r="C1454" s="387">
        <v>4651</v>
      </c>
      <c r="D1454" s="384" t="s">
        <v>2027</v>
      </c>
      <c r="E1454" s="385">
        <v>112</v>
      </c>
      <c r="F1454" s="385">
        <v>25</v>
      </c>
      <c r="G1454" s="385">
        <v>345</v>
      </c>
      <c r="H1454" s="386">
        <f t="shared" si="154"/>
        <v>0.32463768115942027</v>
      </c>
      <c r="I1454" s="139">
        <f t="shared" si="155"/>
        <v>18.28</v>
      </c>
      <c r="J1454" s="139">
        <f t="shared" si="157"/>
        <v>-0.13671142294862251</v>
      </c>
      <c r="K1454" s="139">
        <f t="shared" si="158"/>
        <v>-0.10042017276592377</v>
      </c>
      <c r="L1454" s="139">
        <f t="shared" si="159"/>
        <v>0.38647434349630477</v>
      </c>
      <c r="M1454" s="139">
        <f t="shared" si="160"/>
        <v>0.14934274778175849</v>
      </c>
      <c r="N1454" s="388">
        <f t="shared" si="156"/>
        <v>51.523247984706678</v>
      </c>
    </row>
    <row r="1455" spans="2:14" x14ac:dyDescent="0.25">
      <c r="B1455" s="387">
        <v>20</v>
      </c>
      <c r="C1455" s="387">
        <v>4656</v>
      </c>
      <c r="D1455" s="384" t="s">
        <v>2028</v>
      </c>
      <c r="E1455" s="385">
        <v>654</v>
      </c>
      <c r="F1455" s="385">
        <v>951</v>
      </c>
      <c r="G1455" s="385">
        <v>1716</v>
      </c>
      <c r="H1455" s="386">
        <f t="shared" si="154"/>
        <v>0.38111888111888109</v>
      </c>
      <c r="I1455" s="139">
        <f t="shared" si="155"/>
        <v>2.4921135646687698</v>
      </c>
      <c r="J1455" s="139">
        <f t="shared" si="157"/>
        <v>-8.7153321650612153E-2</v>
      </c>
      <c r="K1455" s="139">
        <f t="shared" si="158"/>
        <v>-4.0207264047957901E-2</v>
      </c>
      <c r="L1455" s="139">
        <f t="shared" si="159"/>
        <v>-0.15971417403888366</v>
      </c>
      <c r="M1455" s="139">
        <f t="shared" si="160"/>
        <v>-0.28707475973745372</v>
      </c>
      <c r="N1455" s="388">
        <f t="shared" si="156"/>
        <v>-492.62028770947057</v>
      </c>
    </row>
    <row r="1456" spans="2:14" x14ac:dyDescent="0.25">
      <c r="B1456" s="387">
        <v>20</v>
      </c>
      <c r="C1456" s="387">
        <v>4666</v>
      </c>
      <c r="D1456" s="384" t="s">
        <v>2029</v>
      </c>
      <c r="E1456" s="385">
        <v>854</v>
      </c>
      <c r="F1456" s="385">
        <v>2487</v>
      </c>
      <c r="G1456" s="385">
        <v>2729</v>
      </c>
      <c r="H1456" s="386">
        <f t="shared" si="154"/>
        <v>0.31293514107731768</v>
      </c>
      <c r="I1456" s="139">
        <f t="shared" si="155"/>
        <v>1.440691596300764</v>
      </c>
      <c r="J1456" s="139">
        <f t="shared" si="157"/>
        <v>-5.0535993703942204E-2</v>
      </c>
      <c r="K1456" s="139">
        <f t="shared" si="158"/>
        <v>-0.1128958988170299</v>
      </c>
      <c r="L1456" s="139">
        <f t="shared" si="159"/>
        <v>-0.19608855566109368</v>
      </c>
      <c r="M1456" s="139">
        <f t="shared" si="160"/>
        <v>-0.35952044818206574</v>
      </c>
      <c r="N1456" s="388">
        <f t="shared" si="156"/>
        <v>-981.13130308885741</v>
      </c>
    </row>
    <row r="1457" spans="2:14" x14ac:dyDescent="0.25">
      <c r="B1457" s="387">
        <v>20</v>
      </c>
      <c r="C1457" s="387">
        <v>4671</v>
      </c>
      <c r="D1457" s="384" t="s">
        <v>2030</v>
      </c>
      <c r="E1457" s="385">
        <v>12249</v>
      </c>
      <c r="F1457" s="385">
        <v>1119</v>
      </c>
      <c r="G1457" s="385">
        <v>22788</v>
      </c>
      <c r="H1457" s="386">
        <f t="shared" si="154"/>
        <v>0.53751974723538709</v>
      </c>
      <c r="I1457" s="139">
        <f t="shared" si="155"/>
        <v>31.310991957104559</v>
      </c>
      <c r="J1457" s="139">
        <f t="shared" si="157"/>
        <v>0.67454493549867645</v>
      </c>
      <c r="K1457" s="139">
        <f t="shared" si="158"/>
        <v>0.12652699587646379</v>
      </c>
      <c r="L1457" s="139">
        <f t="shared" si="159"/>
        <v>0.83728694645094348</v>
      </c>
      <c r="M1457" s="139">
        <f t="shared" si="160"/>
        <v>1.6383588778260836</v>
      </c>
      <c r="N1457" s="388">
        <f t="shared" si="156"/>
        <v>37334.922107900791</v>
      </c>
    </row>
    <row r="1458" spans="2:14" x14ac:dyDescent="0.25">
      <c r="B1458" s="387">
        <v>20</v>
      </c>
      <c r="C1458" s="387">
        <v>4681</v>
      </c>
      <c r="D1458" s="384" t="s">
        <v>2031</v>
      </c>
      <c r="E1458" s="385">
        <v>358</v>
      </c>
      <c r="F1458" s="385">
        <v>1083</v>
      </c>
      <c r="G1458" s="385">
        <v>1442</v>
      </c>
      <c r="H1458" s="386">
        <f t="shared" si="154"/>
        <v>0.24826629680998613</v>
      </c>
      <c r="I1458" s="139">
        <f t="shared" si="155"/>
        <v>1.6620498614958448</v>
      </c>
      <c r="J1458" s="139">
        <f t="shared" si="157"/>
        <v>-9.7057712427895057E-2</v>
      </c>
      <c r="K1458" s="139">
        <f t="shared" si="158"/>
        <v>-0.18183740890463457</v>
      </c>
      <c r="L1458" s="139">
        <f t="shared" si="159"/>
        <v>-0.18843057413162836</v>
      </c>
      <c r="M1458" s="139">
        <f t="shared" si="160"/>
        <v>-0.46732569546415803</v>
      </c>
      <c r="N1458" s="388">
        <f t="shared" si="156"/>
        <v>-673.88365285931593</v>
      </c>
    </row>
    <row r="1459" spans="2:14" x14ac:dyDescent="0.25">
      <c r="B1459" s="387">
        <v>20</v>
      </c>
      <c r="C1459" s="387">
        <v>4683</v>
      </c>
      <c r="D1459" s="384" t="s">
        <v>2032</v>
      </c>
      <c r="E1459" s="385">
        <v>902</v>
      </c>
      <c r="F1459" s="385">
        <v>878</v>
      </c>
      <c r="G1459" s="385">
        <v>1759</v>
      </c>
      <c r="H1459" s="386">
        <f t="shared" si="154"/>
        <v>0.51279135872654913</v>
      </c>
      <c r="I1459" s="139">
        <f t="shared" si="155"/>
        <v>3.0307517084282458</v>
      </c>
      <c r="J1459" s="139">
        <f t="shared" si="157"/>
        <v>-8.5598982951987465E-2</v>
      </c>
      <c r="K1459" s="139">
        <f t="shared" si="158"/>
        <v>0.10016480454388307</v>
      </c>
      <c r="L1459" s="139">
        <f t="shared" si="159"/>
        <v>-0.1410797627493828</v>
      </c>
      <c r="M1459" s="139">
        <f t="shared" si="160"/>
        <v>-0.12651394115748721</v>
      </c>
      <c r="N1459" s="388">
        <f t="shared" si="156"/>
        <v>-222.53802249602001</v>
      </c>
    </row>
    <row r="1460" spans="2:14" x14ac:dyDescent="0.25">
      <c r="B1460" s="387">
        <v>20</v>
      </c>
      <c r="C1460" s="387">
        <v>4691</v>
      </c>
      <c r="D1460" s="384" t="s">
        <v>2033</v>
      </c>
      <c r="E1460" s="385">
        <v>3254</v>
      </c>
      <c r="F1460" s="385">
        <v>539</v>
      </c>
      <c r="G1460" s="385">
        <v>3522</v>
      </c>
      <c r="H1460" s="386">
        <f t="shared" si="154"/>
        <v>0.92390687109596825</v>
      </c>
      <c r="I1460" s="139">
        <f t="shared" si="155"/>
        <v>12.571428571428571</v>
      </c>
      <c r="J1460" s="139">
        <f t="shared" si="157"/>
        <v>-2.1871096308375304E-2</v>
      </c>
      <c r="K1460" s="139">
        <f t="shared" si="158"/>
        <v>0.53844268880638146</v>
      </c>
      <c r="L1460" s="139">
        <f t="shared" si="159"/>
        <v>0.18898393345398384</v>
      </c>
      <c r="M1460" s="139">
        <f t="shared" si="160"/>
        <v>0.70555552595198989</v>
      </c>
      <c r="N1460" s="388">
        <f t="shared" si="156"/>
        <v>2484.9665624029085</v>
      </c>
    </row>
    <row r="1461" spans="2:14" x14ac:dyDescent="0.25">
      <c r="B1461" s="387">
        <v>20</v>
      </c>
      <c r="C1461" s="387">
        <v>4696</v>
      </c>
      <c r="D1461" s="384" t="s">
        <v>2034</v>
      </c>
      <c r="E1461" s="385">
        <v>3614</v>
      </c>
      <c r="F1461" s="385">
        <v>1140</v>
      </c>
      <c r="G1461" s="385">
        <v>5147</v>
      </c>
      <c r="H1461" s="386">
        <f t="shared" si="154"/>
        <v>0.70215659607538372</v>
      </c>
      <c r="I1461" s="139">
        <f t="shared" si="155"/>
        <v>7.6850877192982452</v>
      </c>
      <c r="J1461" s="139">
        <f t="shared" si="157"/>
        <v>3.6868447534999502E-2</v>
      </c>
      <c r="K1461" s="139">
        <f t="shared" si="158"/>
        <v>0.3020413893017358</v>
      </c>
      <c r="L1461" s="139">
        <f t="shared" si="159"/>
        <v>1.9938933217338844E-2</v>
      </c>
      <c r="M1461" s="139">
        <f t="shared" si="160"/>
        <v>0.35884877005407417</v>
      </c>
      <c r="N1461" s="388">
        <f t="shared" si="156"/>
        <v>1846.9946194683198</v>
      </c>
    </row>
    <row r="1462" spans="2:14" x14ac:dyDescent="0.25">
      <c r="B1462" s="387">
        <v>20</v>
      </c>
      <c r="C1462" s="387">
        <v>4701</v>
      </c>
      <c r="D1462" s="384" t="s">
        <v>2035</v>
      </c>
      <c r="E1462" s="385">
        <v>411</v>
      </c>
      <c r="F1462" s="385">
        <v>1215</v>
      </c>
      <c r="G1462" s="385">
        <v>1119</v>
      </c>
      <c r="H1462" s="386">
        <f t="shared" si="154"/>
        <v>0.36729222520107241</v>
      </c>
      <c r="I1462" s="139">
        <f t="shared" si="155"/>
        <v>1.2592592592592593</v>
      </c>
      <c r="J1462" s="139">
        <f t="shared" si="157"/>
        <v>-0.10873332637337817</v>
      </c>
      <c r="K1462" s="139">
        <f t="shared" si="158"/>
        <v>-5.4947446112986464E-2</v>
      </c>
      <c r="L1462" s="139">
        <f t="shared" si="159"/>
        <v>-0.20236528305000362</v>
      </c>
      <c r="M1462" s="139">
        <f t="shared" si="160"/>
        <v>-0.36604605553636826</v>
      </c>
      <c r="N1462" s="388">
        <f t="shared" si="156"/>
        <v>-409.60553614519608</v>
      </c>
    </row>
    <row r="1463" spans="2:14" x14ac:dyDescent="0.25">
      <c r="B1463" s="387">
        <v>20</v>
      </c>
      <c r="C1463" s="387">
        <v>4711</v>
      </c>
      <c r="D1463" s="384" t="s">
        <v>2036</v>
      </c>
      <c r="E1463" s="385">
        <v>1282</v>
      </c>
      <c r="F1463" s="385">
        <v>1419</v>
      </c>
      <c r="G1463" s="385">
        <v>2786</v>
      </c>
      <c r="H1463" s="386">
        <f t="shared" si="154"/>
        <v>0.46015793251974157</v>
      </c>
      <c r="I1463" s="139">
        <f t="shared" si="155"/>
        <v>2.8668076109936576</v>
      </c>
      <c r="J1463" s="139">
        <f t="shared" si="157"/>
        <v>-4.8475591242974597E-2</v>
      </c>
      <c r="K1463" s="139">
        <f t="shared" si="158"/>
        <v>4.4053891709541985E-2</v>
      </c>
      <c r="L1463" s="139">
        <f t="shared" si="159"/>
        <v>-0.14675147719344245</v>
      </c>
      <c r="M1463" s="139">
        <f t="shared" si="160"/>
        <v>-0.15117317672687505</v>
      </c>
      <c r="N1463" s="388">
        <f t="shared" si="156"/>
        <v>-421.1684703610739</v>
      </c>
    </row>
    <row r="1464" spans="2:14" x14ac:dyDescent="0.25">
      <c r="B1464" s="387">
        <v>20</v>
      </c>
      <c r="C1464" s="387">
        <v>4716</v>
      </c>
      <c r="D1464" s="384" t="s">
        <v>2037</v>
      </c>
      <c r="E1464" s="385">
        <v>323</v>
      </c>
      <c r="F1464" s="385">
        <v>386</v>
      </c>
      <c r="G1464" s="385">
        <v>1275</v>
      </c>
      <c r="H1464" s="386">
        <f t="shared" si="154"/>
        <v>0.25333333333333335</v>
      </c>
      <c r="I1464" s="139">
        <f t="shared" si="155"/>
        <v>4.1398963730569944</v>
      </c>
      <c r="J1464" s="139">
        <f t="shared" si="157"/>
        <v>-0.10309433016441419</v>
      </c>
      <c r="K1464" s="139">
        <f t="shared" si="158"/>
        <v>-0.17643559364805556</v>
      </c>
      <c r="L1464" s="139">
        <f t="shared" si="159"/>
        <v>-0.10270844036959076</v>
      </c>
      <c r="M1464" s="139">
        <f t="shared" si="160"/>
        <v>-0.38223836418206053</v>
      </c>
      <c r="N1464" s="388">
        <f t="shared" si="156"/>
        <v>-487.3539143321272</v>
      </c>
    </row>
    <row r="1465" spans="2:14" x14ac:dyDescent="0.25">
      <c r="B1465" s="387">
        <v>20</v>
      </c>
      <c r="C1465" s="387">
        <v>4721</v>
      </c>
      <c r="D1465" s="384" t="s">
        <v>2038</v>
      </c>
      <c r="E1465" s="385">
        <v>942</v>
      </c>
      <c r="F1465" s="385">
        <v>1192</v>
      </c>
      <c r="G1465" s="385">
        <v>3007</v>
      </c>
      <c r="H1465" s="386">
        <f t="shared" si="154"/>
        <v>0.31326903890921182</v>
      </c>
      <c r="I1465" s="139">
        <f t="shared" si="155"/>
        <v>3.3129194630872485</v>
      </c>
      <c r="J1465" s="139">
        <f t="shared" si="157"/>
        <v>-4.0487013280275624E-2</v>
      </c>
      <c r="K1465" s="139">
        <f t="shared" si="158"/>
        <v>-0.11253994037975523</v>
      </c>
      <c r="L1465" s="139">
        <f t="shared" si="159"/>
        <v>-0.13131805156373982</v>
      </c>
      <c r="M1465" s="139">
        <f t="shared" si="160"/>
        <v>-0.28434500522377071</v>
      </c>
      <c r="N1465" s="388">
        <f t="shared" si="156"/>
        <v>-855.02543070787851</v>
      </c>
    </row>
    <row r="1466" spans="2:14" x14ac:dyDescent="0.25">
      <c r="B1466" s="387">
        <v>20</v>
      </c>
      <c r="C1466" s="387">
        <v>4723</v>
      </c>
      <c r="D1466" s="384" t="s">
        <v>2039</v>
      </c>
      <c r="E1466" s="385">
        <v>291</v>
      </c>
      <c r="F1466" s="385">
        <v>914</v>
      </c>
      <c r="G1466" s="385">
        <v>855</v>
      </c>
      <c r="H1466" s="386">
        <f t="shared" si="154"/>
        <v>0.34035087719298246</v>
      </c>
      <c r="I1466" s="139">
        <f t="shared" si="155"/>
        <v>1.2538293216630196</v>
      </c>
      <c r="J1466" s="139">
        <f t="shared" si="157"/>
        <v>-0.11827624303470183</v>
      </c>
      <c r="K1466" s="139">
        <f t="shared" si="158"/>
        <v>-8.3668807017400898E-2</v>
      </c>
      <c r="L1466" s="139">
        <f t="shared" si="159"/>
        <v>-0.20255313400637751</v>
      </c>
      <c r="M1466" s="139">
        <f t="shared" si="160"/>
        <v>-0.40449818405848026</v>
      </c>
      <c r="N1466" s="388">
        <f t="shared" si="156"/>
        <v>-345.8459473700006</v>
      </c>
    </row>
    <row r="1467" spans="2:14" x14ac:dyDescent="0.25">
      <c r="B1467" s="387">
        <v>20</v>
      </c>
      <c r="C1467" s="387">
        <v>4724</v>
      </c>
      <c r="D1467" s="384" t="s">
        <v>2040</v>
      </c>
      <c r="E1467" s="385">
        <v>1834</v>
      </c>
      <c r="F1467" s="385">
        <v>615</v>
      </c>
      <c r="G1467" s="385">
        <v>4847</v>
      </c>
      <c r="H1467" s="386">
        <f t="shared" si="154"/>
        <v>0.3783783783783784</v>
      </c>
      <c r="I1467" s="139">
        <f t="shared" si="155"/>
        <v>10.863414634146341</v>
      </c>
      <c r="J1467" s="139">
        <f t="shared" si="157"/>
        <v>2.6024224056222612E-2</v>
      </c>
      <c r="K1467" s="139">
        <f t="shared" si="158"/>
        <v>-4.3128831604483997E-2</v>
      </c>
      <c r="L1467" s="139">
        <f t="shared" si="159"/>
        <v>0.12989447875370691</v>
      </c>
      <c r="M1467" s="139">
        <f t="shared" si="160"/>
        <v>0.11278987120544552</v>
      </c>
      <c r="N1467" s="388">
        <f t="shared" si="156"/>
        <v>546.69250573279442</v>
      </c>
    </row>
    <row r="1468" spans="2:14" x14ac:dyDescent="0.25">
      <c r="B1468" s="387">
        <v>20</v>
      </c>
      <c r="C1468" s="387">
        <v>4726</v>
      </c>
      <c r="D1468" s="384" t="s">
        <v>2041</v>
      </c>
      <c r="E1468" s="385">
        <v>1484</v>
      </c>
      <c r="F1468" s="385">
        <v>3042</v>
      </c>
      <c r="G1468" s="385">
        <v>2933</v>
      </c>
      <c r="H1468" s="386">
        <f t="shared" si="154"/>
        <v>0.5059665871121718</v>
      </c>
      <c r="I1468" s="139">
        <f t="shared" si="155"/>
        <v>1.4520052596975674</v>
      </c>
      <c r="J1468" s="139">
        <f t="shared" si="157"/>
        <v>-4.3161921738373923E-2</v>
      </c>
      <c r="K1468" s="139">
        <f t="shared" si="158"/>
        <v>9.2889120767114572E-2</v>
      </c>
      <c r="L1468" s="139">
        <f t="shared" si="159"/>
        <v>-0.19569715475610847</v>
      </c>
      <c r="M1468" s="139">
        <f t="shared" si="160"/>
        <v>-0.14596995572736782</v>
      </c>
      <c r="N1468" s="388">
        <f t="shared" si="156"/>
        <v>-428.12988014836981</v>
      </c>
    </row>
    <row r="1469" spans="2:14" x14ac:dyDescent="0.25">
      <c r="B1469" s="387">
        <v>20</v>
      </c>
      <c r="C1469" s="387">
        <v>4741</v>
      </c>
      <c r="D1469" s="384" t="s">
        <v>2042</v>
      </c>
      <c r="E1469" s="385">
        <v>465</v>
      </c>
      <c r="F1469" s="385">
        <v>839</v>
      </c>
      <c r="G1469" s="385">
        <v>1254</v>
      </c>
      <c r="H1469" s="386">
        <f t="shared" si="154"/>
        <v>0.37081339712918659</v>
      </c>
      <c r="I1469" s="139">
        <f t="shared" si="155"/>
        <v>2.0488676996424315</v>
      </c>
      <c r="J1469" s="139">
        <f t="shared" si="157"/>
        <v>-0.10385342580792856</v>
      </c>
      <c r="K1469" s="139">
        <f t="shared" si="158"/>
        <v>-5.119363061260794E-2</v>
      </c>
      <c r="L1469" s="139">
        <f t="shared" si="159"/>
        <v>-0.17504844965037772</v>
      </c>
      <c r="M1469" s="139">
        <f t="shared" si="160"/>
        <v>-0.3300955060709142</v>
      </c>
      <c r="N1469" s="388">
        <f t="shared" si="156"/>
        <v>-413.93976461292641</v>
      </c>
    </row>
    <row r="1470" spans="2:14" x14ac:dyDescent="0.25">
      <c r="B1470" s="387">
        <v>20</v>
      </c>
      <c r="C1470" s="387">
        <v>4746</v>
      </c>
      <c r="D1470" s="384" t="s">
        <v>2043</v>
      </c>
      <c r="E1470" s="385">
        <v>2705</v>
      </c>
      <c r="F1470" s="385">
        <v>776</v>
      </c>
      <c r="G1470" s="385">
        <v>5854</v>
      </c>
      <c r="H1470" s="386">
        <f t="shared" si="154"/>
        <v>0.46207721216262387</v>
      </c>
      <c r="I1470" s="139">
        <f t="shared" si="155"/>
        <v>11.029639175257731</v>
      </c>
      <c r="J1470" s="139">
        <f t="shared" si="157"/>
        <v>6.2424667533317033E-2</v>
      </c>
      <c r="K1470" s="139">
        <f t="shared" si="158"/>
        <v>4.6099978018332675E-2</v>
      </c>
      <c r="L1470" s="139">
        <f t="shared" si="159"/>
        <v>0.13564508609810871</v>
      </c>
      <c r="M1470" s="139">
        <f t="shared" si="160"/>
        <v>0.24416973164975841</v>
      </c>
      <c r="N1470" s="388">
        <f t="shared" si="156"/>
        <v>1429.3696090776857</v>
      </c>
    </row>
    <row r="1471" spans="2:14" x14ac:dyDescent="0.25">
      <c r="B1471" s="387">
        <v>20</v>
      </c>
      <c r="C1471" s="387">
        <v>4751</v>
      </c>
      <c r="D1471" s="384" t="s">
        <v>2044</v>
      </c>
      <c r="E1471" s="385">
        <v>990</v>
      </c>
      <c r="F1471" s="385">
        <v>154</v>
      </c>
      <c r="G1471" s="385">
        <v>2999</v>
      </c>
      <c r="H1471" s="386">
        <f t="shared" si="154"/>
        <v>0.33011003667889294</v>
      </c>
      <c r="I1471" s="139">
        <f t="shared" si="155"/>
        <v>25.902597402597401</v>
      </c>
      <c r="J1471" s="139">
        <f t="shared" si="157"/>
        <v>-4.0776192573043005E-2</v>
      </c>
      <c r="K1471" s="139">
        <f t="shared" si="158"/>
        <v>-9.4586259116731353E-2</v>
      </c>
      <c r="L1471" s="139">
        <f t="shared" si="159"/>
        <v>0.65018128059303748</v>
      </c>
      <c r="M1471" s="139">
        <f t="shared" si="160"/>
        <v>0.51481882890326314</v>
      </c>
      <c r="N1471" s="388">
        <f t="shared" si="156"/>
        <v>1543.9416678808861</v>
      </c>
    </row>
    <row r="1472" spans="2:14" x14ac:dyDescent="0.25">
      <c r="B1472" s="387">
        <v>20</v>
      </c>
      <c r="C1472" s="387">
        <v>4756</v>
      </c>
      <c r="D1472" s="384" t="s">
        <v>2045</v>
      </c>
      <c r="E1472" s="385">
        <v>362</v>
      </c>
      <c r="F1472" s="385">
        <v>1090</v>
      </c>
      <c r="G1472" s="385">
        <v>882</v>
      </c>
      <c r="H1472" s="386">
        <f t="shared" si="154"/>
        <v>0.41043083900226757</v>
      </c>
      <c r="I1472" s="139">
        <f t="shared" si="155"/>
        <v>1.1412844036697247</v>
      </c>
      <c r="J1472" s="139">
        <f t="shared" si="157"/>
        <v>-0.11730026292161191</v>
      </c>
      <c r="K1472" s="139">
        <f t="shared" si="158"/>
        <v>-8.9586672468275723E-3</v>
      </c>
      <c r="L1472" s="139">
        <f t="shared" si="159"/>
        <v>-0.20644667239523451</v>
      </c>
      <c r="M1472" s="139">
        <f t="shared" si="160"/>
        <v>-0.33270560256367399</v>
      </c>
      <c r="N1472" s="388">
        <f t="shared" si="156"/>
        <v>-293.44634146116044</v>
      </c>
    </row>
    <row r="1473" spans="2:14" x14ac:dyDescent="0.25">
      <c r="B1473" s="387">
        <v>20</v>
      </c>
      <c r="C1473" s="387">
        <v>4761</v>
      </c>
      <c r="D1473" s="384" t="s">
        <v>2046</v>
      </c>
      <c r="E1473" s="385">
        <v>4040</v>
      </c>
      <c r="F1473" s="385">
        <v>1206</v>
      </c>
      <c r="G1473" s="385">
        <v>7963</v>
      </c>
      <c r="H1473" s="386">
        <f t="shared" si="154"/>
        <v>0.50734647745824435</v>
      </c>
      <c r="I1473" s="139">
        <f t="shared" si="155"/>
        <v>9.9527363184079594</v>
      </c>
      <c r="J1473" s="139">
        <f t="shared" si="157"/>
        <v>0.13865955858911855</v>
      </c>
      <c r="K1473" s="139">
        <f t="shared" si="158"/>
        <v>9.436018036762775E-2</v>
      </c>
      <c r="L1473" s="139">
        <f t="shared" si="159"/>
        <v>9.8389182508893031E-2</v>
      </c>
      <c r="M1473" s="139">
        <f t="shared" si="160"/>
        <v>0.33140892146563933</v>
      </c>
      <c r="N1473" s="388">
        <f t="shared" si="156"/>
        <v>2639.0092416308858</v>
      </c>
    </row>
    <row r="1474" spans="2:14" x14ac:dyDescent="0.25">
      <c r="B1474" s="387">
        <v>20</v>
      </c>
      <c r="C1474" s="387">
        <v>4776</v>
      </c>
      <c r="D1474" s="384" t="s">
        <v>2047</v>
      </c>
      <c r="E1474" s="385">
        <v>751</v>
      </c>
      <c r="F1474" s="385">
        <v>709</v>
      </c>
      <c r="G1474" s="385">
        <v>1616</v>
      </c>
      <c r="H1474" s="386">
        <f t="shared" si="154"/>
        <v>0.46472772277227725</v>
      </c>
      <c r="I1474" s="139">
        <f t="shared" si="155"/>
        <v>3.3385049365303243</v>
      </c>
      <c r="J1474" s="139">
        <f t="shared" si="157"/>
        <v>-9.0768062810204456E-2</v>
      </c>
      <c r="K1474" s="139">
        <f t="shared" si="158"/>
        <v>4.8925607670493171E-2</v>
      </c>
      <c r="L1474" s="139">
        <f t="shared" si="159"/>
        <v>-0.13043291143636745</v>
      </c>
      <c r="M1474" s="139">
        <f t="shared" si="160"/>
        <v>-0.17227536657607873</v>
      </c>
      <c r="N1474" s="388">
        <f t="shared" si="156"/>
        <v>-278.39699238694323</v>
      </c>
    </row>
    <row r="1475" spans="2:14" x14ac:dyDescent="0.25">
      <c r="B1475" s="387">
        <v>20</v>
      </c>
      <c r="C1475" s="387">
        <v>4781</v>
      </c>
      <c r="D1475" s="384" t="s">
        <v>2048</v>
      </c>
      <c r="E1475" s="385">
        <v>2088</v>
      </c>
      <c r="F1475" s="385">
        <v>1633</v>
      </c>
      <c r="G1475" s="385">
        <v>4816</v>
      </c>
      <c r="H1475" s="386">
        <f t="shared" si="154"/>
        <v>0.43355481727574752</v>
      </c>
      <c r="I1475" s="139">
        <f t="shared" si="155"/>
        <v>4.2278015921616658</v>
      </c>
      <c r="J1475" s="139">
        <f t="shared" si="157"/>
        <v>2.4903654296749001E-2</v>
      </c>
      <c r="K1475" s="139">
        <f t="shared" si="158"/>
        <v>1.5693110583258139E-2</v>
      </c>
      <c r="L1475" s="139">
        <f t="shared" si="159"/>
        <v>-9.9667322642841727E-2</v>
      </c>
      <c r="M1475" s="139">
        <f t="shared" si="160"/>
        <v>-5.9070557762834583E-2</v>
      </c>
      <c r="N1475" s="388">
        <f t="shared" si="156"/>
        <v>-284.48380618581137</v>
      </c>
    </row>
    <row r="1476" spans="2:14" x14ac:dyDescent="0.25">
      <c r="B1476" s="387">
        <v>20</v>
      </c>
      <c r="C1476" s="387">
        <v>4786</v>
      </c>
      <c r="D1476" s="384" t="s">
        <v>2049</v>
      </c>
      <c r="E1476" s="385">
        <v>551</v>
      </c>
      <c r="F1476" s="385">
        <v>217</v>
      </c>
      <c r="G1476" s="385">
        <v>2508</v>
      </c>
      <c r="H1476" s="386">
        <f t="shared" si="154"/>
        <v>0.2196969696969697</v>
      </c>
      <c r="I1476" s="139">
        <f t="shared" si="155"/>
        <v>14.096774193548388</v>
      </c>
      <c r="J1476" s="139">
        <f t="shared" si="157"/>
        <v>-5.8524571666641177E-2</v>
      </c>
      <c r="K1476" s="139">
        <f t="shared" si="158"/>
        <v>-0.21229430937460445</v>
      </c>
      <c r="L1476" s="139">
        <f t="shared" si="159"/>
        <v>0.24175390158663931</v>
      </c>
      <c r="M1476" s="139">
        <f t="shared" si="160"/>
        <v>-2.9064979454606316E-2</v>
      </c>
      <c r="N1476" s="388">
        <f t="shared" si="156"/>
        <v>-72.894968472152641</v>
      </c>
    </row>
    <row r="1477" spans="2:14" x14ac:dyDescent="0.25">
      <c r="B1477" s="387">
        <v>20</v>
      </c>
      <c r="C1477" s="387">
        <v>4791</v>
      </c>
      <c r="D1477" s="384" t="s">
        <v>2050</v>
      </c>
      <c r="E1477" s="385">
        <v>416</v>
      </c>
      <c r="F1477" s="385">
        <v>1206</v>
      </c>
      <c r="G1477" s="385">
        <v>1189</v>
      </c>
      <c r="H1477" s="386">
        <f t="shared" si="154"/>
        <v>0.34987384356602186</v>
      </c>
      <c r="I1477" s="139">
        <f t="shared" si="155"/>
        <v>1.3308457711442787</v>
      </c>
      <c r="J1477" s="139">
        <f t="shared" si="157"/>
        <v>-0.10620300756166356</v>
      </c>
      <c r="K1477" s="139">
        <f t="shared" si="158"/>
        <v>-7.351665895121888E-2</v>
      </c>
      <c r="L1477" s="139">
        <f t="shared" si="159"/>
        <v>-0.19988871780726833</v>
      </c>
      <c r="M1477" s="139">
        <f t="shared" si="160"/>
        <v>-0.37960838432015076</v>
      </c>
      <c r="N1477" s="388">
        <f t="shared" si="156"/>
        <v>-451.35436895665924</v>
      </c>
    </row>
    <row r="1478" spans="2:14" x14ac:dyDescent="0.25">
      <c r="B1478" s="387">
        <v>20</v>
      </c>
      <c r="C1478" s="387">
        <v>4801</v>
      </c>
      <c r="D1478" s="384" t="s">
        <v>2051</v>
      </c>
      <c r="E1478" s="385">
        <v>342</v>
      </c>
      <c r="F1478" s="385">
        <v>355</v>
      </c>
      <c r="G1478" s="385">
        <v>928</v>
      </c>
      <c r="H1478" s="386">
        <f t="shared" si="154"/>
        <v>0.36853448275862066</v>
      </c>
      <c r="I1478" s="139">
        <f t="shared" si="155"/>
        <v>3.5774647887323945</v>
      </c>
      <c r="J1478" s="139">
        <f t="shared" si="157"/>
        <v>-0.11563748198819945</v>
      </c>
      <c r="K1478" s="139">
        <f t="shared" si="158"/>
        <v>-5.3623112689288967E-2</v>
      </c>
      <c r="L1478" s="139">
        <f t="shared" si="159"/>
        <v>-0.12216599566146069</v>
      </c>
      <c r="M1478" s="139">
        <f t="shared" si="160"/>
        <v>-0.29142659033894913</v>
      </c>
      <c r="N1478" s="388">
        <f t="shared" si="156"/>
        <v>-270.44387583454477</v>
      </c>
    </row>
    <row r="1479" spans="2:14" x14ac:dyDescent="0.25">
      <c r="B1479" s="387">
        <v>20</v>
      </c>
      <c r="C1479" s="387">
        <v>4806</v>
      </c>
      <c r="D1479" s="384" t="s">
        <v>2052</v>
      </c>
      <c r="E1479" s="385">
        <v>640</v>
      </c>
      <c r="F1479" s="385">
        <v>1188</v>
      </c>
      <c r="G1479" s="385">
        <v>1882</v>
      </c>
      <c r="H1479" s="386">
        <f t="shared" si="154"/>
        <v>0.34006376195536664</v>
      </c>
      <c r="I1479" s="139">
        <f t="shared" si="155"/>
        <v>2.1228956228956228</v>
      </c>
      <c r="J1479" s="139">
        <f t="shared" si="157"/>
        <v>-8.115285132568896E-2</v>
      </c>
      <c r="K1479" s="139">
        <f t="shared" si="158"/>
        <v>-8.397489193780816E-2</v>
      </c>
      <c r="L1479" s="139">
        <f t="shared" si="159"/>
        <v>-0.17248742276286574</v>
      </c>
      <c r="M1479" s="139">
        <f t="shared" si="160"/>
        <v>-0.33761516602636288</v>
      </c>
      <c r="N1479" s="388">
        <f t="shared" si="156"/>
        <v>-635.39174246161497</v>
      </c>
    </row>
    <row r="1480" spans="2:14" x14ac:dyDescent="0.25">
      <c r="B1480" s="387">
        <v>20</v>
      </c>
      <c r="C1480" s="387">
        <v>4811</v>
      </c>
      <c r="D1480" s="384" t="s">
        <v>2053</v>
      </c>
      <c r="E1480" s="385">
        <v>347</v>
      </c>
      <c r="F1480" s="385">
        <v>1373</v>
      </c>
      <c r="G1480" s="385">
        <v>1136</v>
      </c>
      <c r="H1480" s="386">
        <f t="shared" si="154"/>
        <v>0.30545774647887325</v>
      </c>
      <c r="I1480" s="139">
        <f t="shared" si="155"/>
        <v>1.0801165331391114</v>
      </c>
      <c r="J1480" s="139">
        <f t="shared" si="157"/>
        <v>-0.10811882037624747</v>
      </c>
      <c r="K1480" s="139">
        <f t="shared" si="158"/>
        <v>-0.12086732433078493</v>
      </c>
      <c r="L1480" s="139">
        <f t="shared" si="159"/>
        <v>-0.20856280039392183</v>
      </c>
      <c r="M1480" s="139">
        <f t="shared" si="160"/>
        <v>-0.43754894510095421</v>
      </c>
      <c r="N1480" s="388">
        <f t="shared" si="156"/>
        <v>-497.05560163468397</v>
      </c>
    </row>
    <row r="1481" spans="2:14" x14ac:dyDescent="0.25">
      <c r="B1481" s="387">
        <v>20</v>
      </c>
      <c r="C1481" s="387">
        <v>4816</v>
      </c>
      <c r="D1481" s="384" t="s">
        <v>2054</v>
      </c>
      <c r="E1481" s="385">
        <v>912</v>
      </c>
      <c r="F1481" s="385">
        <v>2408</v>
      </c>
      <c r="G1481" s="385">
        <v>1579</v>
      </c>
      <c r="H1481" s="386">
        <f t="shared" si="154"/>
        <v>0.57758074730842301</v>
      </c>
      <c r="I1481" s="139">
        <f t="shared" si="155"/>
        <v>1.0344684385382059</v>
      </c>
      <c r="J1481" s="139">
        <f t="shared" si="157"/>
        <v>-9.2105517039253598E-2</v>
      </c>
      <c r="K1481" s="139">
        <f t="shared" si="158"/>
        <v>0.16923482330009282</v>
      </c>
      <c r="L1481" s="139">
        <f t="shared" si="159"/>
        <v>-0.21014201526986487</v>
      </c>
      <c r="M1481" s="139">
        <f t="shared" si="160"/>
        <v>-0.13301270900902565</v>
      </c>
      <c r="N1481" s="388">
        <f t="shared" si="156"/>
        <v>-210.02706752525151</v>
      </c>
    </row>
    <row r="1482" spans="2:14" x14ac:dyDescent="0.25">
      <c r="B1482" s="387">
        <v>20</v>
      </c>
      <c r="C1482" s="387">
        <v>4821</v>
      </c>
      <c r="D1482" s="384" t="s">
        <v>2055</v>
      </c>
      <c r="E1482" s="385">
        <v>740</v>
      </c>
      <c r="F1482" s="385">
        <v>1681</v>
      </c>
      <c r="G1482" s="385">
        <v>1775</v>
      </c>
      <c r="H1482" s="386">
        <f t="shared" si="154"/>
        <v>0.41690140845070423</v>
      </c>
      <c r="I1482" s="139">
        <f t="shared" si="155"/>
        <v>1.496133254015467</v>
      </c>
      <c r="J1482" s="139">
        <f t="shared" si="157"/>
        <v>-8.5020624366452704E-2</v>
      </c>
      <c r="K1482" s="139">
        <f t="shared" si="158"/>
        <v>-2.060587747248638E-3</v>
      </c>
      <c r="L1482" s="139">
        <f t="shared" si="159"/>
        <v>-0.19417052838360321</v>
      </c>
      <c r="M1482" s="139">
        <f t="shared" si="160"/>
        <v>-0.28125174049730456</v>
      </c>
      <c r="N1482" s="388">
        <f t="shared" si="156"/>
        <v>-499.22183938271559</v>
      </c>
    </row>
    <row r="1483" spans="2:14" x14ac:dyDescent="0.25">
      <c r="B1483" s="387">
        <v>20</v>
      </c>
      <c r="C1483" s="387">
        <v>4826</v>
      </c>
      <c r="D1483" s="384" t="s">
        <v>2056</v>
      </c>
      <c r="E1483" s="385">
        <v>489</v>
      </c>
      <c r="F1483" s="385">
        <v>545</v>
      </c>
      <c r="G1483" s="385">
        <v>693</v>
      </c>
      <c r="H1483" s="386">
        <f t="shared" si="154"/>
        <v>0.7056277056277056</v>
      </c>
      <c r="I1483" s="139">
        <f t="shared" si="155"/>
        <v>2.1688073394495411</v>
      </c>
      <c r="J1483" s="139">
        <f t="shared" si="157"/>
        <v>-0.12413212371324135</v>
      </c>
      <c r="K1483" s="139">
        <f t="shared" si="158"/>
        <v>0.30574183480880762</v>
      </c>
      <c r="L1483" s="139">
        <f t="shared" si="159"/>
        <v>-0.17089908777548182</v>
      </c>
      <c r="M1483" s="139">
        <f t="shared" si="160"/>
        <v>1.0710623320084461E-2</v>
      </c>
      <c r="N1483" s="388">
        <f t="shared" si="156"/>
        <v>7.4224619608185316</v>
      </c>
    </row>
    <row r="1484" spans="2:14" x14ac:dyDescent="0.25">
      <c r="B1484" s="387">
        <v>20</v>
      </c>
      <c r="C1484" s="387">
        <v>4831</v>
      </c>
      <c r="D1484" s="384" t="s">
        <v>2057</v>
      </c>
      <c r="E1484" s="385">
        <v>1329</v>
      </c>
      <c r="F1484" s="385">
        <v>856</v>
      </c>
      <c r="G1484" s="385">
        <v>3218</v>
      </c>
      <c r="H1484" s="386">
        <f t="shared" si="154"/>
        <v>0.4129894344313238</v>
      </c>
      <c r="I1484" s="139">
        <f t="shared" si="155"/>
        <v>5.3119158878504669</v>
      </c>
      <c r="J1484" s="139">
        <f t="shared" si="157"/>
        <v>-3.285990943353588E-2</v>
      </c>
      <c r="K1484" s="139">
        <f t="shared" si="158"/>
        <v>-6.2310256045369702E-3</v>
      </c>
      <c r="L1484" s="139">
        <f t="shared" si="159"/>
        <v>-6.2161936318560873E-2</v>
      </c>
      <c r="M1484" s="139">
        <f t="shared" si="160"/>
        <v>-0.10125287135663372</v>
      </c>
      <c r="N1484" s="388">
        <f t="shared" si="156"/>
        <v>-325.83174002564732</v>
      </c>
    </row>
    <row r="1485" spans="2:14" x14ac:dyDescent="0.25">
      <c r="B1485" s="387">
        <v>20</v>
      </c>
      <c r="C1485" s="387">
        <v>4841</v>
      </c>
      <c r="D1485" s="384" t="s">
        <v>2058</v>
      </c>
      <c r="E1485" s="385">
        <v>793</v>
      </c>
      <c r="F1485" s="385">
        <v>1272</v>
      </c>
      <c r="G1485" s="385">
        <v>2208</v>
      </c>
      <c r="H1485" s="386">
        <f t="shared" ref="H1485:H1548" si="161">E1485/G1485</f>
        <v>0.35914855072463769</v>
      </c>
      <c r="I1485" s="139">
        <f t="shared" ref="I1485:I1548" si="162">(G1485+E1485)/F1485</f>
        <v>2.3592767295597485</v>
      </c>
      <c r="J1485" s="139">
        <f t="shared" si="157"/>
        <v>-6.9368795145418063E-2</v>
      </c>
      <c r="K1485" s="139">
        <f t="shared" si="158"/>
        <v>-6.3629172567635839E-2</v>
      </c>
      <c r="L1485" s="139">
        <f t="shared" si="159"/>
        <v>-0.16430971976563127</v>
      </c>
      <c r="M1485" s="139">
        <f t="shared" si="160"/>
        <v>-0.29730768747868519</v>
      </c>
      <c r="N1485" s="388">
        <f t="shared" ref="N1485:N1548" si="163">M1485*G1485</f>
        <v>-656.45537395293695</v>
      </c>
    </row>
    <row r="1486" spans="2:14" x14ac:dyDescent="0.25">
      <c r="B1486" s="387">
        <v>20</v>
      </c>
      <c r="C1486" s="387">
        <v>4846</v>
      </c>
      <c r="D1486" s="384" t="s">
        <v>2059</v>
      </c>
      <c r="E1486" s="385">
        <v>167</v>
      </c>
      <c r="F1486" s="385">
        <v>771</v>
      </c>
      <c r="G1486" s="385">
        <v>435</v>
      </c>
      <c r="H1486" s="386">
        <f t="shared" si="161"/>
        <v>0.3839080459770115</v>
      </c>
      <c r="I1486" s="139">
        <f t="shared" si="162"/>
        <v>0.7808041504539559</v>
      </c>
      <c r="J1486" s="139">
        <f t="shared" ref="J1486:J1549" si="164">$J$6*(G1486-G$10)/G$11</f>
        <v>-0.13345815590498947</v>
      </c>
      <c r="K1486" s="139">
        <f t="shared" ref="K1486:K1549" si="165">$K$6*(H1486-H$10)/H$11</f>
        <v>-3.7233819271244487E-2</v>
      </c>
      <c r="L1486" s="139">
        <f t="shared" ref="L1486:L1549" si="166">$L$6*(I1486-I$10)/I$11</f>
        <v>-0.21891763713843257</v>
      </c>
      <c r="M1486" s="139">
        <f t="shared" ref="M1486:M1549" si="167">SUM(J1486:L1486)</f>
        <v>-0.38960961231466651</v>
      </c>
      <c r="N1486" s="388">
        <f t="shared" si="163"/>
        <v>-169.48018135687994</v>
      </c>
    </row>
    <row r="1487" spans="2:14" x14ac:dyDescent="0.25">
      <c r="B1487" s="387">
        <v>20</v>
      </c>
      <c r="C1487" s="387">
        <v>4851</v>
      </c>
      <c r="D1487" s="384" t="s">
        <v>2060</v>
      </c>
      <c r="E1487" s="385">
        <v>582</v>
      </c>
      <c r="F1487" s="385">
        <v>644</v>
      </c>
      <c r="G1487" s="385">
        <v>1440</v>
      </c>
      <c r="H1487" s="386">
        <f t="shared" si="161"/>
        <v>0.40416666666666667</v>
      </c>
      <c r="I1487" s="139">
        <f t="shared" si="162"/>
        <v>3.139751552795031</v>
      </c>
      <c r="J1487" s="139">
        <f t="shared" si="164"/>
        <v>-9.7130007251086906E-2</v>
      </c>
      <c r="K1487" s="139">
        <f t="shared" si="165"/>
        <v>-1.5636712991391535E-2</v>
      </c>
      <c r="L1487" s="139">
        <f t="shared" si="166"/>
        <v>-0.13730886766154948</v>
      </c>
      <c r="M1487" s="139">
        <f t="shared" si="167"/>
        <v>-0.25007558790402795</v>
      </c>
      <c r="N1487" s="388">
        <f t="shared" si="163"/>
        <v>-360.10884658180026</v>
      </c>
    </row>
    <row r="1488" spans="2:14" x14ac:dyDescent="0.25">
      <c r="B1488" s="387">
        <v>20</v>
      </c>
      <c r="C1488" s="387">
        <v>4864</v>
      </c>
      <c r="D1488" s="384" t="s">
        <v>2061</v>
      </c>
      <c r="E1488" s="385">
        <v>1549</v>
      </c>
      <c r="F1488" s="385">
        <v>875</v>
      </c>
      <c r="G1488" s="385">
        <v>3997</v>
      </c>
      <c r="H1488" s="386">
        <f t="shared" si="161"/>
        <v>0.3875406554916187</v>
      </c>
      <c r="I1488" s="139">
        <f t="shared" si="162"/>
        <v>6.3382857142857141</v>
      </c>
      <c r="J1488" s="139">
        <f t="shared" si="164"/>
        <v>-4.7010758003119E-3</v>
      </c>
      <c r="K1488" s="139">
        <f t="shared" si="165"/>
        <v>-3.3361203511167677E-2</v>
      </c>
      <c r="L1488" s="139">
        <f t="shared" si="166"/>
        <v>-2.6654243997631461E-2</v>
      </c>
      <c r="M1488" s="139">
        <f t="shared" si="167"/>
        <v>-6.471652330911104E-2</v>
      </c>
      <c r="N1488" s="388">
        <f t="shared" si="163"/>
        <v>-258.67194366651682</v>
      </c>
    </row>
    <row r="1489" spans="2:14" x14ac:dyDescent="0.25">
      <c r="B1489" s="387">
        <v>20</v>
      </c>
      <c r="C1489" s="387">
        <v>4871</v>
      </c>
      <c r="D1489" s="384" t="s">
        <v>2062</v>
      </c>
      <c r="E1489" s="385">
        <v>411</v>
      </c>
      <c r="F1489" s="385">
        <v>1109</v>
      </c>
      <c r="G1489" s="385">
        <v>1787</v>
      </c>
      <c r="H1489" s="386">
        <f t="shared" si="161"/>
        <v>0.22999440402909904</v>
      </c>
      <c r="I1489" s="139">
        <f t="shared" si="162"/>
        <v>1.9819657348963029</v>
      </c>
      <c r="J1489" s="139">
        <f t="shared" si="164"/>
        <v>-8.4586855427301627E-2</v>
      </c>
      <c r="K1489" s="139">
        <f t="shared" si="165"/>
        <v>-0.20131652430780733</v>
      </c>
      <c r="L1489" s="139">
        <f t="shared" si="166"/>
        <v>-0.17736295103056915</v>
      </c>
      <c r="M1489" s="139">
        <f t="shared" si="167"/>
        <v>-0.46326633076567808</v>
      </c>
      <c r="N1489" s="388">
        <f t="shared" si="163"/>
        <v>-827.85693307826671</v>
      </c>
    </row>
    <row r="1490" spans="2:14" x14ac:dyDescent="0.25">
      <c r="B1490" s="387">
        <v>20</v>
      </c>
      <c r="C1490" s="387">
        <v>4881</v>
      </c>
      <c r="D1490" s="384" t="s">
        <v>2063</v>
      </c>
      <c r="E1490" s="385">
        <v>470</v>
      </c>
      <c r="F1490" s="385">
        <v>1421</v>
      </c>
      <c r="G1490" s="385">
        <v>1373</v>
      </c>
      <c r="H1490" s="386">
        <f t="shared" si="161"/>
        <v>0.34231609613983977</v>
      </c>
      <c r="I1490" s="139">
        <f t="shared" si="162"/>
        <v>1.2969739619985925</v>
      </c>
      <c r="J1490" s="139">
        <f t="shared" si="164"/>
        <v>-9.9551883828013721E-2</v>
      </c>
      <c r="K1490" s="139">
        <f t="shared" si="165"/>
        <v>-8.1573746198174882E-2</v>
      </c>
      <c r="L1490" s="139">
        <f t="shared" si="166"/>
        <v>-0.2010605271751211</v>
      </c>
      <c r="M1490" s="139">
        <f t="shared" si="167"/>
        <v>-0.38218615720130966</v>
      </c>
      <c r="N1490" s="388">
        <f t="shared" si="163"/>
        <v>-524.74159383739811</v>
      </c>
    </row>
    <row r="1491" spans="2:14" x14ac:dyDescent="0.25">
      <c r="B1491" s="387">
        <v>20</v>
      </c>
      <c r="C1491" s="387">
        <v>4891</v>
      </c>
      <c r="D1491" s="384" t="s">
        <v>2064</v>
      </c>
      <c r="E1491" s="385">
        <v>1669</v>
      </c>
      <c r="F1491" s="385">
        <v>1309</v>
      </c>
      <c r="G1491" s="385">
        <v>3532</v>
      </c>
      <c r="H1491" s="386">
        <f t="shared" si="161"/>
        <v>0.47253680634201584</v>
      </c>
      <c r="I1491" s="139">
        <f t="shared" si="162"/>
        <v>3.9732620320855614</v>
      </c>
      <c r="J1491" s="139">
        <f t="shared" si="164"/>
        <v>-2.1509622192416072E-2</v>
      </c>
      <c r="K1491" s="139">
        <f t="shared" si="165"/>
        <v>5.7250636821664293E-2</v>
      </c>
      <c r="L1491" s="139">
        <f t="shared" si="166"/>
        <v>-0.10847322491110883</v>
      </c>
      <c r="M1491" s="139">
        <f t="shared" si="167"/>
        <v>-7.273221028186061E-2</v>
      </c>
      <c r="N1491" s="388">
        <f t="shared" si="163"/>
        <v>-256.89016671553168</v>
      </c>
    </row>
    <row r="1492" spans="2:14" x14ac:dyDescent="0.25">
      <c r="B1492" s="387">
        <v>20</v>
      </c>
      <c r="C1492" s="387">
        <v>4901</v>
      </c>
      <c r="D1492" s="384" t="s">
        <v>2065</v>
      </c>
      <c r="E1492" s="385">
        <v>398</v>
      </c>
      <c r="F1492" s="385">
        <v>1221</v>
      </c>
      <c r="G1492" s="385">
        <v>1381</v>
      </c>
      <c r="H1492" s="386">
        <f t="shared" si="161"/>
        <v>0.28819695872556117</v>
      </c>
      <c r="I1492" s="139">
        <f t="shared" si="162"/>
        <v>1.4570024570024569</v>
      </c>
      <c r="J1492" s="139">
        <f t="shared" si="164"/>
        <v>-9.9262704535246354E-2</v>
      </c>
      <c r="K1492" s="139">
        <f t="shared" si="165"/>
        <v>-0.13926853107101589</v>
      </c>
      <c r="L1492" s="139">
        <f t="shared" si="166"/>
        <v>-0.19552427463064209</v>
      </c>
      <c r="M1492" s="139">
        <f t="shared" si="167"/>
        <v>-0.43405551023690436</v>
      </c>
      <c r="N1492" s="388">
        <f t="shared" si="163"/>
        <v>-599.43065963716492</v>
      </c>
    </row>
    <row r="1493" spans="2:14" x14ac:dyDescent="0.25">
      <c r="B1493" s="387">
        <v>20</v>
      </c>
      <c r="C1493" s="387">
        <v>4911</v>
      </c>
      <c r="D1493" s="384" t="s">
        <v>2066</v>
      </c>
      <c r="E1493" s="385">
        <v>1463</v>
      </c>
      <c r="F1493" s="385">
        <v>1130</v>
      </c>
      <c r="G1493" s="385">
        <v>4067</v>
      </c>
      <c r="H1493" s="386">
        <f t="shared" si="161"/>
        <v>0.35972461273666095</v>
      </c>
      <c r="I1493" s="139">
        <f t="shared" si="162"/>
        <v>4.8938053097345131</v>
      </c>
      <c r="J1493" s="139">
        <f t="shared" si="164"/>
        <v>-2.1707569885972928E-3</v>
      </c>
      <c r="K1493" s="139">
        <f t="shared" si="165"/>
        <v>-6.3015050180527554E-2</v>
      </c>
      <c r="L1493" s="139">
        <f t="shared" si="166"/>
        <v>-7.6626646193587417E-2</v>
      </c>
      <c r="M1493" s="139">
        <f t="shared" si="167"/>
        <v>-0.14181245336271225</v>
      </c>
      <c r="N1493" s="388">
        <f t="shared" si="163"/>
        <v>-576.75124782615069</v>
      </c>
    </row>
    <row r="1494" spans="2:14" x14ac:dyDescent="0.25">
      <c r="B1494" s="387">
        <v>20</v>
      </c>
      <c r="C1494" s="387">
        <v>4921</v>
      </c>
      <c r="D1494" s="384" t="s">
        <v>2067</v>
      </c>
      <c r="E1494" s="385">
        <v>3362</v>
      </c>
      <c r="F1494" s="385">
        <v>1862</v>
      </c>
      <c r="G1494" s="385">
        <v>2546</v>
      </c>
      <c r="H1494" s="386">
        <f t="shared" si="161"/>
        <v>1.3205027494108406</v>
      </c>
      <c r="I1494" s="139">
        <f t="shared" si="162"/>
        <v>3.1729323308270678</v>
      </c>
      <c r="J1494" s="139">
        <f t="shared" si="164"/>
        <v>-5.715097002599611E-2</v>
      </c>
      <c r="K1494" s="139">
        <f t="shared" si="165"/>
        <v>0.96124162785220246</v>
      </c>
      <c r="L1494" s="139">
        <f t="shared" si="166"/>
        <v>-0.13616096480335399</v>
      </c>
      <c r="M1494" s="139">
        <f t="shared" si="167"/>
        <v>0.7679296930228523</v>
      </c>
      <c r="N1494" s="388">
        <f t="shared" si="163"/>
        <v>1955.148998436182</v>
      </c>
    </row>
    <row r="1495" spans="2:14" x14ac:dyDescent="0.25">
      <c r="B1495" s="387">
        <v>20</v>
      </c>
      <c r="C1495" s="387">
        <v>4941</v>
      </c>
      <c r="D1495" s="384" t="s">
        <v>2068</v>
      </c>
      <c r="E1495" s="385">
        <v>1204</v>
      </c>
      <c r="F1495" s="385">
        <v>983</v>
      </c>
      <c r="G1495" s="385">
        <v>2927</v>
      </c>
      <c r="H1495" s="386">
        <f t="shared" si="161"/>
        <v>0.41134267167748551</v>
      </c>
      <c r="I1495" s="139">
        <f t="shared" si="162"/>
        <v>4.2024415055951172</v>
      </c>
      <c r="J1495" s="139">
        <f t="shared" si="164"/>
        <v>-4.3378806207949462E-2</v>
      </c>
      <c r="K1495" s="139">
        <f t="shared" si="165"/>
        <v>-7.9865898533167494E-3</v>
      </c>
      <c r="L1495" s="139">
        <f t="shared" si="166"/>
        <v>-0.10054466541719496</v>
      </c>
      <c r="M1495" s="139">
        <f t="shared" si="167"/>
        <v>-0.15191006147846117</v>
      </c>
      <c r="N1495" s="388">
        <f t="shared" si="163"/>
        <v>-444.64074994745584</v>
      </c>
    </row>
    <row r="1496" spans="2:14" x14ac:dyDescent="0.25">
      <c r="B1496" s="387">
        <v>20</v>
      </c>
      <c r="C1496" s="387">
        <v>4946</v>
      </c>
      <c r="D1496" s="384" t="s">
        <v>2069</v>
      </c>
      <c r="E1496" s="385">
        <v>10157</v>
      </c>
      <c r="F1496" s="385">
        <v>1524</v>
      </c>
      <c r="G1496" s="385">
        <v>11893</v>
      </c>
      <c r="H1496" s="386">
        <f t="shared" si="161"/>
        <v>0.85403178340200114</v>
      </c>
      <c r="I1496" s="139">
        <f t="shared" si="162"/>
        <v>14.468503937007874</v>
      </c>
      <c r="J1496" s="139">
        <f t="shared" si="164"/>
        <v>0.28071888616109575</v>
      </c>
      <c r="K1496" s="139">
        <f t="shared" si="165"/>
        <v>0.46395095916897056</v>
      </c>
      <c r="L1496" s="139">
        <f t="shared" si="166"/>
        <v>0.2546140471378201</v>
      </c>
      <c r="M1496" s="139">
        <f t="shared" si="167"/>
        <v>0.9992838924678864</v>
      </c>
      <c r="N1496" s="388">
        <f t="shared" si="163"/>
        <v>11884.483333120574</v>
      </c>
    </row>
    <row r="1497" spans="2:14" x14ac:dyDescent="0.25">
      <c r="B1497" s="387">
        <v>20</v>
      </c>
      <c r="C1497" s="387">
        <v>4951</v>
      </c>
      <c r="D1497" s="384" t="s">
        <v>2070</v>
      </c>
      <c r="E1497" s="385">
        <v>987</v>
      </c>
      <c r="F1497" s="385">
        <v>1693</v>
      </c>
      <c r="G1497" s="385">
        <v>2600</v>
      </c>
      <c r="H1497" s="386">
        <f t="shared" si="161"/>
        <v>0.37961538461538463</v>
      </c>
      <c r="I1497" s="139">
        <f t="shared" si="162"/>
        <v>2.1187241582988778</v>
      </c>
      <c r="J1497" s="139">
        <f t="shared" si="164"/>
        <v>-5.5199009799816269E-2</v>
      </c>
      <c r="K1497" s="139">
        <f t="shared" si="165"/>
        <v>-4.1810096455693405E-2</v>
      </c>
      <c r="L1497" s="139">
        <f t="shared" si="166"/>
        <v>-0.17263173632081916</v>
      </c>
      <c r="M1497" s="139">
        <f t="shared" si="167"/>
        <v>-0.26964084257632881</v>
      </c>
      <c r="N1497" s="388">
        <f t="shared" si="163"/>
        <v>-701.06619069845488</v>
      </c>
    </row>
    <row r="1498" spans="2:14" x14ac:dyDescent="0.25">
      <c r="B1498" s="387">
        <v>21</v>
      </c>
      <c r="C1498" s="387">
        <v>5001</v>
      </c>
      <c r="D1498" s="384" t="s">
        <v>2071</v>
      </c>
      <c r="E1498" s="385">
        <v>2934</v>
      </c>
      <c r="F1498" s="385">
        <v>2047</v>
      </c>
      <c r="G1498" s="385">
        <v>5082</v>
      </c>
      <c r="H1498" s="386">
        <f t="shared" si="161"/>
        <v>0.57733175914994095</v>
      </c>
      <c r="I1498" s="139">
        <f t="shared" si="162"/>
        <v>3.9159745969711772</v>
      </c>
      <c r="J1498" s="139">
        <f t="shared" si="164"/>
        <v>3.4518865781264507E-2</v>
      </c>
      <c r="K1498" s="139">
        <f t="shared" si="165"/>
        <v>0.1689693845121546</v>
      </c>
      <c r="L1498" s="139">
        <f t="shared" si="166"/>
        <v>-0.11045510762775267</v>
      </c>
      <c r="M1498" s="139">
        <f t="shared" si="167"/>
        <v>9.3033142665666438E-2</v>
      </c>
      <c r="N1498" s="388">
        <f t="shared" si="163"/>
        <v>472.79443102691681</v>
      </c>
    </row>
    <row r="1499" spans="2:14" x14ac:dyDescent="0.25">
      <c r="B1499" s="387">
        <v>21</v>
      </c>
      <c r="C1499" s="387">
        <v>5002</v>
      </c>
      <c r="D1499" s="384" t="s">
        <v>2072</v>
      </c>
      <c r="E1499" s="385">
        <v>28644</v>
      </c>
      <c r="F1499" s="385">
        <v>14749</v>
      </c>
      <c r="G1499" s="385">
        <v>44270</v>
      </c>
      <c r="H1499" s="386">
        <f t="shared" si="161"/>
        <v>0.64702959114524505</v>
      </c>
      <c r="I1499" s="139">
        <f t="shared" si="162"/>
        <v>4.9436571970981085</v>
      </c>
      <c r="J1499" s="139">
        <f t="shared" si="164"/>
        <v>1.4510636314022933</v>
      </c>
      <c r="K1499" s="139">
        <f t="shared" si="165"/>
        <v>0.24327214717983059</v>
      </c>
      <c r="L1499" s="139">
        <f t="shared" si="166"/>
        <v>-7.4901999353303633E-2</v>
      </c>
      <c r="M1499" s="139">
        <f t="shared" si="167"/>
        <v>1.6194337792288203</v>
      </c>
      <c r="N1499" s="388">
        <f t="shared" si="163"/>
        <v>71692.333406459875</v>
      </c>
    </row>
    <row r="1500" spans="2:14" x14ac:dyDescent="0.25">
      <c r="B1500" s="387">
        <v>21</v>
      </c>
      <c r="C1500" s="387">
        <v>5003</v>
      </c>
      <c r="D1500" s="384" t="s">
        <v>2073</v>
      </c>
      <c r="E1500" s="385">
        <v>2005</v>
      </c>
      <c r="F1500" s="385">
        <v>821</v>
      </c>
      <c r="G1500" s="385">
        <v>3068</v>
      </c>
      <c r="H1500" s="386">
        <f t="shared" si="161"/>
        <v>0.65352020860495441</v>
      </c>
      <c r="I1500" s="139">
        <f t="shared" si="162"/>
        <v>6.1790499390986602</v>
      </c>
      <c r="J1500" s="139">
        <f t="shared" si="164"/>
        <v>-3.8282021172924327E-2</v>
      </c>
      <c r="K1500" s="139">
        <f t="shared" si="165"/>
        <v>0.25019159926132362</v>
      </c>
      <c r="L1500" s="139">
        <f t="shared" si="166"/>
        <v>-3.2163072069345343E-2</v>
      </c>
      <c r="M1500" s="139">
        <f t="shared" si="167"/>
        <v>0.17974650601905393</v>
      </c>
      <c r="N1500" s="388">
        <f t="shared" si="163"/>
        <v>551.4622804664574</v>
      </c>
    </row>
    <row r="1501" spans="2:14" x14ac:dyDescent="0.25">
      <c r="B1501" s="387">
        <v>21</v>
      </c>
      <c r="C1501" s="387">
        <v>5009</v>
      </c>
      <c r="D1501" s="384" t="s">
        <v>2074</v>
      </c>
      <c r="E1501" s="385">
        <v>146</v>
      </c>
      <c r="F1501" s="385">
        <v>1147</v>
      </c>
      <c r="G1501" s="385">
        <v>388</v>
      </c>
      <c r="H1501" s="386">
        <f t="shared" si="161"/>
        <v>0.37628865979381443</v>
      </c>
      <c r="I1501" s="139">
        <f t="shared" si="162"/>
        <v>0.46556233653007845</v>
      </c>
      <c r="J1501" s="139">
        <f t="shared" si="164"/>
        <v>-0.13515708424999784</v>
      </c>
      <c r="K1501" s="139">
        <f t="shared" si="165"/>
        <v>-4.5356617743392162E-2</v>
      </c>
      <c r="L1501" s="139">
        <f t="shared" si="166"/>
        <v>-0.22982355920200062</v>
      </c>
      <c r="M1501" s="139">
        <f t="shared" si="167"/>
        <v>-0.4103372611953906</v>
      </c>
      <c r="N1501" s="388">
        <f t="shared" si="163"/>
        <v>-159.21085734381154</v>
      </c>
    </row>
    <row r="1502" spans="2:14" x14ac:dyDescent="0.25">
      <c r="B1502" s="387">
        <v>21</v>
      </c>
      <c r="C1502" s="387">
        <v>5010</v>
      </c>
      <c r="D1502" s="384" t="s">
        <v>2075</v>
      </c>
      <c r="E1502" s="385">
        <v>372</v>
      </c>
      <c r="F1502" s="385">
        <v>955</v>
      </c>
      <c r="G1502" s="385">
        <v>1613</v>
      </c>
      <c r="H1502" s="386">
        <f t="shared" si="161"/>
        <v>0.23062616243025419</v>
      </c>
      <c r="I1502" s="139">
        <f t="shared" si="162"/>
        <v>2.0785340314136125</v>
      </c>
      <c r="J1502" s="139">
        <f t="shared" si="164"/>
        <v>-9.0876505044992228E-2</v>
      </c>
      <c r="K1502" s="139">
        <f t="shared" si="165"/>
        <v>-0.20064302567520273</v>
      </c>
      <c r="L1502" s="139">
        <f t="shared" si="166"/>
        <v>-0.1740221305267142</v>
      </c>
      <c r="M1502" s="139">
        <f t="shared" si="167"/>
        <v>-0.46554166124690921</v>
      </c>
      <c r="N1502" s="388">
        <f t="shared" si="163"/>
        <v>-750.91869959126461</v>
      </c>
    </row>
    <row r="1503" spans="2:14" x14ac:dyDescent="0.25">
      <c r="B1503" s="387">
        <v>21</v>
      </c>
      <c r="C1503" s="387">
        <v>5017</v>
      </c>
      <c r="D1503" s="384" t="s">
        <v>2076</v>
      </c>
      <c r="E1503" s="385">
        <v>2338</v>
      </c>
      <c r="F1503" s="385">
        <v>631</v>
      </c>
      <c r="G1503" s="385">
        <v>2584</v>
      </c>
      <c r="H1503" s="386">
        <f t="shared" si="161"/>
        <v>0.90479876160990713</v>
      </c>
      <c r="I1503" s="139">
        <f t="shared" si="162"/>
        <v>7.8003169572107769</v>
      </c>
      <c r="J1503" s="139">
        <f t="shared" si="164"/>
        <v>-5.5777368385351037E-2</v>
      </c>
      <c r="K1503" s="139">
        <f t="shared" si="165"/>
        <v>0.51807210792136316</v>
      </c>
      <c r="L1503" s="139">
        <f t="shared" si="166"/>
        <v>2.3925336773631897E-2</v>
      </c>
      <c r="M1503" s="139">
        <f t="shared" si="167"/>
        <v>0.48622007630964403</v>
      </c>
      <c r="N1503" s="388">
        <f t="shared" si="163"/>
        <v>1256.3926771841202</v>
      </c>
    </row>
    <row r="1504" spans="2:14" x14ac:dyDescent="0.25">
      <c r="B1504" s="387">
        <v>21</v>
      </c>
      <c r="C1504" s="387">
        <v>5048</v>
      </c>
      <c r="D1504" s="384" t="s">
        <v>2077</v>
      </c>
      <c r="E1504" s="385">
        <v>810</v>
      </c>
      <c r="F1504" s="385">
        <v>5031</v>
      </c>
      <c r="G1504" s="385">
        <v>1831</v>
      </c>
      <c r="H1504" s="386">
        <f t="shared" si="161"/>
        <v>0.4423812124522119</v>
      </c>
      <c r="I1504" s="139">
        <f t="shared" si="162"/>
        <v>0.52494533889882722</v>
      </c>
      <c r="J1504" s="139">
        <f t="shared" si="164"/>
        <v>-8.2996369317081015E-2</v>
      </c>
      <c r="K1504" s="139">
        <f t="shared" si="165"/>
        <v>2.5102665044753288E-2</v>
      </c>
      <c r="L1504" s="139">
        <f t="shared" si="166"/>
        <v>-0.22776917946197467</v>
      </c>
      <c r="M1504" s="139">
        <f t="shared" si="167"/>
        <v>-0.28566288373430238</v>
      </c>
      <c r="N1504" s="388">
        <f t="shared" si="163"/>
        <v>-523.04874011750769</v>
      </c>
    </row>
    <row r="1505" spans="2:14" x14ac:dyDescent="0.25">
      <c r="B1505" s="387">
        <v>21</v>
      </c>
      <c r="C1505" s="387">
        <v>5049</v>
      </c>
      <c r="D1505" s="384" t="s">
        <v>2078</v>
      </c>
      <c r="E1505" s="385">
        <v>667</v>
      </c>
      <c r="F1505" s="385">
        <v>11307</v>
      </c>
      <c r="G1505" s="385">
        <v>1745</v>
      </c>
      <c r="H1505" s="386">
        <f t="shared" si="161"/>
        <v>0.38223495702005733</v>
      </c>
      <c r="I1505" s="139">
        <f t="shared" si="162"/>
        <v>0.21331918280711065</v>
      </c>
      <c r="J1505" s="139">
        <f t="shared" si="164"/>
        <v>-8.6105046714330391E-2</v>
      </c>
      <c r="K1505" s="139">
        <f t="shared" si="165"/>
        <v>-3.9017449093458341E-2</v>
      </c>
      <c r="L1505" s="139">
        <f t="shared" si="166"/>
        <v>-0.23855001633447859</v>
      </c>
      <c r="M1505" s="139">
        <f t="shared" si="167"/>
        <v>-0.36367251214226731</v>
      </c>
      <c r="N1505" s="388">
        <f t="shared" si="163"/>
        <v>-634.60853368825644</v>
      </c>
    </row>
    <row r="1506" spans="2:14" x14ac:dyDescent="0.25">
      <c r="B1506" s="387">
        <v>21</v>
      </c>
      <c r="C1506" s="387">
        <v>5050</v>
      </c>
      <c r="D1506" s="384" t="s">
        <v>2079</v>
      </c>
      <c r="E1506" s="385">
        <v>592</v>
      </c>
      <c r="F1506" s="385">
        <v>6022</v>
      </c>
      <c r="G1506" s="385">
        <v>2053</v>
      </c>
      <c r="H1506" s="386">
        <f t="shared" si="161"/>
        <v>0.28835849975645395</v>
      </c>
      <c r="I1506" s="139">
        <f t="shared" si="162"/>
        <v>0.43922284955164398</v>
      </c>
      <c r="J1506" s="139">
        <f t="shared" si="164"/>
        <v>-7.4971643942786118E-2</v>
      </c>
      <c r="K1506" s="139">
        <f t="shared" si="165"/>
        <v>-0.13909631703600364</v>
      </c>
      <c r="L1506" s="139">
        <f t="shared" si="166"/>
        <v>-0.23073478474218401</v>
      </c>
      <c r="M1506" s="139">
        <f t="shared" si="167"/>
        <v>-0.44480274572097378</v>
      </c>
      <c r="N1506" s="388">
        <f t="shared" si="163"/>
        <v>-913.18003696515916</v>
      </c>
    </row>
    <row r="1507" spans="2:14" x14ac:dyDescent="0.25">
      <c r="B1507" s="387">
        <v>21</v>
      </c>
      <c r="C1507" s="387">
        <v>5061</v>
      </c>
      <c r="D1507" s="384" t="s">
        <v>2080</v>
      </c>
      <c r="E1507" s="385">
        <v>859</v>
      </c>
      <c r="F1507" s="385">
        <v>5373</v>
      </c>
      <c r="G1507" s="385">
        <v>1432</v>
      </c>
      <c r="H1507" s="386">
        <f t="shared" si="161"/>
        <v>0.59986033519553073</v>
      </c>
      <c r="I1507" s="139">
        <f t="shared" si="162"/>
        <v>0.42639121533593893</v>
      </c>
      <c r="J1507" s="139">
        <f t="shared" si="164"/>
        <v>-9.7419186543854272E-2</v>
      </c>
      <c r="K1507" s="139">
        <f t="shared" si="165"/>
        <v>0.19298642193261453</v>
      </c>
      <c r="L1507" s="139">
        <f t="shared" si="166"/>
        <v>-0.23117870048090794</v>
      </c>
      <c r="M1507" s="139">
        <f t="shared" si="167"/>
        <v>-0.13561146509214766</v>
      </c>
      <c r="N1507" s="388">
        <f t="shared" si="163"/>
        <v>-194.19561801195545</v>
      </c>
    </row>
    <row r="1508" spans="2:14" x14ac:dyDescent="0.25">
      <c r="B1508" s="387">
        <v>21</v>
      </c>
      <c r="C1508" s="387">
        <v>5063</v>
      </c>
      <c r="D1508" s="384" t="s">
        <v>2081</v>
      </c>
      <c r="E1508" s="385">
        <v>53</v>
      </c>
      <c r="F1508" s="385">
        <v>3085</v>
      </c>
      <c r="G1508" s="385">
        <v>94</v>
      </c>
      <c r="H1508" s="386">
        <f t="shared" si="161"/>
        <v>0.56382978723404253</v>
      </c>
      <c r="I1508" s="139">
        <f t="shared" si="162"/>
        <v>4.7649918962722852E-2</v>
      </c>
      <c r="J1508" s="139">
        <f t="shared" si="164"/>
        <v>-0.14578442325919919</v>
      </c>
      <c r="K1508" s="139">
        <f t="shared" si="165"/>
        <v>0.15457533829734238</v>
      </c>
      <c r="L1508" s="139">
        <f t="shared" si="166"/>
        <v>-0.24428141363018088</v>
      </c>
      <c r="M1508" s="139">
        <f t="shared" si="167"/>
        <v>-0.23549049859203769</v>
      </c>
      <c r="N1508" s="388">
        <f t="shared" si="163"/>
        <v>-22.136106867651542</v>
      </c>
    </row>
    <row r="1509" spans="2:14" x14ac:dyDescent="0.25">
      <c r="B1509" s="387">
        <v>21</v>
      </c>
      <c r="C1509" s="387">
        <v>5064</v>
      </c>
      <c r="D1509" s="384" t="s">
        <v>2082</v>
      </c>
      <c r="E1509" s="385">
        <v>392</v>
      </c>
      <c r="F1509" s="385">
        <v>570</v>
      </c>
      <c r="G1509" s="385">
        <v>890</v>
      </c>
      <c r="H1509" s="386">
        <f t="shared" si="161"/>
        <v>0.44044943820224719</v>
      </c>
      <c r="I1509" s="139">
        <f t="shared" si="162"/>
        <v>2.2491228070175437</v>
      </c>
      <c r="J1509" s="139">
        <f t="shared" si="164"/>
        <v>-0.11701108362884452</v>
      </c>
      <c r="K1509" s="139">
        <f t="shared" si="165"/>
        <v>2.3043258611102287E-2</v>
      </c>
      <c r="L1509" s="139">
        <f t="shared" si="166"/>
        <v>-0.1681205406693953</v>
      </c>
      <c r="M1509" s="139">
        <f t="shared" si="167"/>
        <v>-0.26208836568713756</v>
      </c>
      <c r="N1509" s="388">
        <f t="shared" si="163"/>
        <v>-233.25864546155242</v>
      </c>
    </row>
    <row r="1510" spans="2:14" x14ac:dyDescent="0.25">
      <c r="B1510" s="387">
        <v>21</v>
      </c>
      <c r="C1510" s="387">
        <v>5071</v>
      </c>
      <c r="D1510" s="384" t="s">
        <v>2083</v>
      </c>
      <c r="E1510" s="385">
        <v>26</v>
      </c>
      <c r="F1510" s="385">
        <v>1024</v>
      </c>
      <c r="G1510" s="385">
        <v>177</v>
      </c>
      <c r="H1510" s="386">
        <f t="shared" si="161"/>
        <v>0.14689265536723164</v>
      </c>
      <c r="I1510" s="139">
        <f t="shared" si="162"/>
        <v>0.1982421875</v>
      </c>
      <c r="J1510" s="139">
        <f t="shared" si="164"/>
        <v>-0.1427841880967376</v>
      </c>
      <c r="K1510" s="139">
        <f t="shared" si="165"/>
        <v>-0.28990879943779435</v>
      </c>
      <c r="L1510" s="139">
        <f t="shared" si="166"/>
        <v>-0.2390716112768673</v>
      </c>
      <c r="M1510" s="139">
        <f t="shared" si="167"/>
        <v>-0.67176459881139927</v>
      </c>
      <c r="N1510" s="388">
        <f t="shared" si="163"/>
        <v>-118.90233398961767</v>
      </c>
    </row>
    <row r="1511" spans="2:14" x14ac:dyDescent="0.25">
      <c r="B1511" s="387">
        <v>21</v>
      </c>
      <c r="C1511" s="387">
        <v>5072</v>
      </c>
      <c r="D1511" s="384" t="s">
        <v>2084</v>
      </c>
      <c r="E1511" s="385">
        <v>981</v>
      </c>
      <c r="F1511" s="385">
        <v>9385</v>
      </c>
      <c r="G1511" s="385">
        <v>2782</v>
      </c>
      <c r="H1511" s="386">
        <f t="shared" si="161"/>
        <v>0.35262401150251615</v>
      </c>
      <c r="I1511" s="139">
        <f t="shared" si="162"/>
        <v>0.40095897709110284</v>
      </c>
      <c r="J1511" s="139">
        <f t="shared" si="164"/>
        <v>-4.8620180889358294E-2</v>
      </c>
      <c r="K1511" s="139">
        <f t="shared" si="165"/>
        <v>-7.0584787619907524E-2</v>
      </c>
      <c r="L1511" s="139">
        <f t="shared" si="166"/>
        <v>-0.23205853937267137</v>
      </c>
      <c r="M1511" s="139">
        <f t="shared" si="167"/>
        <v>-0.35126350788193716</v>
      </c>
      <c r="N1511" s="388">
        <f t="shared" si="163"/>
        <v>-977.21507892754914</v>
      </c>
    </row>
    <row r="1512" spans="2:14" x14ac:dyDescent="0.25">
      <c r="B1512" s="387">
        <v>21</v>
      </c>
      <c r="C1512" s="387">
        <v>5073</v>
      </c>
      <c r="D1512" s="384" t="s">
        <v>2085</v>
      </c>
      <c r="E1512" s="385">
        <v>362</v>
      </c>
      <c r="F1512" s="385">
        <v>1499</v>
      </c>
      <c r="G1512" s="385">
        <v>790</v>
      </c>
      <c r="H1512" s="386">
        <f t="shared" si="161"/>
        <v>0.45822784810126582</v>
      </c>
      <c r="I1512" s="139">
        <f t="shared" si="162"/>
        <v>0.76851234156104065</v>
      </c>
      <c r="J1512" s="139">
        <f t="shared" si="164"/>
        <v>-0.12062582478843681</v>
      </c>
      <c r="K1512" s="139">
        <f t="shared" si="165"/>
        <v>4.1996286754423066E-2</v>
      </c>
      <c r="L1512" s="139">
        <f t="shared" si="166"/>
        <v>-0.21934287739491315</v>
      </c>
      <c r="M1512" s="139">
        <f t="shared" si="167"/>
        <v>-0.29797241542892688</v>
      </c>
      <c r="N1512" s="388">
        <f t="shared" si="163"/>
        <v>-235.39820818885224</v>
      </c>
    </row>
    <row r="1513" spans="2:14" x14ac:dyDescent="0.25">
      <c r="B1513" s="387">
        <v>21</v>
      </c>
      <c r="C1513" s="387">
        <v>5076</v>
      </c>
      <c r="D1513" s="384" t="s">
        <v>2086</v>
      </c>
      <c r="E1513" s="385">
        <v>136</v>
      </c>
      <c r="F1513" s="385">
        <v>2833</v>
      </c>
      <c r="G1513" s="385">
        <v>308</v>
      </c>
      <c r="H1513" s="386">
        <f t="shared" si="161"/>
        <v>0.44155844155844154</v>
      </c>
      <c r="I1513" s="139">
        <f t="shared" si="162"/>
        <v>0.1567243205082951</v>
      </c>
      <c r="J1513" s="139">
        <f t="shared" si="164"/>
        <v>-0.13804887717767167</v>
      </c>
      <c r="K1513" s="139">
        <f t="shared" si="165"/>
        <v>2.422553373808926E-2</v>
      </c>
      <c r="L1513" s="139">
        <f t="shared" si="166"/>
        <v>-0.24050793920564409</v>
      </c>
      <c r="M1513" s="139">
        <f t="shared" si="167"/>
        <v>-0.35433128264522651</v>
      </c>
      <c r="N1513" s="388">
        <f t="shared" si="163"/>
        <v>-109.13403505472976</v>
      </c>
    </row>
    <row r="1514" spans="2:14" x14ac:dyDescent="0.25">
      <c r="B1514" s="387">
        <v>21</v>
      </c>
      <c r="C1514" s="387">
        <v>5077</v>
      </c>
      <c r="D1514" s="384" t="s">
        <v>2087</v>
      </c>
      <c r="E1514" s="385">
        <v>300</v>
      </c>
      <c r="F1514" s="385">
        <v>531</v>
      </c>
      <c r="G1514" s="385">
        <v>844</v>
      </c>
      <c r="H1514" s="386">
        <f t="shared" si="161"/>
        <v>0.35545023696682465</v>
      </c>
      <c r="I1514" s="139">
        <f t="shared" si="162"/>
        <v>2.1544256120527305</v>
      </c>
      <c r="J1514" s="139">
        <f t="shared" si="164"/>
        <v>-0.11867386456225697</v>
      </c>
      <c r="K1514" s="139">
        <f t="shared" si="165"/>
        <v>-6.7571833645471049E-2</v>
      </c>
      <c r="L1514" s="139">
        <f t="shared" si="166"/>
        <v>-0.17139662963446556</v>
      </c>
      <c r="M1514" s="139">
        <f t="shared" si="167"/>
        <v>-0.35764232784219357</v>
      </c>
      <c r="N1514" s="388">
        <f t="shared" si="163"/>
        <v>-301.85012469881138</v>
      </c>
    </row>
    <row r="1515" spans="2:14" x14ac:dyDescent="0.25">
      <c r="B1515" s="387">
        <v>21</v>
      </c>
      <c r="C1515" s="387">
        <v>5078</v>
      </c>
      <c r="D1515" s="384" t="s">
        <v>2088</v>
      </c>
      <c r="E1515" s="385">
        <v>131</v>
      </c>
      <c r="F1515" s="385">
        <v>1155</v>
      </c>
      <c r="G1515" s="385">
        <v>381</v>
      </c>
      <c r="H1515" s="386">
        <f t="shared" si="161"/>
        <v>0.34383202099737531</v>
      </c>
      <c r="I1515" s="139">
        <f t="shared" si="162"/>
        <v>0.44329004329004329</v>
      </c>
      <c r="J1515" s="139">
        <f t="shared" si="164"/>
        <v>-0.13541011613116929</v>
      </c>
      <c r="K1515" s="139">
        <f t="shared" si="165"/>
        <v>-7.9957664295956132E-2</v>
      </c>
      <c r="L1515" s="139">
        <f t="shared" si="166"/>
        <v>-0.23059407847807423</v>
      </c>
      <c r="M1515" s="139">
        <f t="shared" si="167"/>
        <v>-0.44596185890519968</v>
      </c>
      <c r="N1515" s="388">
        <f t="shared" si="163"/>
        <v>-169.91146824288109</v>
      </c>
    </row>
    <row r="1516" spans="2:14" x14ac:dyDescent="0.25">
      <c r="B1516" s="387">
        <v>21</v>
      </c>
      <c r="C1516" s="387">
        <v>5079</v>
      </c>
      <c r="D1516" s="384" t="s">
        <v>2089</v>
      </c>
      <c r="E1516" s="385">
        <v>705</v>
      </c>
      <c r="F1516" s="385">
        <v>4484</v>
      </c>
      <c r="G1516" s="385">
        <v>951</v>
      </c>
      <c r="H1516" s="386">
        <f t="shared" si="161"/>
        <v>0.74132492113564674</v>
      </c>
      <c r="I1516" s="139">
        <f t="shared" si="162"/>
        <v>0.36931311329170385</v>
      </c>
      <c r="J1516" s="139">
        <f t="shared" si="164"/>
        <v>-0.11480609152149322</v>
      </c>
      <c r="K1516" s="139">
        <f t="shared" si="165"/>
        <v>0.34379756273965834</v>
      </c>
      <c r="L1516" s="139">
        <f t="shared" si="166"/>
        <v>-0.23315334123266157</v>
      </c>
      <c r="M1516" s="139">
        <f t="shared" si="167"/>
        <v>-4.1618700144964715E-3</v>
      </c>
      <c r="N1516" s="388">
        <f t="shared" si="163"/>
        <v>-3.9579383837861446</v>
      </c>
    </row>
    <row r="1517" spans="2:14" x14ac:dyDescent="0.25">
      <c r="B1517" s="387">
        <v>21</v>
      </c>
      <c r="C1517" s="387">
        <v>5091</v>
      </c>
      <c r="D1517" s="384" t="s">
        <v>2090</v>
      </c>
      <c r="E1517" s="385">
        <v>3202</v>
      </c>
      <c r="F1517" s="385">
        <v>489</v>
      </c>
      <c r="G1517" s="385">
        <v>5436</v>
      </c>
      <c r="H1517" s="386">
        <f t="shared" si="161"/>
        <v>0.58903605592347319</v>
      </c>
      <c r="I1517" s="139">
        <f t="shared" si="162"/>
        <v>17.664621676891617</v>
      </c>
      <c r="J1517" s="139">
        <f t="shared" si="164"/>
        <v>4.7315049486221235E-2</v>
      </c>
      <c r="K1517" s="139">
        <f t="shared" si="165"/>
        <v>0.18144698331916492</v>
      </c>
      <c r="L1517" s="139">
        <f t="shared" si="166"/>
        <v>0.36518507368817632</v>
      </c>
      <c r="M1517" s="139">
        <f t="shared" si="167"/>
        <v>0.59394710649356242</v>
      </c>
      <c r="N1517" s="388">
        <f t="shared" si="163"/>
        <v>3228.6964708990054</v>
      </c>
    </row>
    <row r="1518" spans="2:14" x14ac:dyDescent="0.25">
      <c r="B1518" s="387">
        <v>21</v>
      </c>
      <c r="C1518" s="387">
        <v>5096</v>
      </c>
      <c r="D1518" s="384" t="s">
        <v>2091</v>
      </c>
      <c r="E1518" s="385">
        <v>69</v>
      </c>
      <c r="F1518" s="385">
        <v>335</v>
      </c>
      <c r="G1518" s="385">
        <v>452</v>
      </c>
      <c r="H1518" s="386">
        <f t="shared" si="161"/>
        <v>0.15265486725663716</v>
      </c>
      <c r="I1518" s="139">
        <f t="shared" si="162"/>
        <v>1.5552238805970149</v>
      </c>
      <c r="J1518" s="139">
        <f t="shared" si="164"/>
        <v>-0.13284364990785877</v>
      </c>
      <c r="K1518" s="139">
        <f t="shared" si="165"/>
        <v>-0.28376587862946556</v>
      </c>
      <c r="L1518" s="139">
        <f t="shared" si="166"/>
        <v>-0.19212626350590717</v>
      </c>
      <c r="M1518" s="139">
        <f t="shared" si="167"/>
        <v>-0.60873579204323147</v>
      </c>
      <c r="N1518" s="388">
        <f t="shared" si="163"/>
        <v>-275.14857800354065</v>
      </c>
    </row>
    <row r="1519" spans="2:14" x14ac:dyDescent="0.25">
      <c r="B1519" s="387">
        <v>21</v>
      </c>
      <c r="C1519" s="387">
        <v>5097</v>
      </c>
      <c r="D1519" s="384" t="s">
        <v>2092</v>
      </c>
      <c r="E1519" s="385">
        <v>1266</v>
      </c>
      <c r="F1519" s="385">
        <v>1488</v>
      </c>
      <c r="G1519" s="385">
        <v>1613</v>
      </c>
      <c r="H1519" s="386">
        <f t="shared" si="161"/>
        <v>0.78487290762554252</v>
      </c>
      <c r="I1519" s="139">
        <f t="shared" si="162"/>
        <v>1.9348118279569892</v>
      </c>
      <c r="J1519" s="139">
        <f t="shared" si="164"/>
        <v>-9.0876505044992228E-2</v>
      </c>
      <c r="K1519" s="139">
        <f t="shared" si="165"/>
        <v>0.39022276151817836</v>
      </c>
      <c r="L1519" s="139">
        <f t="shared" si="166"/>
        <v>-0.17899426011254607</v>
      </c>
      <c r="M1519" s="139">
        <f t="shared" si="167"/>
        <v>0.12035199636064006</v>
      </c>
      <c r="N1519" s="388">
        <f t="shared" si="163"/>
        <v>194.12777012971242</v>
      </c>
    </row>
    <row r="1520" spans="2:14" x14ac:dyDescent="0.25">
      <c r="B1520" s="387">
        <v>21</v>
      </c>
      <c r="C1520" s="387">
        <v>5108</v>
      </c>
      <c r="D1520" s="384" t="s">
        <v>2093</v>
      </c>
      <c r="E1520" s="385">
        <v>1652</v>
      </c>
      <c r="F1520" s="385">
        <v>653</v>
      </c>
      <c r="G1520" s="385">
        <v>4820</v>
      </c>
      <c r="H1520" s="386">
        <f t="shared" si="161"/>
        <v>0.34273858921161826</v>
      </c>
      <c r="I1520" s="139">
        <f t="shared" si="162"/>
        <v>9.9111791730474739</v>
      </c>
      <c r="J1520" s="139">
        <f t="shared" si="164"/>
        <v>2.5048243943132695E-2</v>
      </c>
      <c r="K1520" s="139">
        <f t="shared" si="165"/>
        <v>-8.1123339039983644E-2</v>
      </c>
      <c r="L1520" s="139">
        <f t="shared" si="166"/>
        <v>9.6951495728562334E-2</v>
      </c>
      <c r="M1520" s="139">
        <f t="shared" si="167"/>
        <v>4.0876400631711385E-2</v>
      </c>
      <c r="N1520" s="388">
        <f t="shared" si="163"/>
        <v>197.02425104484888</v>
      </c>
    </row>
    <row r="1521" spans="2:14" x14ac:dyDescent="0.25">
      <c r="B1521" s="387">
        <v>21</v>
      </c>
      <c r="C1521" s="387">
        <v>5112</v>
      </c>
      <c r="D1521" s="384" t="s">
        <v>2094</v>
      </c>
      <c r="E1521" s="385">
        <v>867</v>
      </c>
      <c r="F1521" s="385">
        <v>85</v>
      </c>
      <c r="G1521" s="385">
        <v>1213</v>
      </c>
      <c r="H1521" s="386">
        <f t="shared" si="161"/>
        <v>0.71475680131904373</v>
      </c>
      <c r="I1521" s="139">
        <f t="shared" si="162"/>
        <v>24.470588235294116</v>
      </c>
      <c r="J1521" s="139">
        <f t="shared" si="164"/>
        <v>-0.1053354696833614</v>
      </c>
      <c r="K1521" s="139">
        <f t="shared" si="165"/>
        <v>0.31547408918609882</v>
      </c>
      <c r="L1521" s="139">
        <f t="shared" si="166"/>
        <v>0.6006403260523564</v>
      </c>
      <c r="M1521" s="139">
        <f t="shared" si="167"/>
        <v>0.81077894555509378</v>
      </c>
      <c r="N1521" s="388">
        <f t="shared" si="163"/>
        <v>983.4748609583288</v>
      </c>
    </row>
    <row r="1522" spans="2:14" x14ac:dyDescent="0.25">
      <c r="B1522" s="387">
        <v>21</v>
      </c>
      <c r="C1522" s="387">
        <v>5113</v>
      </c>
      <c r="D1522" s="384" t="s">
        <v>2095</v>
      </c>
      <c r="E1522" s="385">
        <v>13637</v>
      </c>
      <c r="F1522" s="385">
        <v>1711</v>
      </c>
      <c r="G1522" s="385">
        <v>16241</v>
      </c>
      <c r="H1522" s="386">
        <f t="shared" si="161"/>
        <v>0.83966504525583396</v>
      </c>
      <c r="I1522" s="139">
        <f t="shared" si="162"/>
        <v>17.46230274693162</v>
      </c>
      <c r="J1522" s="139">
        <f t="shared" si="164"/>
        <v>0.43788783178016871</v>
      </c>
      <c r="K1522" s="139">
        <f t="shared" si="165"/>
        <v>0.44863501168217884</v>
      </c>
      <c r="L1522" s="139">
        <f t="shared" si="166"/>
        <v>0.35818576590389545</v>
      </c>
      <c r="M1522" s="139">
        <f t="shared" si="167"/>
        <v>1.2447086093662429</v>
      </c>
      <c r="N1522" s="388">
        <f t="shared" si="163"/>
        <v>20215.312524717152</v>
      </c>
    </row>
    <row r="1523" spans="2:14" x14ac:dyDescent="0.25">
      <c r="B1523" s="387">
        <v>21</v>
      </c>
      <c r="C1523" s="387">
        <v>5115</v>
      </c>
      <c r="D1523" s="384" t="s">
        <v>2096</v>
      </c>
      <c r="E1523" s="385">
        <v>3042</v>
      </c>
      <c r="F1523" s="385">
        <v>899</v>
      </c>
      <c r="G1523" s="385">
        <v>6713</v>
      </c>
      <c r="H1523" s="386">
        <f t="shared" si="161"/>
        <v>0.45315060330701623</v>
      </c>
      <c r="I1523" s="139">
        <f t="shared" si="162"/>
        <v>10.850945494994438</v>
      </c>
      <c r="J1523" s="139">
        <f t="shared" si="164"/>
        <v>9.3475294094214845E-2</v>
      </c>
      <c r="K1523" s="139">
        <f t="shared" si="165"/>
        <v>3.6583588767228316E-2</v>
      </c>
      <c r="L1523" s="139">
        <f t="shared" si="166"/>
        <v>0.1294631036829389</v>
      </c>
      <c r="M1523" s="139">
        <f t="shared" si="167"/>
        <v>0.25952198654438208</v>
      </c>
      <c r="N1523" s="388">
        <f t="shared" si="163"/>
        <v>1742.1710956724369</v>
      </c>
    </row>
    <row r="1524" spans="2:14" x14ac:dyDescent="0.25">
      <c r="B1524" s="387">
        <v>21</v>
      </c>
      <c r="C1524" s="387">
        <v>5117</v>
      </c>
      <c r="D1524" s="384" t="s">
        <v>2097</v>
      </c>
      <c r="E1524" s="385">
        <v>38</v>
      </c>
      <c r="F1524" s="385">
        <v>933</v>
      </c>
      <c r="G1524" s="385">
        <v>198</v>
      </c>
      <c r="H1524" s="386">
        <f t="shared" si="161"/>
        <v>0.19191919191919191</v>
      </c>
      <c r="I1524" s="139">
        <f t="shared" si="162"/>
        <v>0.25294748124330119</v>
      </c>
      <c r="J1524" s="139">
        <f t="shared" si="164"/>
        <v>-0.1420250924532232</v>
      </c>
      <c r="K1524" s="139">
        <f t="shared" si="165"/>
        <v>-0.24190736290253526</v>
      </c>
      <c r="L1524" s="139">
        <f t="shared" si="166"/>
        <v>-0.23717905881815982</v>
      </c>
      <c r="M1524" s="139">
        <f t="shared" si="167"/>
        <v>-0.6211115141739183</v>
      </c>
      <c r="N1524" s="388">
        <f t="shared" si="163"/>
        <v>-122.98007980643582</v>
      </c>
    </row>
    <row r="1525" spans="2:14" x14ac:dyDescent="0.25">
      <c r="B1525" s="387">
        <v>21</v>
      </c>
      <c r="C1525" s="387">
        <v>5118</v>
      </c>
      <c r="D1525" s="384" t="s">
        <v>2098</v>
      </c>
      <c r="E1525" s="385">
        <v>1821</v>
      </c>
      <c r="F1525" s="385">
        <v>576</v>
      </c>
      <c r="G1525" s="385">
        <v>7421</v>
      </c>
      <c r="H1525" s="386">
        <f t="shared" si="161"/>
        <v>0.24538471904056058</v>
      </c>
      <c r="I1525" s="139">
        <f t="shared" si="162"/>
        <v>16.045138888888889</v>
      </c>
      <c r="J1525" s="139">
        <f t="shared" si="164"/>
        <v>0.1190676615041283</v>
      </c>
      <c r="K1525" s="139">
        <f t="shared" si="165"/>
        <v>-0.18490937230694676</v>
      </c>
      <c r="L1525" s="139">
        <f t="shared" si="166"/>
        <v>0.30915839103016884</v>
      </c>
      <c r="M1525" s="139">
        <f t="shared" si="167"/>
        <v>0.24331668022735037</v>
      </c>
      <c r="N1525" s="388">
        <f t="shared" si="163"/>
        <v>1805.653083967167</v>
      </c>
    </row>
    <row r="1526" spans="2:14" x14ac:dyDescent="0.25">
      <c r="B1526" s="387">
        <v>21</v>
      </c>
      <c r="C1526" s="387">
        <v>5120</v>
      </c>
      <c r="D1526" s="384" t="s">
        <v>2099</v>
      </c>
      <c r="E1526" s="385">
        <v>1615</v>
      </c>
      <c r="F1526" s="385">
        <v>61</v>
      </c>
      <c r="G1526" s="385">
        <v>2579</v>
      </c>
      <c r="H1526" s="386">
        <f t="shared" si="161"/>
        <v>0.62621170996510278</v>
      </c>
      <c r="I1526" s="139">
        <f t="shared" si="162"/>
        <v>68.754098360655732</v>
      </c>
      <c r="J1526" s="139">
        <f t="shared" si="164"/>
        <v>-5.5958105443330644E-2</v>
      </c>
      <c r="K1526" s="139">
        <f t="shared" si="165"/>
        <v>0.221078830109707</v>
      </c>
      <c r="L1526" s="139">
        <f t="shared" si="166"/>
        <v>2.1326468327940122</v>
      </c>
      <c r="M1526" s="139">
        <f t="shared" si="167"/>
        <v>2.2977675574603884</v>
      </c>
      <c r="N1526" s="388">
        <f t="shared" si="163"/>
        <v>5925.9425306903413</v>
      </c>
    </row>
    <row r="1527" spans="2:14" x14ac:dyDescent="0.25">
      <c r="B1527" s="387">
        <v>21</v>
      </c>
      <c r="C1527" s="387">
        <v>5121</v>
      </c>
      <c r="D1527" s="384" t="s">
        <v>2100</v>
      </c>
      <c r="E1527" s="385">
        <v>514</v>
      </c>
      <c r="F1527" s="385">
        <v>194</v>
      </c>
      <c r="G1527" s="385">
        <v>701</v>
      </c>
      <c r="H1527" s="386">
        <f t="shared" si="161"/>
        <v>0.73323823109843078</v>
      </c>
      <c r="I1527" s="139">
        <f t="shared" si="162"/>
        <v>6.2628865979381443</v>
      </c>
      <c r="J1527" s="139">
        <f t="shared" si="164"/>
        <v>-0.12384294442047396</v>
      </c>
      <c r="K1527" s="139">
        <f t="shared" si="165"/>
        <v>0.33517658568196734</v>
      </c>
      <c r="L1527" s="139">
        <f t="shared" si="166"/>
        <v>-2.9262707882270388E-2</v>
      </c>
      <c r="M1527" s="139">
        <f t="shared" si="167"/>
        <v>0.182070933379223</v>
      </c>
      <c r="N1527" s="388">
        <f t="shared" si="163"/>
        <v>127.63172429883532</v>
      </c>
    </row>
    <row r="1528" spans="2:14" x14ac:dyDescent="0.25">
      <c r="B1528" s="387">
        <v>21</v>
      </c>
      <c r="C1528" s="387">
        <v>5125</v>
      </c>
      <c r="D1528" s="384" t="s">
        <v>2101</v>
      </c>
      <c r="E1528" s="385">
        <v>168</v>
      </c>
      <c r="F1528" s="385">
        <v>469</v>
      </c>
      <c r="G1528" s="385">
        <v>538</v>
      </c>
      <c r="H1528" s="386">
        <f t="shared" si="161"/>
        <v>0.31226765799256506</v>
      </c>
      <c r="I1528" s="139">
        <f t="shared" si="162"/>
        <v>1.5053304904051172</v>
      </c>
      <c r="J1528" s="139">
        <f t="shared" si="164"/>
        <v>-0.12973497251060939</v>
      </c>
      <c r="K1528" s="139">
        <f t="shared" si="165"/>
        <v>-0.11360748246046952</v>
      </c>
      <c r="L1528" s="139">
        <f t="shared" si="166"/>
        <v>-0.19385234615385002</v>
      </c>
      <c r="M1528" s="139">
        <f t="shared" si="167"/>
        <v>-0.43719480112492892</v>
      </c>
      <c r="N1528" s="388">
        <f t="shared" si="163"/>
        <v>-235.21080300521177</v>
      </c>
    </row>
    <row r="1529" spans="2:14" x14ac:dyDescent="0.25">
      <c r="B1529" s="387">
        <v>21</v>
      </c>
      <c r="C1529" s="387">
        <v>5131</v>
      </c>
      <c r="D1529" s="384" t="s">
        <v>2102</v>
      </c>
      <c r="E1529" s="385">
        <v>1445</v>
      </c>
      <c r="F1529" s="385">
        <v>352</v>
      </c>
      <c r="G1529" s="385">
        <v>3244</v>
      </c>
      <c r="H1529" s="386">
        <f t="shared" si="161"/>
        <v>0.44543773119605423</v>
      </c>
      <c r="I1529" s="139">
        <f t="shared" si="162"/>
        <v>13.321022727272727</v>
      </c>
      <c r="J1529" s="139">
        <f t="shared" si="164"/>
        <v>-3.1920076732041884E-2</v>
      </c>
      <c r="K1529" s="139">
        <f t="shared" si="165"/>
        <v>2.8361127758892244E-2</v>
      </c>
      <c r="L1529" s="139">
        <f t="shared" si="166"/>
        <v>0.21491645598704009</v>
      </c>
      <c r="M1529" s="139">
        <f t="shared" si="167"/>
        <v>0.21135750701389044</v>
      </c>
      <c r="N1529" s="388">
        <f t="shared" si="163"/>
        <v>685.64375275306065</v>
      </c>
    </row>
    <row r="1530" spans="2:14" x14ac:dyDescent="0.25">
      <c r="B1530" s="387">
        <v>21</v>
      </c>
      <c r="C1530" s="387">
        <v>5136</v>
      </c>
      <c r="D1530" s="384" t="s">
        <v>2103</v>
      </c>
      <c r="E1530" s="385">
        <v>244</v>
      </c>
      <c r="F1530" s="385">
        <v>8419</v>
      </c>
      <c r="G1530" s="385">
        <v>675</v>
      </c>
      <c r="H1530" s="386">
        <f t="shared" si="161"/>
        <v>0.36148148148148146</v>
      </c>
      <c r="I1530" s="139">
        <f t="shared" si="162"/>
        <v>0.10915785722769925</v>
      </c>
      <c r="J1530" s="139">
        <f t="shared" si="164"/>
        <v>-0.12478277712196796</v>
      </c>
      <c r="K1530" s="139">
        <f t="shared" si="165"/>
        <v>-6.1142105245978511E-2</v>
      </c>
      <c r="L1530" s="139">
        <f t="shared" si="166"/>
        <v>-0.24215352084635569</v>
      </c>
      <c r="M1530" s="139">
        <f t="shared" si="167"/>
        <v>-0.42807840321430213</v>
      </c>
      <c r="N1530" s="388">
        <f t="shared" si="163"/>
        <v>-288.95292216965396</v>
      </c>
    </row>
    <row r="1531" spans="2:14" x14ac:dyDescent="0.25">
      <c r="B1531" s="387">
        <v>21</v>
      </c>
      <c r="C1531" s="387">
        <v>5138</v>
      </c>
      <c r="D1531" s="384" t="s">
        <v>2104</v>
      </c>
      <c r="E1531" s="385">
        <v>489</v>
      </c>
      <c r="F1531" s="385">
        <v>1512</v>
      </c>
      <c r="G1531" s="385">
        <v>2851</v>
      </c>
      <c r="H1531" s="386">
        <f t="shared" si="161"/>
        <v>0.17151876534549282</v>
      </c>
      <c r="I1531" s="139">
        <f t="shared" si="162"/>
        <v>2.2089947089947088</v>
      </c>
      <c r="J1531" s="139">
        <f t="shared" si="164"/>
        <v>-4.6126009489239603E-2</v>
      </c>
      <c r="K1531" s="139">
        <f t="shared" si="165"/>
        <v>-0.26365564417083981</v>
      </c>
      <c r="L1531" s="139">
        <f t="shared" si="166"/>
        <v>-0.1695087889609177</v>
      </c>
      <c r="M1531" s="139">
        <f t="shared" si="167"/>
        <v>-0.47929044262099713</v>
      </c>
      <c r="N1531" s="388">
        <f t="shared" si="163"/>
        <v>-1366.4570519124627</v>
      </c>
    </row>
    <row r="1532" spans="2:14" x14ac:dyDescent="0.25">
      <c r="B1532" s="387">
        <v>21</v>
      </c>
      <c r="C1532" s="387">
        <v>5141</v>
      </c>
      <c r="D1532" s="384" t="s">
        <v>2105</v>
      </c>
      <c r="E1532" s="385">
        <v>2470</v>
      </c>
      <c r="F1532" s="385">
        <v>242</v>
      </c>
      <c r="G1532" s="385">
        <v>4468</v>
      </c>
      <c r="H1532" s="386">
        <f t="shared" si="161"/>
        <v>0.55282005371530885</v>
      </c>
      <c r="I1532" s="139">
        <f t="shared" si="162"/>
        <v>28.669421487603305</v>
      </c>
      <c r="J1532" s="139">
        <f t="shared" si="164"/>
        <v>1.2324355061367812E-2</v>
      </c>
      <c r="K1532" s="139">
        <f t="shared" si="165"/>
        <v>0.14283819248867585</v>
      </c>
      <c r="L1532" s="139">
        <f t="shared" si="166"/>
        <v>0.74590071406249447</v>
      </c>
      <c r="M1532" s="139">
        <f t="shared" si="167"/>
        <v>0.90106326161253814</v>
      </c>
      <c r="N1532" s="388">
        <f t="shared" si="163"/>
        <v>4025.9506528848206</v>
      </c>
    </row>
    <row r="1533" spans="2:14" x14ac:dyDescent="0.25">
      <c r="B1533" s="387">
        <v>21</v>
      </c>
      <c r="C1533" s="387">
        <v>5143</v>
      </c>
      <c r="D1533" s="384" t="s">
        <v>2106</v>
      </c>
      <c r="E1533" s="385">
        <v>40</v>
      </c>
      <c r="F1533" s="385">
        <v>255</v>
      </c>
      <c r="G1533" s="385">
        <v>361</v>
      </c>
      <c r="H1533" s="386">
        <f t="shared" si="161"/>
        <v>0.11080332409972299</v>
      </c>
      <c r="I1533" s="139">
        <f t="shared" si="162"/>
        <v>1.5725490196078431</v>
      </c>
      <c r="J1533" s="139">
        <f t="shared" si="164"/>
        <v>-0.13613306436308775</v>
      </c>
      <c r="K1533" s="139">
        <f t="shared" si="165"/>
        <v>-0.32838255018782486</v>
      </c>
      <c r="L1533" s="139">
        <f t="shared" si="166"/>
        <v>-0.19152689309421997</v>
      </c>
      <c r="M1533" s="139">
        <f t="shared" si="167"/>
        <v>-0.65604250764513261</v>
      </c>
      <c r="N1533" s="388">
        <f t="shared" si="163"/>
        <v>-236.83134525989288</v>
      </c>
    </row>
    <row r="1534" spans="2:14" x14ac:dyDescent="0.25">
      <c r="B1534" s="387">
        <v>21</v>
      </c>
      <c r="C1534" s="387">
        <v>5144</v>
      </c>
      <c r="D1534" s="384" t="s">
        <v>2107</v>
      </c>
      <c r="E1534" s="385">
        <v>261</v>
      </c>
      <c r="F1534" s="385">
        <v>850</v>
      </c>
      <c r="G1534" s="385">
        <v>955</v>
      </c>
      <c r="H1534" s="386">
        <f t="shared" si="161"/>
        <v>0.27329842931937171</v>
      </c>
      <c r="I1534" s="139">
        <f t="shared" si="162"/>
        <v>1.4305882352941177</v>
      </c>
      <c r="J1534" s="139">
        <f t="shared" si="164"/>
        <v>-0.11466150187510953</v>
      </c>
      <c r="K1534" s="139">
        <f t="shared" si="165"/>
        <v>-0.15515140522756171</v>
      </c>
      <c r="L1534" s="139">
        <f t="shared" si="166"/>
        <v>-0.19643808564998397</v>
      </c>
      <c r="M1534" s="139">
        <f t="shared" si="167"/>
        <v>-0.46625099275265525</v>
      </c>
      <c r="N1534" s="388">
        <f t="shared" si="163"/>
        <v>-445.26969807878578</v>
      </c>
    </row>
    <row r="1535" spans="2:14" x14ac:dyDescent="0.25">
      <c r="B1535" s="387">
        <v>21</v>
      </c>
      <c r="C1535" s="387">
        <v>5146</v>
      </c>
      <c r="D1535" s="384" t="s">
        <v>2108</v>
      </c>
      <c r="E1535" s="385">
        <v>54</v>
      </c>
      <c r="F1535" s="385">
        <v>379</v>
      </c>
      <c r="G1535" s="385">
        <v>299</v>
      </c>
      <c r="H1535" s="386">
        <f t="shared" si="161"/>
        <v>0.1806020066889632</v>
      </c>
      <c r="I1535" s="139">
        <f t="shared" si="162"/>
        <v>0.93139841688654357</v>
      </c>
      <c r="J1535" s="139">
        <f t="shared" si="164"/>
        <v>-0.138374203882035</v>
      </c>
      <c r="K1535" s="139">
        <f t="shared" si="165"/>
        <v>-0.25397227373483294</v>
      </c>
      <c r="L1535" s="139">
        <f t="shared" si="166"/>
        <v>-0.2137077656670972</v>
      </c>
      <c r="M1535" s="139">
        <f t="shared" si="167"/>
        <v>-0.60605424328396507</v>
      </c>
      <c r="N1535" s="388">
        <f t="shared" si="163"/>
        <v>-181.21021874190555</v>
      </c>
    </row>
    <row r="1536" spans="2:14" x14ac:dyDescent="0.25">
      <c r="B1536" s="387">
        <v>21</v>
      </c>
      <c r="C1536" s="387">
        <v>5148</v>
      </c>
      <c r="D1536" s="384" t="s">
        <v>2109</v>
      </c>
      <c r="E1536" s="385">
        <v>1642</v>
      </c>
      <c r="F1536" s="385">
        <v>182</v>
      </c>
      <c r="G1536" s="385">
        <v>1495</v>
      </c>
      <c r="H1536" s="386">
        <f t="shared" si="161"/>
        <v>1.0983277591973244</v>
      </c>
      <c r="I1536" s="139">
        <f t="shared" si="162"/>
        <v>17.236263736263737</v>
      </c>
      <c r="J1536" s="139">
        <f t="shared" si="164"/>
        <v>-9.5141899613311126E-2</v>
      </c>
      <c r="K1536" s="139">
        <f t="shared" si="165"/>
        <v>0.72438755225283002</v>
      </c>
      <c r="L1536" s="139">
        <f t="shared" si="166"/>
        <v>0.35036585203211057</v>
      </c>
      <c r="M1536" s="139">
        <f t="shared" si="167"/>
        <v>0.9796115046716295</v>
      </c>
      <c r="N1536" s="388">
        <f t="shared" si="163"/>
        <v>1464.5191994840861</v>
      </c>
    </row>
    <row r="1537" spans="2:14" x14ac:dyDescent="0.25">
      <c r="B1537" s="387">
        <v>21</v>
      </c>
      <c r="C1537" s="387">
        <v>5149</v>
      </c>
      <c r="D1537" s="384" t="s">
        <v>2110</v>
      </c>
      <c r="E1537" s="385">
        <v>165</v>
      </c>
      <c r="F1537" s="385">
        <v>249</v>
      </c>
      <c r="G1537" s="385">
        <v>620</v>
      </c>
      <c r="H1537" s="386">
        <f t="shared" si="161"/>
        <v>0.2661290322580645</v>
      </c>
      <c r="I1537" s="139">
        <f t="shared" si="162"/>
        <v>3.1526104417670684</v>
      </c>
      <c r="J1537" s="139">
        <f t="shared" si="164"/>
        <v>-0.12677088475974371</v>
      </c>
      <c r="K1537" s="139">
        <f t="shared" si="165"/>
        <v>-0.16279448382938297</v>
      </c>
      <c r="L1537" s="139">
        <f t="shared" si="166"/>
        <v>-0.13686400903316023</v>
      </c>
      <c r="M1537" s="139">
        <f t="shared" si="167"/>
        <v>-0.42642937762228694</v>
      </c>
      <c r="N1537" s="388">
        <f t="shared" si="163"/>
        <v>-264.3862141258179</v>
      </c>
    </row>
    <row r="1538" spans="2:14" x14ac:dyDescent="0.25">
      <c r="B1538" s="387">
        <v>21</v>
      </c>
      <c r="C1538" s="387">
        <v>5151</v>
      </c>
      <c r="D1538" s="384" t="s">
        <v>2111</v>
      </c>
      <c r="E1538" s="385">
        <v>4788</v>
      </c>
      <c r="F1538" s="385">
        <v>633</v>
      </c>
      <c r="G1538" s="385">
        <v>2737</v>
      </c>
      <c r="H1538" s="386">
        <f t="shared" si="161"/>
        <v>1.7493606138107416</v>
      </c>
      <c r="I1538" s="139">
        <f t="shared" si="162"/>
        <v>11.88783570300158</v>
      </c>
      <c r="J1538" s="139">
        <f t="shared" si="164"/>
        <v>-5.0246814411174824E-2</v>
      </c>
      <c r="K1538" s="139">
        <f t="shared" si="165"/>
        <v>1.4184341000487428</v>
      </c>
      <c r="L1538" s="139">
        <f t="shared" si="166"/>
        <v>0.16533475299318379</v>
      </c>
      <c r="M1538" s="139">
        <f t="shared" si="167"/>
        <v>1.533522038630752</v>
      </c>
      <c r="N1538" s="388">
        <f t="shared" si="163"/>
        <v>4197.2498197323685</v>
      </c>
    </row>
    <row r="1539" spans="2:14" x14ac:dyDescent="0.25">
      <c r="B1539" s="387">
        <v>21</v>
      </c>
      <c r="C1539" s="387">
        <v>5154</v>
      </c>
      <c r="D1539" s="384" t="s">
        <v>2112</v>
      </c>
      <c r="E1539" s="385">
        <v>214</v>
      </c>
      <c r="F1539" s="385">
        <v>184</v>
      </c>
      <c r="G1539" s="385">
        <v>945</v>
      </c>
      <c r="H1539" s="386">
        <f t="shared" si="161"/>
        <v>0.22645502645502646</v>
      </c>
      <c r="I1539" s="139">
        <f t="shared" si="162"/>
        <v>6.2989130434782608</v>
      </c>
      <c r="J1539" s="139">
        <f t="shared" si="164"/>
        <v>-0.11502297599106877</v>
      </c>
      <c r="K1539" s="139">
        <f t="shared" si="165"/>
        <v>-0.2050897482998438</v>
      </c>
      <c r="L1539" s="139">
        <f t="shared" si="166"/>
        <v>-2.8016357969492742E-2</v>
      </c>
      <c r="M1539" s="139">
        <f t="shared" si="167"/>
        <v>-0.34812908226040534</v>
      </c>
      <c r="N1539" s="388">
        <f t="shared" si="163"/>
        <v>-328.98198273608307</v>
      </c>
    </row>
    <row r="1540" spans="2:14" x14ac:dyDescent="0.25">
      <c r="B1540" s="387">
        <v>21</v>
      </c>
      <c r="C1540" s="387">
        <v>5160</v>
      </c>
      <c r="D1540" s="384" t="s">
        <v>2113</v>
      </c>
      <c r="E1540" s="385">
        <v>95</v>
      </c>
      <c r="F1540" s="385">
        <v>418</v>
      </c>
      <c r="G1540" s="385">
        <v>458</v>
      </c>
      <c r="H1540" s="386">
        <f t="shared" si="161"/>
        <v>0.20742358078602621</v>
      </c>
      <c r="I1540" s="139">
        <f t="shared" si="162"/>
        <v>1.3229665071770336</v>
      </c>
      <c r="J1540" s="139">
        <f t="shared" si="164"/>
        <v>-0.13262676543828325</v>
      </c>
      <c r="K1540" s="139">
        <f t="shared" si="165"/>
        <v>-0.22537860019500419</v>
      </c>
      <c r="L1540" s="139">
        <f t="shared" si="166"/>
        <v>-0.20016130423124379</v>
      </c>
      <c r="M1540" s="139">
        <f t="shared" si="167"/>
        <v>-0.55816666986453123</v>
      </c>
      <c r="N1540" s="388">
        <f t="shared" si="163"/>
        <v>-255.64033479795529</v>
      </c>
    </row>
    <row r="1541" spans="2:14" x14ac:dyDescent="0.25">
      <c r="B1541" s="387">
        <v>21</v>
      </c>
      <c r="C1541" s="387">
        <v>5161</v>
      </c>
      <c r="D1541" s="384" t="s">
        <v>2114</v>
      </c>
      <c r="E1541" s="385">
        <v>151</v>
      </c>
      <c r="F1541" s="385">
        <v>394</v>
      </c>
      <c r="G1541" s="385">
        <v>789</v>
      </c>
      <c r="H1541" s="386">
        <f t="shared" si="161"/>
        <v>0.19138149556400508</v>
      </c>
      <c r="I1541" s="139">
        <f t="shared" si="162"/>
        <v>2.3857868020304567</v>
      </c>
      <c r="J1541" s="139">
        <f t="shared" si="164"/>
        <v>-0.12066197220003273</v>
      </c>
      <c r="K1541" s="139">
        <f t="shared" si="165"/>
        <v>-0.2424805848166604</v>
      </c>
      <c r="L1541" s="139">
        <f t="shared" si="166"/>
        <v>-0.16339259274917872</v>
      </c>
      <c r="M1541" s="139">
        <f t="shared" si="167"/>
        <v>-0.5265351497658719</v>
      </c>
      <c r="N1541" s="388">
        <f t="shared" si="163"/>
        <v>-415.43623316527294</v>
      </c>
    </row>
    <row r="1542" spans="2:14" x14ac:dyDescent="0.25">
      <c r="B1542" s="387">
        <v>21</v>
      </c>
      <c r="C1542" s="387">
        <v>5162</v>
      </c>
      <c r="D1542" s="384" t="s">
        <v>2115</v>
      </c>
      <c r="E1542" s="385">
        <v>1967</v>
      </c>
      <c r="F1542" s="385">
        <v>75</v>
      </c>
      <c r="G1542" s="385">
        <v>1501</v>
      </c>
      <c r="H1542" s="386">
        <f t="shared" si="161"/>
        <v>1.3104596935376416</v>
      </c>
      <c r="I1542" s="139">
        <f t="shared" si="162"/>
        <v>46.24</v>
      </c>
      <c r="J1542" s="139">
        <f t="shared" si="164"/>
        <v>-9.4925015143735608E-2</v>
      </c>
      <c r="K1542" s="139">
        <f t="shared" si="165"/>
        <v>0.95053502801054901</v>
      </c>
      <c r="L1542" s="139">
        <f t="shared" si="166"/>
        <v>1.3537622076975826</v>
      </c>
      <c r="M1542" s="139">
        <f t="shared" si="167"/>
        <v>2.2093722205643962</v>
      </c>
      <c r="N1542" s="388">
        <f t="shared" si="163"/>
        <v>3316.2677030671589</v>
      </c>
    </row>
    <row r="1543" spans="2:14" x14ac:dyDescent="0.25">
      <c r="B1543" s="387">
        <v>21</v>
      </c>
      <c r="C1543" s="387">
        <v>5167</v>
      </c>
      <c r="D1543" s="384" t="s">
        <v>2116</v>
      </c>
      <c r="E1543" s="385">
        <v>959</v>
      </c>
      <c r="F1543" s="385">
        <v>123</v>
      </c>
      <c r="G1543" s="385">
        <v>2330</v>
      </c>
      <c r="H1543" s="386">
        <f t="shared" si="161"/>
        <v>0.41158798283261805</v>
      </c>
      <c r="I1543" s="139">
        <f t="shared" si="162"/>
        <v>26.739837398373982</v>
      </c>
      <c r="J1543" s="139">
        <f t="shared" si="164"/>
        <v>-6.4958810930715469E-2</v>
      </c>
      <c r="K1543" s="139">
        <f t="shared" si="165"/>
        <v>-7.7250710080709606E-3</v>
      </c>
      <c r="L1543" s="139">
        <f t="shared" si="166"/>
        <v>0.6791459475221725</v>
      </c>
      <c r="M1543" s="139">
        <f t="shared" si="167"/>
        <v>0.60646206558338611</v>
      </c>
      <c r="N1543" s="388">
        <f t="shared" si="163"/>
        <v>1413.0566128092896</v>
      </c>
    </row>
    <row r="1544" spans="2:14" x14ac:dyDescent="0.25">
      <c r="B1544" s="387">
        <v>21</v>
      </c>
      <c r="C1544" s="387">
        <v>5171</v>
      </c>
      <c r="D1544" s="384" t="s">
        <v>2117</v>
      </c>
      <c r="E1544" s="385">
        <v>1809</v>
      </c>
      <c r="F1544" s="385">
        <v>272</v>
      </c>
      <c r="G1544" s="385">
        <v>4329</v>
      </c>
      <c r="H1544" s="386">
        <f t="shared" si="161"/>
        <v>0.4178794178794179</v>
      </c>
      <c r="I1544" s="139">
        <f t="shared" si="162"/>
        <v>22.566176470588236</v>
      </c>
      <c r="J1544" s="139">
        <f t="shared" si="164"/>
        <v>7.2998648495345214E-3</v>
      </c>
      <c r="K1544" s="139">
        <f t="shared" si="165"/>
        <v>-1.0179613069691497E-3</v>
      </c>
      <c r="L1544" s="139">
        <f t="shared" si="166"/>
        <v>0.53475640658017698</v>
      </c>
      <c r="M1544" s="139">
        <f t="shared" si="167"/>
        <v>0.54103831012274239</v>
      </c>
      <c r="N1544" s="388">
        <f t="shared" si="163"/>
        <v>2342.1548445213516</v>
      </c>
    </row>
    <row r="1545" spans="2:14" x14ac:dyDescent="0.25">
      <c r="B1545" s="387">
        <v>21</v>
      </c>
      <c r="C1545" s="387">
        <v>5176</v>
      </c>
      <c r="D1545" s="384" t="s">
        <v>2118</v>
      </c>
      <c r="E1545" s="385">
        <v>906</v>
      </c>
      <c r="F1545" s="385">
        <v>203</v>
      </c>
      <c r="G1545" s="385">
        <v>2155</v>
      </c>
      <c r="H1545" s="386">
        <f t="shared" si="161"/>
        <v>0.42041763341067284</v>
      </c>
      <c r="I1545" s="139">
        <f t="shared" si="162"/>
        <v>15.078817733990148</v>
      </c>
      <c r="J1545" s="139">
        <f t="shared" si="164"/>
        <v>-7.1284607960001981E-2</v>
      </c>
      <c r="K1545" s="139">
        <f t="shared" si="165"/>
        <v>1.6879539391600484E-3</v>
      </c>
      <c r="L1545" s="139">
        <f t="shared" si="166"/>
        <v>0.27572810755182425</v>
      </c>
      <c r="M1545" s="139">
        <f t="shared" si="167"/>
        <v>0.20613145353098233</v>
      </c>
      <c r="N1545" s="388">
        <f t="shared" si="163"/>
        <v>444.21328235926694</v>
      </c>
    </row>
    <row r="1546" spans="2:14" x14ac:dyDescent="0.25">
      <c r="B1546" s="387">
        <v>21</v>
      </c>
      <c r="C1546" s="387">
        <v>5180</v>
      </c>
      <c r="D1546" s="384" t="s">
        <v>2119</v>
      </c>
      <c r="E1546" s="385">
        <v>319</v>
      </c>
      <c r="F1546" s="385">
        <v>109</v>
      </c>
      <c r="G1546" s="385">
        <v>1487</v>
      </c>
      <c r="H1546" s="386">
        <f t="shared" si="161"/>
        <v>0.21452589105581707</v>
      </c>
      <c r="I1546" s="139">
        <f t="shared" si="162"/>
        <v>16.568807339449542</v>
      </c>
      <c r="J1546" s="139">
        <f t="shared" si="164"/>
        <v>-9.543107890607852E-2</v>
      </c>
      <c r="K1546" s="139">
        <f t="shared" si="165"/>
        <v>-0.21780704080411778</v>
      </c>
      <c r="L1546" s="139">
        <f t="shared" si="166"/>
        <v>0.32727491953848092</v>
      </c>
      <c r="M1546" s="139">
        <f t="shared" si="167"/>
        <v>1.4036799828284596E-2</v>
      </c>
      <c r="N1546" s="388">
        <f t="shared" si="163"/>
        <v>20.872721344659194</v>
      </c>
    </row>
    <row r="1547" spans="2:14" x14ac:dyDescent="0.25">
      <c r="B1547" s="387">
        <v>21</v>
      </c>
      <c r="C1547" s="387">
        <v>5181</v>
      </c>
      <c r="D1547" s="384" t="s">
        <v>2120</v>
      </c>
      <c r="E1547" s="385">
        <v>119</v>
      </c>
      <c r="F1547" s="385">
        <v>271</v>
      </c>
      <c r="G1547" s="385">
        <v>608</v>
      </c>
      <c r="H1547" s="386">
        <f t="shared" si="161"/>
        <v>0.19572368421052633</v>
      </c>
      <c r="I1547" s="139">
        <f t="shared" si="162"/>
        <v>2.6826568265682655</v>
      </c>
      <c r="J1547" s="139">
        <f t="shared" si="164"/>
        <v>-0.12720465369889478</v>
      </c>
      <c r="K1547" s="139">
        <f t="shared" si="165"/>
        <v>-0.23785150808321931</v>
      </c>
      <c r="L1547" s="139">
        <f t="shared" si="166"/>
        <v>-0.1531222504036652</v>
      </c>
      <c r="M1547" s="139">
        <f t="shared" si="167"/>
        <v>-0.51817841218577931</v>
      </c>
      <c r="N1547" s="388">
        <f t="shared" si="163"/>
        <v>-315.05247460895384</v>
      </c>
    </row>
    <row r="1548" spans="2:14" x14ac:dyDescent="0.25">
      <c r="B1548" s="387">
        <v>21</v>
      </c>
      <c r="C1548" s="387">
        <v>5186</v>
      </c>
      <c r="D1548" s="384" t="s">
        <v>2121</v>
      </c>
      <c r="E1548" s="385">
        <v>990</v>
      </c>
      <c r="F1548" s="385">
        <v>57</v>
      </c>
      <c r="G1548" s="385">
        <v>473</v>
      </c>
      <c r="H1548" s="386">
        <f t="shared" si="161"/>
        <v>2.0930232558139537</v>
      </c>
      <c r="I1548" s="139">
        <f t="shared" si="162"/>
        <v>25.666666666666668</v>
      </c>
      <c r="J1548" s="139">
        <f t="shared" si="164"/>
        <v>-0.1320845542643444</v>
      </c>
      <c r="K1548" s="139">
        <f t="shared" si="165"/>
        <v>1.7848025077236269</v>
      </c>
      <c r="L1548" s="139">
        <f t="shared" si="166"/>
        <v>0.64201915835920798</v>
      </c>
      <c r="M1548" s="139">
        <f t="shared" si="167"/>
        <v>2.2947371118184905</v>
      </c>
      <c r="N1548" s="388">
        <f t="shared" si="163"/>
        <v>1085.410653890146</v>
      </c>
    </row>
    <row r="1549" spans="2:14" x14ac:dyDescent="0.25">
      <c r="B1549" s="387">
        <v>21</v>
      </c>
      <c r="C1549" s="387">
        <v>5187</v>
      </c>
      <c r="D1549" s="384" t="s">
        <v>2122</v>
      </c>
      <c r="E1549" s="385">
        <v>1089</v>
      </c>
      <c r="F1549" s="385">
        <v>66</v>
      </c>
      <c r="G1549" s="385">
        <v>1367</v>
      </c>
      <c r="H1549" s="386">
        <f t="shared" ref="H1549:H1612" si="168">E1549/G1549</f>
        <v>0.79663496708119974</v>
      </c>
      <c r="I1549" s="139">
        <f t="shared" ref="I1549:I1612" si="169">(G1549+E1549)/F1549</f>
        <v>37.212121212121211</v>
      </c>
      <c r="J1549" s="139">
        <f t="shared" si="164"/>
        <v>-9.976876829758928E-2</v>
      </c>
      <c r="K1549" s="139">
        <f t="shared" si="165"/>
        <v>0.40276193938350524</v>
      </c>
      <c r="L1549" s="139">
        <f t="shared" si="166"/>
        <v>1.0414389748293673</v>
      </c>
      <c r="M1549" s="139">
        <f t="shared" si="167"/>
        <v>1.3444321459152833</v>
      </c>
      <c r="N1549" s="388">
        <f t="shared" ref="N1549:N1612" si="170">M1549*G1549</f>
        <v>1837.8387434661922</v>
      </c>
    </row>
    <row r="1550" spans="2:14" x14ac:dyDescent="0.25">
      <c r="B1550" s="387">
        <v>21</v>
      </c>
      <c r="C1550" s="387">
        <v>5189</v>
      </c>
      <c r="D1550" s="384" t="s">
        <v>2123</v>
      </c>
      <c r="E1550" s="385">
        <v>2025</v>
      </c>
      <c r="F1550" s="385">
        <v>185</v>
      </c>
      <c r="G1550" s="385">
        <v>1736</v>
      </c>
      <c r="H1550" s="386">
        <f t="shared" si="168"/>
        <v>1.1664746543778801</v>
      </c>
      <c r="I1550" s="139">
        <f t="shared" si="169"/>
        <v>20.329729729729731</v>
      </c>
      <c r="J1550" s="139">
        <f t="shared" ref="J1550:J1613" si="171">$J$6*(G1550-G$10)/G$11</f>
        <v>-8.6430373418693709E-2</v>
      </c>
      <c r="K1550" s="139">
        <f t="shared" ref="K1550:K1613" si="172">$K$6*(H1550-H$10)/H$11</f>
        <v>0.79703690782361702</v>
      </c>
      <c r="L1550" s="139">
        <f t="shared" ref="L1550:L1613" si="173">$L$6*(I1550-I$10)/I$11</f>
        <v>0.45738559859144545</v>
      </c>
      <c r="M1550" s="139">
        <f t="shared" ref="M1550:M1613" si="174">SUM(J1550:L1550)</f>
        <v>1.1679921329963687</v>
      </c>
      <c r="N1550" s="388">
        <f t="shared" si="170"/>
        <v>2027.6343428816961</v>
      </c>
    </row>
    <row r="1551" spans="2:14" x14ac:dyDescent="0.25">
      <c r="B1551" s="387">
        <v>21</v>
      </c>
      <c r="C1551" s="387">
        <v>5192</v>
      </c>
      <c r="D1551" s="384" t="s">
        <v>2124</v>
      </c>
      <c r="E1551" s="385">
        <v>57547</v>
      </c>
      <c r="F1551" s="385">
        <v>7273</v>
      </c>
      <c r="G1551" s="385">
        <v>62464</v>
      </c>
      <c r="H1551" s="386">
        <f t="shared" si="168"/>
        <v>0.92128265881147542</v>
      </c>
      <c r="I1551" s="139">
        <f t="shared" si="169"/>
        <v>16.500893716485631</v>
      </c>
      <c r="J1551" s="139">
        <f t="shared" si="171"/>
        <v>2.1087296379785152</v>
      </c>
      <c r="K1551" s="139">
        <f t="shared" si="172"/>
        <v>0.53564509500780533</v>
      </c>
      <c r="L1551" s="139">
        <f t="shared" si="173"/>
        <v>0.32492541942020725</v>
      </c>
      <c r="M1551" s="139">
        <f t="shared" si="174"/>
        <v>2.9693001524065279</v>
      </c>
      <c r="N1551" s="388">
        <f t="shared" si="170"/>
        <v>185474.36471992134</v>
      </c>
    </row>
    <row r="1552" spans="2:14" x14ac:dyDescent="0.25">
      <c r="B1552" s="387">
        <v>21</v>
      </c>
      <c r="C1552" s="387">
        <v>5193</v>
      </c>
      <c r="D1552" s="384" t="s">
        <v>2125</v>
      </c>
      <c r="E1552" s="385">
        <v>528</v>
      </c>
      <c r="F1552" s="385">
        <v>107</v>
      </c>
      <c r="G1552" s="385">
        <v>1652</v>
      </c>
      <c r="H1552" s="386">
        <f t="shared" si="168"/>
        <v>0.31961259079903148</v>
      </c>
      <c r="I1552" s="139">
        <f t="shared" si="169"/>
        <v>20.373831775700936</v>
      </c>
      <c r="J1552" s="139">
        <f t="shared" si="171"/>
        <v>-8.9466755992751223E-2</v>
      </c>
      <c r="K1552" s="139">
        <f t="shared" si="172"/>
        <v>-0.10577727047961953</v>
      </c>
      <c r="L1552" s="139">
        <f t="shared" si="173"/>
        <v>0.45891132727007183</v>
      </c>
      <c r="M1552" s="139">
        <f t="shared" si="174"/>
        <v>0.26366730079770107</v>
      </c>
      <c r="N1552" s="388">
        <f t="shared" si="170"/>
        <v>435.57838091780218</v>
      </c>
    </row>
    <row r="1553" spans="2:14" x14ac:dyDescent="0.25">
      <c r="B1553" s="387">
        <v>21</v>
      </c>
      <c r="C1553" s="387">
        <v>5194</v>
      </c>
      <c r="D1553" s="384" t="s">
        <v>2126</v>
      </c>
      <c r="E1553" s="385">
        <v>6286</v>
      </c>
      <c r="F1553" s="385">
        <v>234</v>
      </c>
      <c r="G1553" s="385">
        <v>1330</v>
      </c>
      <c r="H1553" s="386">
        <f t="shared" si="168"/>
        <v>4.7263157894736842</v>
      </c>
      <c r="I1553" s="139">
        <f t="shared" si="169"/>
        <v>32.547008547008545</v>
      </c>
      <c r="J1553" s="139">
        <f t="shared" si="171"/>
        <v>-0.10110622252663841</v>
      </c>
      <c r="K1553" s="139">
        <f t="shared" si="172"/>
        <v>4.5920764868664037</v>
      </c>
      <c r="L1553" s="139">
        <f t="shared" si="173"/>
        <v>0.88004745601337453</v>
      </c>
      <c r="M1553" s="139">
        <f t="shared" si="174"/>
        <v>5.37101772035314</v>
      </c>
      <c r="N1553" s="388">
        <f t="shared" si="170"/>
        <v>7143.4535680696763</v>
      </c>
    </row>
    <row r="1554" spans="2:14" x14ac:dyDescent="0.25">
      <c r="B1554" s="387">
        <v>21</v>
      </c>
      <c r="C1554" s="387">
        <v>5196</v>
      </c>
      <c r="D1554" s="384" t="s">
        <v>2127</v>
      </c>
      <c r="E1554" s="385">
        <v>2159</v>
      </c>
      <c r="F1554" s="385">
        <v>73</v>
      </c>
      <c r="G1554" s="385">
        <v>6575</v>
      </c>
      <c r="H1554" s="386">
        <f t="shared" si="168"/>
        <v>0.32836501901140686</v>
      </c>
      <c r="I1554" s="139">
        <f t="shared" si="169"/>
        <v>119.64383561643835</v>
      </c>
      <c r="J1554" s="139">
        <f t="shared" si="171"/>
        <v>8.8486951293977475E-2</v>
      </c>
      <c r="K1554" s="139">
        <f t="shared" si="172"/>
        <v>-9.6446569974131563E-2</v>
      </c>
      <c r="L1554" s="139">
        <f t="shared" si="173"/>
        <v>3.8931985230626154</v>
      </c>
      <c r="M1554" s="139">
        <f t="shared" si="174"/>
        <v>3.8852389043824611</v>
      </c>
      <c r="N1554" s="388">
        <f t="shared" si="170"/>
        <v>25545.445796314682</v>
      </c>
    </row>
    <row r="1555" spans="2:14" x14ac:dyDescent="0.25">
      <c r="B1555" s="387">
        <v>21</v>
      </c>
      <c r="C1555" s="387">
        <v>5198</v>
      </c>
      <c r="D1555" s="384" t="s">
        <v>2128</v>
      </c>
      <c r="E1555" s="385">
        <v>683</v>
      </c>
      <c r="F1555" s="385">
        <v>162</v>
      </c>
      <c r="G1555" s="385">
        <v>1796</v>
      </c>
      <c r="H1555" s="386">
        <f t="shared" si="168"/>
        <v>0.38028953229398665</v>
      </c>
      <c r="I1555" s="139">
        <f t="shared" si="169"/>
        <v>15.302469135802468</v>
      </c>
      <c r="J1555" s="139">
        <f t="shared" si="171"/>
        <v>-8.4261528722938336E-2</v>
      </c>
      <c r="K1555" s="139">
        <f t="shared" si="172"/>
        <v>-4.1091407889175216E-2</v>
      </c>
      <c r="L1555" s="139">
        <f t="shared" si="173"/>
        <v>0.28346542109920125</v>
      </c>
      <c r="M1555" s="139">
        <f t="shared" si="174"/>
        <v>0.1581124844870877</v>
      </c>
      <c r="N1555" s="388">
        <f t="shared" si="170"/>
        <v>283.9700221388095</v>
      </c>
    </row>
    <row r="1556" spans="2:14" x14ac:dyDescent="0.25">
      <c r="B1556" s="387">
        <v>21</v>
      </c>
      <c r="C1556" s="387">
        <v>5199</v>
      </c>
      <c r="D1556" s="384" t="s">
        <v>2129</v>
      </c>
      <c r="E1556" s="385">
        <v>2852</v>
      </c>
      <c r="F1556" s="385">
        <v>988</v>
      </c>
      <c r="G1556" s="385">
        <v>1382</v>
      </c>
      <c r="H1556" s="386">
        <f t="shared" si="168"/>
        <v>2.0636758321273518</v>
      </c>
      <c r="I1556" s="139">
        <f t="shared" si="169"/>
        <v>4.2854251012145745</v>
      </c>
      <c r="J1556" s="139">
        <f t="shared" si="171"/>
        <v>-9.922655712365043E-2</v>
      </c>
      <c r="K1556" s="139">
        <f t="shared" si="172"/>
        <v>1.7535161018962515</v>
      </c>
      <c r="L1556" s="139">
        <f t="shared" si="173"/>
        <v>-9.7673813308093133E-2</v>
      </c>
      <c r="M1556" s="139">
        <f t="shared" si="174"/>
        <v>1.5566157314645079</v>
      </c>
      <c r="N1556" s="388">
        <f t="shared" si="170"/>
        <v>2151.2429408839498</v>
      </c>
    </row>
    <row r="1557" spans="2:14" x14ac:dyDescent="0.25">
      <c r="B1557" s="387">
        <v>21</v>
      </c>
      <c r="C1557" s="387">
        <v>5200</v>
      </c>
      <c r="D1557" s="384" t="s">
        <v>2130</v>
      </c>
      <c r="E1557" s="385">
        <v>65</v>
      </c>
      <c r="F1557" s="385">
        <v>455</v>
      </c>
      <c r="G1557" s="385">
        <v>310</v>
      </c>
      <c r="H1557" s="386">
        <f t="shared" si="168"/>
        <v>0.20967741935483872</v>
      </c>
      <c r="I1557" s="139">
        <f t="shared" si="169"/>
        <v>0.82417582417582413</v>
      </c>
      <c r="J1557" s="139">
        <f t="shared" si="171"/>
        <v>-0.13797658235447985</v>
      </c>
      <c r="K1557" s="139">
        <f t="shared" si="172"/>
        <v>-0.22297585067646805</v>
      </c>
      <c r="L1557" s="139">
        <f t="shared" si="173"/>
        <v>-0.21741717599246474</v>
      </c>
      <c r="M1557" s="139">
        <f t="shared" si="174"/>
        <v>-0.57836960902341272</v>
      </c>
      <c r="N1557" s="388">
        <f t="shared" si="170"/>
        <v>-179.29457879725794</v>
      </c>
    </row>
    <row r="1558" spans="2:14" x14ac:dyDescent="0.25">
      <c r="B1558" s="387">
        <v>21</v>
      </c>
      <c r="C1558" s="387">
        <v>5203</v>
      </c>
      <c r="D1558" s="384" t="s">
        <v>2131</v>
      </c>
      <c r="E1558" s="385">
        <v>259</v>
      </c>
      <c r="F1558" s="385">
        <v>279</v>
      </c>
      <c r="G1558" s="385">
        <v>714</v>
      </c>
      <c r="H1558" s="386">
        <f t="shared" si="168"/>
        <v>0.36274509803921567</v>
      </c>
      <c r="I1558" s="139">
        <f t="shared" si="169"/>
        <v>3.4874551971326166</v>
      </c>
      <c r="J1558" s="139">
        <f t="shared" si="171"/>
        <v>-0.12337302806972696</v>
      </c>
      <c r="K1558" s="139">
        <f t="shared" si="172"/>
        <v>-5.9795001634511839E-2</v>
      </c>
      <c r="L1558" s="139">
        <f t="shared" si="173"/>
        <v>-0.12527991503256863</v>
      </c>
      <c r="M1558" s="139">
        <f t="shared" si="174"/>
        <v>-0.30844794473680742</v>
      </c>
      <c r="N1558" s="388">
        <f t="shared" si="170"/>
        <v>-220.2318325420805</v>
      </c>
    </row>
    <row r="1559" spans="2:14" x14ac:dyDescent="0.25">
      <c r="B1559" s="387">
        <v>21</v>
      </c>
      <c r="C1559" s="387">
        <v>5205</v>
      </c>
      <c r="D1559" s="384" t="s">
        <v>2132</v>
      </c>
      <c r="E1559" s="385">
        <v>1146</v>
      </c>
      <c r="F1559" s="385">
        <v>128</v>
      </c>
      <c r="G1559" s="385">
        <v>814</v>
      </c>
      <c r="H1559" s="386">
        <f t="shared" si="168"/>
        <v>1.4078624078624078</v>
      </c>
      <c r="I1559" s="139">
        <f t="shared" si="169"/>
        <v>15.3125</v>
      </c>
      <c r="J1559" s="139">
        <f t="shared" si="171"/>
        <v>-0.11975828691013465</v>
      </c>
      <c r="K1559" s="139">
        <f t="shared" si="172"/>
        <v>1.0543731325608907</v>
      </c>
      <c r="L1559" s="139">
        <f t="shared" si="173"/>
        <v>0.28381244303073644</v>
      </c>
      <c r="M1559" s="139">
        <f t="shared" si="174"/>
        <v>1.2184272886814924</v>
      </c>
      <c r="N1559" s="388">
        <f t="shared" si="170"/>
        <v>991.79981298673488</v>
      </c>
    </row>
    <row r="1560" spans="2:14" x14ac:dyDescent="0.25">
      <c r="B1560" s="387">
        <v>21</v>
      </c>
      <c r="C1560" s="387">
        <v>5206</v>
      </c>
      <c r="D1560" s="384" t="s">
        <v>2133</v>
      </c>
      <c r="E1560" s="385">
        <v>108</v>
      </c>
      <c r="F1560" s="385">
        <v>83</v>
      </c>
      <c r="G1560" s="385">
        <v>322</v>
      </c>
      <c r="H1560" s="386">
        <f t="shared" si="168"/>
        <v>0.33540372670807456</v>
      </c>
      <c r="I1560" s="139">
        <f t="shared" si="169"/>
        <v>5.1807228915662646</v>
      </c>
      <c r="J1560" s="139">
        <f t="shared" si="171"/>
        <v>-0.13754281341532876</v>
      </c>
      <c r="K1560" s="139">
        <f t="shared" si="172"/>
        <v>-8.8942815373731929E-2</v>
      </c>
      <c r="L1560" s="139">
        <f t="shared" si="173"/>
        <v>-6.6700612755396071E-2</v>
      </c>
      <c r="M1560" s="139">
        <f t="shared" si="174"/>
        <v>-0.29318624154445677</v>
      </c>
      <c r="N1560" s="388">
        <f t="shared" si="170"/>
        <v>-94.405969777315079</v>
      </c>
    </row>
    <row r="1561" spans="2:14" x14ac:dyDescent="0.25">
      <c r="B1561" s="387">
        <v>21</v>
      </c>
      <c r="C1561" s="387">
        <v>5207</v>
      </c>
      <c r="D1561" s="384" t="s">
        <v>2134</v>
      </c>
      <c r="E1561" s="385">
        <v>329</v>
      </c>
      <c r="F1561" s="385">
        <v>437</v>
      </c>
      <c r="G1561" s="385">
        <v>827</v>
      </c>
      <c r="H1561" s="386">
        <f t="shared" si="168"/>
        <v>0.3978234582829504</v>
      </c>
      <c r="I1561" s="139">
        <f t="shared" si="169"/>
        <v>2.6453089244851258</v>
      </c>
      <c r="J1561" s="139">
        <f t="shared" si="171"/>
        <v>-0.11928837055938768</v>
      </c>
      <c r="K1561" s="139">
        <f t="shared" si="172"/>
        <v>-2.2399016690000662E-2</v>
      </c>
      <c r="L1561" s="139">
        <f t="shared" si="173"/>
        <v>-0.15441431665682681</v>
      </c>
      <c r="M1561" s="139">
        <f t="shared" si="174"/>
        <v>-0.29610170390621515</v>
      </c>
      <c r="N1561" s="388">
        <f t="shared" si="170"/>
        <v>-244.87610913043994</v>
      </c>
    </row>
    <row r="1562" spans="2:14" x14ac:dyDescent="0.25">
      <c r="B1562" s="387">
        <v>21</v>
      </c>
      <c r="C1562" s="387">
        <v>5208</v>
      </c>
      <c r="D1562" s="384" t="s">
        <v>2135</v>
      </c>
      <c r="E1562" s="385">
        <v>232</v>
      </c>
      <c r="F1562" s="385">
        <v>199</v>
      </c>
      <c r="G1562" s="385">
        <v>1512</v>
      </c>
      <c r="H1562" s="386">
        <f t="shared" si="168"/>
        <v>0.15343915343915343</v>
      </c>
      <c r="I1562" s="139">
        <f t="shared" si="169"/>
        <v>8.7638190954773876</v>
      </c>
      <c r="J1562" s="139">
        <f t="shared" si="171"/>
        <v>-9.4527393616180441E-2</v>
      </c>
      <c r="K1562" s="139">
        <f t="shared" si="172"/>
        <v>-0.28292977471611896</v>
      </c>
      <c r="L1562" s="139">
        <f t="shared" si="173"/>
        <v>5.7258095195565878E-2</v>
      </c>
      <c r="M1562" s="139">
        <f t="shared" si="174"/>
        <v>-0.32019907313673357</v>
      </c>
      <c r="N1562" s="388">
        <f t="shared" si="170"/>
        <v>-484.14099858274113</v>
      </c>
    </row>
    <row r="1563" spans="2:14" x14ac:dyDescent="0.25">
      <c r="B1563" s="387">
        <v>21</v>
      </c>
      <c r="C1563" s="387">
        <v>5210</v>
      </c>
      <c r="D1563" s="384" t="s">
        <v>2136</v>
      </c>
      <c r="E1563" s="385">
        <v>3186</v>
      </c>
      <c r="F1563" s="385">
        <v>86</v>
      </c>
      <c r="G1563" s="385">
        <v>4624</v>
      </c>
      <c r="H1563" s="386">
        <f t="shared" si="168"/>
        <v>0.68901384083044981</v>
      </c>
      <c r="I1563" s="139">
        <f t="shared" si="169"/>
        <v>90.813953488372093</v>
      </c>
      <c r="J1563" s="139">
        <f t="shared" si="171"/>
        <v>1.7963351270331794E-2</v>
      </c>
      <c r="K1563" s="139">
        <f t="shared" si="172"/>
        <v>0.28803029317711781</v>
      </c>
      <c r="L1563" s="139">
        <f t="shared" si="173"/>
        <v>2.8958167237481738</v>
      </c>
      <c r="M1563" s="139">
        <f t="shared" si="174"/>
        <v>3.2018103681956234</v>
      </c>
      <c r="N1563" s="388">
        <f t="shared" si="170"/>
        <v>14805.171142536563</v>
      </c>
    </row>
    <row r="1564" spans="2:14" x14ac:dyDescent="0.25">
      <c r="B1564" s="387">
        <v>21</v>
      </c>
      <c r="C1564" s="387">
        <v>5212</v>
      </c>
      <c r="D1564" s="384" t="s">
        <v>2137</v>
      </c>
      <c r="E1564" s="385">
        <v>193</v>
      </c>
      <c r="F1564" s="385">
        <v>475</v>
      </c>
      <c r="G1564" s="385">
        <v>1922</v>
      </c>
      <c r="H1564" s="386">
        <f t="shared" si="168"/>
        <v>0.1004162330905307</v>
      </c>
      <c r="I1564" s="139">
        <f t="shared" si="169"/>
        <v>4.4526315789473685</v>
      </c>
      <c r="J1564" s="139">
        <f t="shared" si="171"/>
        <v>-7.9706954861852031E-2</v>
      </c>
      <c r="K1564" s="139">
        <f t="shared" si="172"/>
        <v>-0.33945591554179405</v>
      </c>
      <c r="L1564" s="139">
        <f t="shared" si="173"/>
        <v>-9.1889235456634868E-2</v>
      </c>
      <c r="M1564" s="139">
        <f t="shared" si="174"/>
        <v>-0.51105210586028094</v>
      </c>
      <c r="N1564" s="388">
        <f t="shared" si="170"/>
        <v>-982.24214746346001</v>
      </c>
    </row>
    <row r="1565" spans="2:14" x14ac:dyDescent="0.25">
      <c r="B1565" s="387">
        <v>21</v>
      </c>
      <c r="C1565" s="387">
        <v>5214</v>
      </c>
      <c r="D1565" s="384" t="s">
        <v>2138</v>
      </c>
      <c r="E1565" s="385">
        <v>623</v>
      </c>
      <c r="F1565" s="385">
        <v>156</v>
      </c>
      <c r="G1565" s="385">
        <v>1595</v>
      </c>
      <c r="H1565" s="386">
        <f t="shared" si="168"/>
        <v>0.39059561128526643</v>
      </c>
      <c r="I1565" s="139">
        <f t="shared" si="169"/>
        <v>14.217948717948717</v>
      </c>
      <c r="J1565" s="139">
        <f t="shared" si="171"/>
        <v>-9.1527158453718838E-2</v>
      </c>
      <c r="K1565" s="139">
        <f t="shared" si="172"/>
        <v>-3.0104407011228594E-2</v>
      </c>
      <c r="L1565" s="139">
        <f t="shared" si="173"/>
        <v>0.2459459848092001</v>
      </c>
      <c r="M1565" s="139">
        <f t="shared" si="174"/>
        <v>0.12431441934425266</v>
      </c>
      <c r="N1565" s="388">
        <f t="shared" si="170"/>
        <v>198.281498854083</v>
      </c>
    </row>
    <row r="1566" spans="2:14" x14ac:dyDescent="0.25">
      <c r="B1566" s="387">
        <v>21</v>
      </c>
      <c r="C1566" s="387">
        <v>5216</v>
      </c>
      <c r="D1566" s="384" t="s">
        <v>2139</v>
      </c>
      <c r="E1566" s="385">
        <v>213</v>
      </c>
      <c r="F1566" s="385">
        <v>304</v>
      </c>
      <c r="G1566" s="385">
        <v>1364</v>
      </c>
      <c r="H1566" s="386">
        <f t="shared" si="168"/>
        <v>0.156158357771261</v>
      </c>
      <c r="I1566" s="139">
        <f t="shared" si="169"/>
        <v>5.1875</v>
      </c>
      <c r="J1566" s="139">
        <f t="shared" si="171"/>
        <v>-9.9877210532377039E-2</v>
      </c>
      <c r="K1566" s="139">
        <f t="shared" si="172"/>
        <v>-0.28003091275227604</v>
      </c>
      <c r="L1566" s="139">
        <f t="shared" si="173"/>
        <v>-6.6466155861893625E-2</v>
      </c>
      <c r="M1566" s="139">
        <f t="shared" si="174"/>
        <v>-0.4463742791465467</v>
      </c>
      <c r="N1566" s="388">
        <f t="shared" si="170"/>
        <v>-608.85451675588968</v>
      </c>
    </row>
    <row r="1567" spans="2:14" x14ac:dyDescent="0.25">
      <c r="B1567" s="387">
        <v>21</v>
      </c>
      <c r="C1567" s="387">
        <v>5221</v>
      </c>
      <c r="D1567" s="384" t="s">
        <v>2140</v>
      </c>
      <c r="E1567" s="385">
        <v>1033</v>
      </c>
      <c r="F1567" s="385">
        <v>73</v>
      </c>
      <c r="G1567" s="385">
        <v>2207</v>
      </c>
      <c r="H1567" s="386">
        <f t="shared" si="168"/>
        <v>0.46805618486633438</v>
      </c>
      <c r="I1567" s="139">
        <f t="shared" si="169"/>
        <v>44.38356164383562</v>
      </c>
      <c r="J1567" s="139">
        <f t="shared" si="171"/>
        <v>-6.9404942557013988E-2</v>
      </c>
      <c r="K1567" s="139">
        <f t="shared" si="172"/>
        <v>5.247398101214526E-2</v>
      </c>
      <c r="L1567" s="139">
        <f t="shared" si="173"/>
        <v>1.2895379483071829</v>
      </c>
      <c r="M1567" s="139">
        <f t="shared" si="174"/>
        <v>1.2726069867623142</v>
      </c>
      <c r="N1567" s="388">
        <f t="shared" si="170"/>
        <v>2808.6436197844273</v>
      </c>
    </row>
    <row r="1568" spans="2:14" x14ac:dyDescent="0.25">
      <c r="B1568" s="387">
        <v>21</v>
      </c>
      <c r="C1568" s="387">
        <v>5225</v>
      </c>
      <c r="D1568" s="384" t="s">
        <v>2141</v>
      </c>
      <c r="E1568" s="385">
        <v>1283</v>
      </c>
      <c r="F1568" s="385">
        <v>83</v>
      </c>
      <c r="G1568" s="385">
        <v>2070</v>
      </c>
      <c r="H1568" s="386">
        <f t="shared" si="168"/>
        <v>0.61980676328502415</v>
      </c>
      <c r="I1568" s="139">
        <f t="shared" si="169"/>
        <v>40.397590361445786</v>
      </c>
      <c r="J1568" s="139">
        <f t="shared" si="171"/>
        <v>-7.4357137945655433E-2</v>
      </c>
      <c r="K1568" s="139">
        <f t="shared" si="172"/>
        <v>0.21425070907000138</v>
      </c>
      <c r="L1568" s="139">
        <f t="shared" si="173"/>
        <v>1.1516416089470081</v>
      </c>
      <c r="M1568" s="139">
        <f t="shared" si="174"/>
        <v>1.2915351800713539</v>
      </c>
      <c r="N1568" s="388">
        <f t="shared" si="170"/>
        <v>2673.4778227477027</v>
      </c>
    </row>
    <row r="1569" spans="2:14" x14ac:dyDescent="0.25">
      <c r="B1569" s="387">
        <v>21</v>
      </c>
      <c r="C1569" s="387">
        <v>5226</v>
      </c>
      <c r="D1569" s="384" t="s">
        <v>2142</v>
      </c>
      <c r="E1569" s="385">
        <v>1582</v>
      </c>
      <c r="F1569" s="385">
        <v>3435</v>
      </c>
      <c r="G1569" s="385">
        <v>6740</v>
      </c>
      <c r="H1569" s="386">
        <f t="shared" si="168"/>
        <v>0.23471810089020773</v>
      </c>
      <c r="I1569" s="139">
        <f t="shared" si="169"/>
        <v>2.4227074235807859</v>
      </c>
      <c r="J1569" s="139">
        <f t="shared" si="171"/>
        <v>9.4451274207304758E-2</v>
      </c>
      <c r="K1569" s="139">
        <f t="shared" si="172"/>
        <v>-0.19628073313988906</v>
      </c>
      <c r="L1569" s="139">
        <f t="shared" si="173"/>
        <v>-0.16211530844430025</v>
      </c>
      <c r="M1569" s="139">
        <f t="shared" si="174"/>
        <v>-0.26394476737688455</v>
      </c>
      <c r="N1569" s="388">
        <f t="shared" si="170"/>
        <v>-1778.9877321202018</v>
      </c>
    </row>
    <row r="1570" spans="2:14" x14ac:dyDescent="0.25">
      <c r="B1570" s="387">
        <v>21</v>
      </c>
      <c r="C1570" s="387">
        <v>5227</v>
      </c>
      <c r="D1570" s="384" t="s">
        <v>2143</v>
      </c>
      <c r="E1570" s="385">
        <v>1711</v>
      </c>
      <c r="F1570" s="385">
        <v>523</v>
      </c>
      <c r="G1570" s="385">
        <v>3080</v>
      </c>
      <c r="H1570" s="386">
        <f t="shared" si="168"/>
        <v>0.55551948051948052</v>
      </c>
      <c r="I1570" s="139">
        <f t="shared" si="169"/>
        <v>9.1606118546845128</v>
      </c>
      <c r="J1570" s="139">
        <f t="shared" si="171"/>
        <v>-3.784825223377325E-2</v>
      </c>
      <c r="K1570" s="139">
        <f t="shared" si="172"/>
        <v>0.14571597022475588</v>
      </c>
      <c r="L1570" s="139">
        <f t="shared" si="173"/>
        <v>7.0985306232189335E-2</v>
      </c>
      <c r="M1570" s="139">
        <f t="shared" si="174"/>
        <v>0.17885302422317195</v>
      </c>
      <c r="N1570" s="388">
        <f t="shared" si="170"/>
        <v>550.86731460736962</v>
      </c>
    </row>
    <row r="1571" spans="2:14" x14ac:dyDescent="0.25">
      <c r="B1571" s="387">
        <v>21</v>
      </c>
      <c r="C1571" s="387">
        <v>5230</v>
      </c>
      <c r="D1571" s="384" t="s">
        <v>2144</v>
      </c>
      <c r="E1571" s="385">
        <v>66</v>
      </c>
      <c r="F1571" s="385">
        <v>152</v>
      </c>
      <c r="G1571" s="385">
        <v>620</v>
      </c>
      <c r="H1571" s="386">
        <f t="shared" si="168"/>
        <v>0.1064516129032258</v>
      </c>
      <c r="I1571" s="139">
        <f t="shared" si="169"/>
        <v>4.5131578947368425</v>
      </c>
      <c r="J1571" s="139">
        <f t="shared" si="171"/>
        <v>-0.12677088475974371</v>
      </c>
      <c r="K1571" s="139">
        <f t="shared" si="172"/>
        <v>-0.33302177862542365</v>
      </c>
      <c r="L1571" s="139">
        <f t="shared" si="173"/>
        <v>-8.9795302311857603E-2</v>
      </c>
      <c r="M1571" s="139">
        <f t="shared" si="174"/>
        <v>-0.54958796569702495</v>
      </c>
      <c r="N1571" s="388">
        <f t="shared" si="170"/>
        <v>-340.74453873215549</v>
      </c>
    </row>
    <row r="1572" spans="2:14" x14ac:dyDescent="0.25">
      <c r="B1572" s="387">
        <v>21</v>
      </c>
      <c r="C1572" s="387">
        <v>5231</v>
      </c>
      <c r="D1572" s="384" t="s">
        <v>2145</v>
      </c>
      <c r="E1572" s="385">
        <v>1133</v>
      </c>
      <c r="F1572" s="385">
        <v>138</v>
      </c>
      <c r="G1572" s="385">
        <v>1917</v>
      </c>
      <c r="H1572" s="386">
        <f t="shared" si="168"/>
        <v>0.59102764736567548</v>
      </c>
      <c r="I1572" s="139">
        <f t="shared" si="169"/>
        <v>22.10144927536232</v>
      </c>
      <c r="J1572" s="139">
        <f t="shared" si="171"/>
        <v>-7.9887691919831638E-2</v>
      </c>
      <c r="K1572" s="139">
        <f t="shared" si="172"/>
        <v>0.18357015906257831</v>
      </c>
      <c r="L1572" s="139">
        <f t="shared" si="173"/>
        <v>0.51867897538896357</v>
      </c>
      <c r="M1572" s="139">
        <f t="shared" si="174"/>
        <v>0.62236144253171022</v>
      </c>
      <c r="N1572" s="388">
        <f t="shared" si="170"/>
        <v>1193.0668853332884</v>
      </c>
    </row>
    <row r="1573" spans="2:14" x14ac:dyDescent="0.25">
      <c r="B1573" s="387">
        <v>21</v>
      </c>
      <c r="C1573" s="387">
        <v>5233</v>
      </c>
      <c r="D1573" s="384" t="s">
        <v>2146</v>
      </c>
      <c r="E1573" s="385">
        <v>163</v>
      </c>
      <c r="F1573" s="385">
        <v>194</v>
      </c>
      <c r="G1573" s="385">
        <v>415</v>
      </c>
      <c r="H1573" s="386">
        <f t="shared" si="168"/>
        <v>0.39277108433734942</v>
      </c>
      <c r="I1573" s="139">
        <f t="shared" si="169"/>
        <v>2.9793814432989691</v>
      </c>
      <c r="J1573" s="139">
        <f t="shared" si="171"/>
        <v>-0.13418110413690792</v>
      </c>
      <c r="K1573" s="139">
        <f t="shared" si="172"/>
        <v>-2.7785200613392035E-2</v>
      </c>
      <c r="L1573" s="139">
        <f t="shared" si="173"/>
        <v>-0.14285693850189893</v>
      </c>
      <c r="M1573" s="139">
        <f t="shared" si="174"/>
        <v>-0.30482324325219889</v>
      </c>
      <c r="N1573" s="388">
        <f t="shared" si="170"/>
        <v>-126.50164594966255</v>
      </c>
    </row>
    <row r="1574" spans="2:14" x14ac:dyDescent="0.25">
      <c r="B1574" s="387">
        <v>21</v>
      </c>
      <c r="C1574" s="387">
        <v>5236</v>
      </c>
      <c r="D1574" s="384" t="s">
        <v>2147</v>
      </c>
      <c r="E1574" s="385">
        <v>2378</v>
      </c>
      <c r="F1574" s="385">
        <v>611</v>
      </c>
      <c r="G1574" s="385">
        <v>4816</v>
      </c>
      <c r="H1574" s="386">
        <f t="shared" si="168"/>
        <v>0.4937707641196013</v>
      </c>
      <c r="I1574" s="139">
        <f t="shared" si="169"/>
        <v>11.774140752864158</v>
      </c>
      <c r="J1574" s="139">
        <f t="shared" si="171"/>
        <v>2.4903654296749001E-2</v>
      </c>
      <c r="K1574" s="139">
        <f t="shared" si="172"/>
        <v>7.9887520639652862E-2</v>
      </c>
      <c r="L1574" s="139">
        <f t="shared" si="173"/>
        <v>0.16140142876253655</v>
      </c>
      <c r="M1574" s="139">
        <f t="shared" si="174"/>
        <v>0.26619260369893838</v>
      </c>
      <c r="N1574" s="388">
        <f t="shared" si="170"/>
        <v>1281.9835794140872</v>
      </c>
    </row>
    <row r="1575" spans="2:14" x14ac:dyDescent="0.25">
      <c r="B1575" s="387">
        <v>21</v>
      </c>
      <c r="C1575" s="387">
        <v>5237</v>
      </c>
      <c r="D1575" s="384" t="s">
        <v>2148</v>
      </c>
      <c r="E1575" s="385">
        <v>184</v>
      </c>
      <c r="F1575" s="385">
        <v>1945</v>
      </c>
      <c r="G1575" s="385">
        <v>1385</v>
      </c>
      <c r="H1575" s="386">
        <f t="shared" si="168"/>
        <v>0.13285198555956679</v>
      </c>
      <c r="I1575" s="139">
        <f t="shared" si="169"/>
        <v>0.80668380462724931</v>
      </c>
      <c r="J1575" s="139">
        <f t="shared" si="171"/>
        <v>-9.9118114888862671E-2</v>
      </c>
      <c r="K1575" s="139">
        <f t="shared" si="172"/>
        <v>-0.30487713527476007</v>
      </c>
      <c r="L1575" s="139">
        <f t="shared" si="173"/>
        <v>-0.21802231970597358</v>
      </c>
      <c r="M1575" s="139">
        <f t="shared" si="174"/>
        <v>-0.62201756986959633</v>
      </c>
      <c r="N1575" s="388">
        <f t="shared" si="170"/>
        <v>-861.49433426939095</v>
      </c>
    </row>
    <row r="1576" spans="2:14" x14ac:dyDescent="0.25">
      <c r="B1576" s="387">
        <v>21</v>
      </c>
      <c r="C1576" s="387">
        <v>5238</v>
      </c>
      <c r="D1576" s="384" t="s">
        <v>2149</v>
      </c>
      <c r="E1576" s="385">
        <v>2978</v>
      </c>
      <c r="F1576" s="385">
        <v>3400</v>
      </c>
      <c r="G1576" s="385">
        <v>4688</v>
      </c>
      <c r="H1576" s="386">
        <f t="shared" si="168"/>
        <v>0.63523890784982939</v>
      </c>
      <c r="I1576" s="139">
        <f t="shared" si="169"/>
        <v>2.2547058823529413</v>
      </c>
      <c r="J1576" s="139">
        <f t="shared" si="171"/>
        <v>2.0276785612470864E-2</v>
      </c>
      <c r="K1576" s="139">
        <f t="shared" si="172"/>
        <v>0.23070245429974176</v>
      </c>
      <c r="L1576" s="139">
        <f t="shared" si="173"/>
        <v>-0.16792739184905009</v>
      </c>
      <c r="M1576" s="139">
        <f t="shared" si="174"/>
        <v>8.3051848063162514E-2</v>
      </c>
      <c r="N1576" s="388">
        <f t="shared" si="170"/>
        <v>389.34706372010589</v>
      </c>
    </row>
    <row r="1577" spans="2:14" x14ac:dyDescent="0.25">
      <c r="B1577" s="387">
        <v>21</v>
      </c>
      <c r="C1577" s="387">
        <v>5239</v>
      </c>
      <c r="D1577" s="384" t="s">
        <v>2150</v>
      </c>
      <c r="E1577" s="385">
        <v>2055</v>
      </c>
      <c r="F1577" s="385">
        <v>1089</v>
      </c>
      <c r="G1577" s="385">
        <v>3075</v>
      </c>
      <c r="H1577" s="386">
        <f t="shared" si="168"/>
        <v>0.66829268292682931</v>
      </c>
      <c r="I1577" s="139">
        <f t="shared" si="169"/>
        <v>4.7107438016528924</v>
      </c>
      <c r="J1577" s="139">
        <f t="shared" si="171"/>
        <v>-3.8028989291752864E-2</v>
      </c>
      <c r="K1577" s="139">
        <f t="shared" si="172"/>
        <v>0.26594008988333551</v>
      </c>
      <c r="L1577" s="139">
        <f t="shared" si="173"/>
        <v>-8.2959735434278967E-2</v>
      </c>
      <c r="M1577" s="139">
        <f t="shared" si="174"/>
        <v>0.14495136515730367</v>
      </c>
      <c r="N1577" s="388">
        <f t="shared" si="170"/>
        <v>445.72544785870878</v>
      </c>
    </row>
    <row r="1578" spans="2:14" x14ac:dyDescent="0.25">
      <c r="B1578" s="387">
        <v>21</v>
      </c>
      <c r="C1578" s="387">
        <v>5240</v>
      </c>
      <c r="D1578" s="384" t="s">
        <v>2151</v>
      </c>
      <c r="E1578" s="385">
        <v>921</v>
      </c>
      <c r="F1578" s="385">
        <v>1066</v>
      </c>
      <c r="G1578" s="385">
        <v>2992</v>
      </c>
      <c r="H1578" s="386">
        <f t="shared" si="168"/>
        <v>0.30782085561497324</v>
      </c>
      <c r="I1578" s="139">
        <f t="shared" si="169"/>
        <v>3.6707317073170733</v>
      </c>
      <c r="J1578" s="139">
        <f t="shared" si="171"/>
        <v>-4.1029224454214468E-2</v>
      </c>
      <c r="K1578" s="139">
        <f t="shared" si="172"/>
        <v>-0.11834808474655675</v>
      </c>
      <c r="L1578" s="139">
        <f t="shared" si="173"/>
        <v>-0.11893938770443606</v>
      </c>
      <c r="M1578" s="139">
        <f t="shared" si="174"/>
        <v>-0.27831669690520727</v>
      </c>
      <c r="N1578" s="388">
        <f t="shared" si="170"/>
        <v>-832.72355714038019</v>
      </c>
    </row>
    <row r="1579" spans="2:14" x14ac:dyDescent="0.25">
      <c r="B1579" s="387">
        <v>21</v>
      </c>
      <c r="C1579" s="387">
        <v>5242</v>
      </c>
      <c r="D1579" s="384" t="s">
        <v>2152</v>
      </c>
      <c r="E1579" s="385">
        <v>4585</v>
      </c>
      <c r="F1579" s="385">
        <v>248</v>
      </c>
      <c r="G1579" s="385">
        <v>3291</v>
      </c>
      <c r="H1579" s="386">
        <f t="shared" si="168"/>
        <v>1.3931935581890003</v>
      </c>
      <c r="I1579" s="139">
        <f t="shared" si="169"/>
        <v>31.758064516129032</v>
      </c>
      <c r="J1579" s="139">
        <f t="shared" si="171"/>
        <v>-3.0221148387033506E-2</v>
      </c>
      <c r="K1579" s="139">
        <f t="shared" si="172"/>
        <v>1.0387351130603064</v>
      </c>
      <c r="L1579" s="139">
        <f t="shared" si="173"/>
        <v>0.85275360813770251</v>
      </c>
      <c r="M1579" s="139">
        <f t="shared" si="174"/>
        <v>1.8612675728109753</v>
      </c>
      <c r="N1579" s="388">
        <f t="shared" si="170"/>
        <v>6125.4315821209202</v>
      </c>
    </row>
    <row r="1580" spans="2:14" x14ac:dyDescent="0.25">
      <c r="B1580" s="387">
        <v>21</v>
      </c>
      <c r="C1580" s="387">
        <v>5249</v>
      </c>
      <c r="D1580" s="384" t="s">
        <v>2153</v>
      </c>
      <c r="E1580" s="385">
        <v>1623</v>
      </c>
      <c r="F1580" s="385">
        <v>1167</v>
      </c>
      <c r="G1580" s="385">
        <v>2227</v>
      </c>
      <c r="H1580" s="386">
        <f t="shared" si="168"/>
        <v>0.72878311629995507</v>
      </c>
      <c r="I1580" s="139">
        <f t="shared" si="169"/>
        <v>3.2990574121679521</v>
      </c>
      <c r="J1580" s="139">
        <f t="shared" si="171"/>
        <v>-6.868199432509553E-2</v>
      </c>
      <c r="K1580" s="139">
        <f t="shared" si="172"/>
        <v>0.33042712177395517</v>
      </c>
      <c r="L1580" s="139">
        <f t="shared" si="173"/>
        <v>-0.13179761499818815</v>
      </c>
      <c r="M1580" s="139">
        <f t="shared" si="174"/>
        <v>0.12994751245067149</v>
      </c>
      <c r="N1580" s="388">
        <f t="shared" si="170"/>
        <v>289.39311022764542</v>
      </c>
    </row>
    <row r="1581" spans="2:14" x14ac:dyDescent="0.25">
      <c r="B1581" s="387">
        <v>21</v>
      </c>
      <c r="C1581" s="387">
        <v>5250</v>
      </c>
      <c r="D1581" s="384" t="s">
        <v>2154</v>
      </c>
      <c r="E1581" s="385">
        <v>10612</v>
      </c>
      <c r="F1581" s="385">
        <v>529</v>
      </c>
      <c r="G1581" s="385">
        <v>7420</v>
      </c>
      <c r="H1581" s="386">
        <f t="shared" si="168"/>
        <v>1.4301886792452829</v>
      </c>
      <c r="I1581" s="139">
        <f t="shared" si="169"/>
        <v>34.086956521739133</v>
      </c>
      <c r="J1581" s="139">
        <f t="shared" si="171"/>
        <v>0.11903151409253239</v>
      </c>
      <c r="K1581" s="139">
        <f t="shared" si="172"/>
        <v>1.0781744990643376</v>
      </c>
      <c r="L1581" s="139">
        <f t="shared" si="173"/>
        <v>0.93332259862632994</v>
      </c>
      <c r="M1581" s="139">
        <f t="shared" si="174"/>
        <v>2.1305286117832001</v>
      </c>
      <c r="N1581" s="388">
        <f t="shared" si="170"/>
        <v>15808.522299431344</v>
      </c>
    </row>
    <row r="1582" spans="2:14" x14ac:dyDescent="0.25">
      <c r="B1582" s="387">
        <v>21</v>
      </c>
      <c r="C1582" s="387">
        <v>5251</v>
      </c>
      <c r="D1582" s="384" t="s">
        <v>2155</v>
      </c>
      <c r="E1582" s="385">
        <v>935</v>
      </c>
      <c r="F1582" s="385">
        <v>249</v>
      </c>
      <c r="G1582" s="385">
        <v>2848</v>
      </c>
      <c r="H1582" s="386">
        <f t="shared" si="168"/>
        <v>0.3283005617977528</v>
      </c>
      <c r="I1582" s="139">
        <f t="shared" si="169"/>
        <v>15.19277108433735</v>
      </c>
      <c r="J1582" s="139">
        <f t="shared" si="171"/>
        <v>-4.6234451724027376E-2</v>
      </c>
      <c r="K1582" s="139">
        <f t="shared" si="172"/>
        <v>-9.6515285871186726E-2</v>
      </c>
      <c r="L1582" s="139">
        <f t="shared" si="173"/>
        <v>0.27967037124552691</v>
      </c>
      <c r="M1582" s="139">
        <f t="shared" si="174"/>
        <v>0.13692063365031282</v>
      </c>
      <c r="N1582" s="388">
        <f t="shared" si="170"/>
        <v>389.9499646360909</v>
      </c>
    </row>
    <row r="1583" spans="2:14" x14ac:dyDescent="0.25">
      <c r="B1583" s="387">
        <v>21</v>
      </c>
      <c r="C1583" s="387">
        <v>5254</v>
      </c>
      <c r="D1583" s="384" t="s">
        <v>2156</v>
      </c>
      <c r="E1583" s="385">
        <v>18066</v>
      </c>
      <c r="F1583" s="385">
        <v>3133</v>
      </c>
      <c r="G1583" s="385">
        <v>14909</v>
      </c>
      <c r="H1583" s="386">
        <f t="shared" si="168"/>
        <v>1.2117512911664094</v>
      </c>
      <c r="I1583" s="139">
        <f t="shared" si="169"/>
        <v>10.525055857006064</v>
      </c>
      <c r="J1583" s="139">
        <f t="shared" si="171"/>
        <v>0.38973947953439941</v>
      </c>
      <c r="K1583" s="139">
        <f t="shared" si="172"/>
        <v>0.84530496869981941</v>
      </c>
      <c r="L1583" s="139">
        <f t="shared" si="173"/>
        <v>0.11818881570385804</v>
      </c>
      <c r="M1583" s="139">
        <f t="shared" si="174"/>
        <v>1.3532332639380769</v>
      </c>
      <c r="N1583" s="388">
        <f t="shared" si="170"/>
        <v>20175.354732052787</v>
      </c>
    </row>
    <row r="1584" spans="2:14" x14ac:dyDescent="0.25">
      <c r="B1584" s="387">
        <v>21</v>
      </c>
      <c r="C1584" s="387">
        <v>5257</v>
      </c>
      <c r="D1584" s="384" t="s">
        <v>2157</v>
      </c>
      <c r="E1584" s="385">
        <v>1834</v>
      </c>
      <c r="F1584" s="385">
        <v>226</v>
      </c>
      <c r="G1584" s="385">
        <v>4371</v>
      </c>
      <c r="H1584" s="386">
        <f t="shared" si="168"/>
        <v>0.41958361930908261</v>
      </c>
      <c r="I1584" s="139">
        <f t="shared" si="169"/>
        <v>27.455752212389381</v>
      </c>
      <c r="J1584" s="139">
        <f t="shared" si="171"/>
        <v>8.8180561365632862E-3</v>
      </c>
      <c r="K1584" s="139">
        <f t="shared" si="172"/>
        <v>7.9883658675618794E-4</v>
      </c>
      <c r="L1584" s="139">
        <f t="shared" si="173"/>
        <v>0.70391331917449773</v>
      </c>
      <c r="M1584" s="139">
        <f t="shared" si="174"/>
        <v>0.71353021189781718</v>
      </c>
      <c r="N1584" s="388">
        <f t="shared" si="170"/>
        <v>3118.840556205359</v>
      </c>
    </row>
    <row r="1585" spans="2:14" x14ac:dyDescent="0.25">
      <c r="B1585" s="387">
        <v>21</v>
      </c>
      <c r="C1585" s="387">
        <v>5260</v>
      </c>
      <c r="D1585" s="384" t="s">
        <v>2158</v>
      </c>
      <c r="E1585" s="385">
        <v>2003</v>
      </c>
      <c r="F1585" s="385">
        <v>519</v>
      </c>
      <c r="G1585" s="385">
        <v>2346</v>
      </c>
      <c r="H1585" s="386">
        <f t="shared" si="168"/>
        <v>0.85379369138959926</v>
      </c>
      <c r="I1585" s="139">
        <f t="shared" si="169"/>
        <v>8.3795761078998066</v>
      </c>
      <c r="J1585" s="139">
        <f t="shared" si="171"/>
        <v>-6.4380452345180694E-2</v>
      </c>
      <c r="K1585" s="139">
        <f t="shared" si="172"/>
        <v>0.46369713643468868</v>
      </c>
      <c r="L1585" s="139">
        <f t="shared" si="173"/>
        <v>4.3965048743912209E-2</v>
      </c>
      <c r="M1585" s="139">
        <f t="shared" si="174"/>
        <v>0.44328173283342021</v>
      </c>
      <c r="N1585" s="388">
        <f t="shared" si="170"/>
        <v>1039.9389452272037</v>
      </c>
    </row>
    <row r="1586" spans="2:14" x14ac:dyDescent="0.25">
      <c r="B1586" s="387">
        <v>21</v>
      </c>
      <c r="C1586" s="387">
        <v>5263</v>
      </c>
      <c r="D1586" s="384" t="s">
        <v>2159</v>
      </c>
      <c r="E1586" s="385">
        <v>1195</v>
      </c>
      <c r="F1586" s="385">
        <v>598</v>
      </c>
      <c r="G1586" s="385">
        <v>2663</v>
      </c>
      <c r="H1586" s="386">
        <f t="shared" si="168"/>
        <v>0.44874202027788207</v>
      </c>
      <c r="I1586" s="139">
        <f t="shared" si="169"/>
        <v>6.4515050167224084</v>
      </c>
      <c r="J1586" s="139">
        <f t="shared" si="171"/>
        <v>-5.2921722869273123E-2</v>
      </c>
      <c r="K1586" s="139">
        <f t="shared" si="172"/>
        <v>3.1883730979161543E-2</v>
      </c>
      <c r="L1586" s="139">
        <f t="shared" si="173"/>
        <v>-2.2737374997618992E-2</v>
      </c>
      <c r="M1586" s="139">
        <f t="shared" si="174"/>
        <v>-4.3775366887730573E-2</v>
      </c>
      <c r="N1586" s="388">
        <f t="shared" si="170"/>
        <v>-116.57380202202651</v>
      </c>
    </row>
    <row r="1587" spans="2:14" x14ac:dyDescent="0.25">
      <c r="B1587" s="387">
        <v>21</v>
      </c>
      <c r="C1587" s="387">
        <v>5266</v>
      </c>
      <c r="D1587" s="384" t="s">
        <v>2160</v>
      </c>
      <c r="E1587" s="385">
        <v>7029</v>
      </c>
      <c r="F1587" s="385">
        <v>608</v>
      </c>
      <c r="G1587" s="385">
        <v>4461</v>
      </c>
      <c r="H1587" s="386">
        <f t="shared" si="168"/>
        <v>1.5756556825823806</v>
      </c>
      <c r="I1587" s="139">
        <f t="shared" si="169"/>
        <v>18.898026315789473</v>
      </c>
      <c r="J1587" s="139">
        <f t="shared" si="171"/>
        <v>1.2071323180196351E-2</v>
      </c>
      <c r="K1587" s="139">
        <f t="shared" si="172"/>
        <v>1.2332524966936274</v>
      </c>
      <c r="L1587" s="139">
        <f t="shared" si="173"/>
        <v>0.40785522171591077</v>
      </c>
      <c r="M1587" s="139">
        <f t="shared" si="174"/>
        <v>1.6531790415897345</v>
      </c>
      <c r="N1587" s="388">
        <f t="shared" si="170"/>
        <v>7374.8317045318054</v>
      </c>
    </row>
    <row r="1588" spans="2:14" x14ac:dyDescent="0.25">
      <c r="B1588" s="387">
        <v>21</v>
      </c>
      <c r="C1588" s="387">
        <v>5268</v>
      </c>
      <c r="D1588" s="384" t="s">
        <v>2161</v>
      </c>
      <c r="E1588" s="385">
        <v>598</v>
      </c>
      <c r="F1588" s="385">
        <v>159</v>
      </c>
      <c r="G1588" s="385">
        <v>3346</v>
      </c>
      <c r="H1588" s="386">
        <f t="shared" si="168"/>
        <v>0.17872086072922894</v>
      </c>
      <c r="I1588" s="139">
        <f t="shared" si="169"/>
        <v>24.80503144654088</v>
      </c>
      <c r="J1588" s="139">
        <f t="shared" si="171"/>
        <v>-2.8233040749257744E-2</v>
      </c>
      <c r="K1588" s="139">
        <f t="shared" si="172"/>
        <v>-0.25597770687081356</v>
      </c>
      <c r="L1588" s="139">
        <f t="shared" si="173"/>
        <v>0.61221052846664459</v>
      </c>
      <c r="M1588" s="139">
        <f t="shared" si="174"/>
        <v>0.32799978084657327</v>
      </c>
      <c r="N1588" s="388">
        <f t="shared" si="170"/>
        <v>1097.4872667126342</v>
      </c>
    </row>
    <row r="1589" spans="2:14" x14ac:dyDescent="0.25">
      <c r="B1589" s="387">
        <v>21</v>
      </c>
      <c r="C1589" s="387">
        <v>5269</v>
      </c>
      <c r="D1589" s="384" t="s">
        <v>2162</v>
      </c>
      <c r="E1589" s="385">
        <v>286</v>
      </c>
      <c r="F1589" s="385">
        <v>2535</v>
      </c>
      <c r="G1589" s="385">
        <v>1914</v>
      </c>
      <c r="H1589" s="386">
        <f t="shared" si="168"/>
        <v>0.14942528735632185</v>
      </c>
      <c r="I1589" s="139">
        <f t="shared" si="169"/>
        <v>0.86785009861932938</v>
      </c>
      <c r="J1589" s="139">
        <f t="shared" si="171"/>
        <v>-7.9996134154619425E-2</v>
      </c>
      <c r="K1589" s="139">
        <f t="shared" si="172"/>
        <v>-0.28720883663805308</v>
      </c>
      <c r="L1589" s="139">
        <f t="shared" si="173"/>
        <v>-0.21590624624829452</v>
      </c>
      <c r="M1589" s="139">
        <f t="shared" si="174"/>
        <v>-0.58311121704096702</v>
      </c>
      <c r="N1589" s="388">
        <f t="shared" si="170"/>
        <v>-1116.0748694164108</v>
      </c>
    </row>
    <row r="1590" spans="2:14" x14ac:dyDescent="0.25">
      <c r="B1590" s="387">
        <v>21</v>
      </c>
      <c r="C1590" s="387">
        <v>5281</v>
      </c>
      <c r="D1590" s="384" t="s">
        <v>2163</v>
      </c>
      <c r="E1590" s="385">
        <v>3269</v>
      </c>
      <c r="F1590" s="385">
        <v>3855</v>
      </c>
      <c r="G1590" s="385">
        <v>6110</v>
      </c>
      <c r="H1590" s="386">
        <f t="shared" si="168"/>
        <v>0.53502454991816695</v>
      </c>
      <c r="I1590" s="139">
        <f t="shared" si="169"/>
        <v>2.4329442282749674</v>
      </c>
      <c r="J1590" s="139">
        <f t="shared" si="171"/>
        <v>7.1678404901873313E-2</v>
      </c>
      <c r="K1590" s="139">
        <f t="shared" si="172"/>
        <v>0.12386694105463056</v>
      </c>
      <c r="L1590" s="139">
        <f t="shared" si="173"/>
        <v>-0.16176116191537038</v>
      </c>
      <c r="M1590" s="139">
        <f t="shared" si="174"/>
        <v>3.378418404113348E-2</v>
      </c>
      <c r="N1590" s="388">
        <f t="shared" si="170"/>
        <v>206.42136449132556</v>
      </c>
    </row>
    <row r="1591" spans="2:14" x14ac:dyDescent="0.25">
      <c r="B1591" s="387">
        <v>21</v>
      </c>
      <c r="C1591" s="387">
        <v>5287</v>
      </c>
      <c r="D1591" s="384" t="s">
        <v>2164</v>
      </c>
      <c r="E1591" s="385">
        <v>1522</v>
      </c>
      <c r="F1591" s="385">
        <v>6658</v>
      </c>
      <c r="G1591" s="385">
        <v>4188</v>
      </c>
      <c r="H1591" s="386">
        <f t="shared" si="168"/>
        <v>0.36341929321872013</v>
      </c>
      <c r="I1591" s="139">
        <f t="shared" si="169"/>
        <v>0.85761489936917989</v>
      </c>
      <c r="J1591" s="139">
        <f t="shared" si="171"/>
        <v>2.2030798145093846E-3</v>
      </c>
      <c r="K1591" s="139">
        <f t="shared" si="172"/>
        <v>-5.9076262428710058E-2</v>
      </c>
      <c r="L1591" s="139">
        <f t="shared" si="173"/>
        <v>-0.2162603372362184</v>
      </c>
      <c r="M1591" s="139">
        <f t="shared" si="174"/>
        <v>-0.27313351985041906</v>
      </c>
      <c r="N1591" s="388">
        <f t="shared" si="170"/>
        <v>-1143.8831811335551</v>
      </c>
    </row>
    <row r="1592" spans="2:14" x14ac:dyDescent="0.25">
      <c r="B1592" s="387">
        <v>21</v>
      </c>
      <c r="C1592" s="387">
        <v>5304</v>
      </c>
      <c r="D1592" s="384" t="s">
        <v>2165</v>
      </c>
      <c r="E1592" s="385">
        <v>59</v>
      </c>
      <c r="F1592" s="385">
        <v>1258</v>
      </c>
      <c r="G1592" s="385">
        <v>53</v>
      </c>
      <c r="H1592" s="386">
        <f t="shared" si="168"/>
        <v>1.1132075471698113</v>
      </c>
      <c r="I1592" s="139">
        <f t="shared" si="169"/>
        <v>8.9030206677265494E-2</v>
      </c>
      <c r="J1592" s="139">
        <f t="shared" si="171"/>
        <v>-0.14726646713463204</v>
      </c>
      <c r="K1592" s="139">
        <f t="shared" si="172"/>
        <v>0.74025044673051654</v>
      </c>
      <c r="L1592" s="139">
        <f t="shared" si="173"/>
        <v>-0.24284984531389209</v>
      </c>
      <c r="M1592" s="139">
        <f t="shared" si="174"/>
        <v>0.35013413428199236</v>
      </c>
      <c r="N1592" s="388">
        <f t="shared" si="170"/>
        <v>18.557109116945597</v>
      </c>
    </row>
    <row r="1593" spans="2:14" x14ac:dyDescent="0.25">
      <c r="B1593" s="387">
        <v>21</v>
      </c>
      <c r="C1593" s="387">
        <v>5307</v>
      </c>
      <c r="D1593" s="384" t="s">
        <v>2166</v>
      </c>
      <c r="E1593" s="385">
        <v>34</v>
      </c>
      <c r="F1593" s="385">
        <v>2718</v>
      </c>
      <c r="G1593" s="385">
        <v>49</v>
      </c>
      <c r="H1593" s="386">
        <f t="shared" si="168"/>
        <v>0.69387755102040816</v>
      </c>
      <c r="I1593" s="139">
        <f t="shared" si="169"/>
        <v>3.0537159676232523E-2</v>
      </c>
      <c r="J1593" s="139">
        <f t="shared" si="171"/>
        <v>-0.14741105678101574</v>
      </c>
      <c r="K1593" s="139">
        <f t="shared" si="172"/>
        <v>0.29321534834430263</v>
      </c>
      <c r="L1593" s="139">
        <f t="shared" si="173"/>
        <v>-0.24487343667670519</v>
      </c>
      <c r="M1593" s="139">
        <f t="shared" si="174"/>
        <v>-9.90691451134183E-2</v>
      </c>
      <c r="N1593" s="388">
        <f t="shared" si="170"/>
        <v>-4.8543881105574966</v>
      </c>
    </row>
    <row r="1594" spans="2:14" x14ac:dyDescent="0.25">
      <c r="B1594" s="387">
        <v>21</v>
      </c>
      <c r="C1594" s="387">
        <v>5309</v>
      </c>
      <c r="D1594" s="384" t="s">
        <v>2167</v>
      </c>
      <c r="E1594" s="385">
        <v>22</v>
      </c>
      <c r="F1594" s="385">
        <v>1581</v>
      </c>
      <c r="G1594" s="385">
        <v>36</v>
      </c>
      <c r="H1594" s="386">
        <f t="shared" si="168"/>
        <v>0.61111111111111116</v>
      </c>
      <c r="I1594" s="139">
        <f t="shared" si="169"/>
        <v>3.6685641998734975E-2</v>
      </c>
      <c r="J1594" s="139">
        <f t="shared" si="171"/>
        <v>-0.14788097313176271</v>
      </c>
      <c r="K1594" s="139">
        <f t="shared" si="172"/>
        <v>0.20498053579169268</v>
      </c>
      <c r="L1594" s="139">
        <f t="shared" si="173"/>
        <v>-0.24466072736576769</v>
      </c>
      <c r="M1594" s="139">
        <f t="shared" si="174"/>
        <v>-0.18756116470583772</v>
      </c>
      <c r="N1594" s="388">
        <f t="shared" si="170"/>
        <v>-6.7522019294101581</v>
      </c>
    </row>
    <row r="1595" spans="2:14" x14ac:dyDescent="0.25">
      <c r="B1595" s="387">
        <v>21</v>
      </c>
      <c r="C1595" s="387">
        <v>5310</v>
      </c>
      <c r="D1595" s="384" t="s">
        <v>2168</v>
      </c>
      <c r="E1595" s="385">
        <v>691</v>
      </c>
      <c r="F1595" s="385">
        <v>7081</v>
      </c>
      <c r="G1595" s="385">
        <v>1110</v>
      </c>
      <c r="H1595" s="386">
        <f t="shared" si="168"/>
        <v>0.62252252252252249</v>
      </c>
      <c r="I1595" s="139">
        <f t="shared" si="169"/>
        <v>0.25434260697641575</v>
      </c>
      <c r="J1595" s="139">
        <f t="shared" si="171"/>
        <v>-0.10905865307774147</v>
      </c>
      <c r="K1595" s="139">
        <f t="shared" si="172"/>
        <v>0.21714589832208578</v>
      </c>
      <c r="L1595" s="139">
        <f t="shared" si="173"/>
        <v>-0.23713079386141173</v>
      </c>
      <c r="M1595" s="139">
        <f t="shared" si="174"/>
        <v>-0.12904354861706741</v>
      </c>
      <c r="N1595" s="388">
        <f t="shared" si="170"/>
        <v>-143.23833896494483</v>
      </c>
    </row>
    <row r="1596" spans="2:14" x14ac:dyDescent="0.25">
      <c r="B1596" s="387">
        <v>21</v>
      </c>
      <c r="C1596" s="387">
        <v>5315</v>
      </c>
      <c r="D1596" s="384" t="s">
        <v>2169</v>
      </c>
      <c r="E1596" s="385">
        <v>2</v>
      </c>
      <c r="F1596" s="385">
        <v>496</v>
      </c>
      <c r="G1596" s="385">
        <v>42</v>
      </c>
      <c r="H1596" s="386">
        <f t="shared" si="168"/>
        <v>4.7619047619047616E-2</v>
      </c>
      <c r="I1596" s="139">
        <f t="shared" si="169"/>
        <v>8.8709677419354843E-2</v>
      </c>
      <c r="J1596" s="139">
        <f t="shared" si="171"/>
        <v>-0.14766408866218719</v>
      </c>
      <c r="K1596" s="139">
        <f t="shared" si="172"/>
        <v>-0.39574140720347423</v>
      </c>
      <c r="L1596" s="139">
        <f t="shared" si="173"/>
        <v>-0.24286093415728618</v>
      </c>
      <c r="M1596" s="139">
        <f t="shared" si="174"/>
        <v>-0.7862664300229476</v>
      </c>
      <c r="N1596" s="388">
        <f t="shared" si="170"/>
        <v>-33.023190060963799</v>
      </c>
    </row>
    <row r="1597" spans="2:14" x14ac:dyDescent="0.25">
      <c r="B1597" s="387">
        <v>21</v>
      </c>
      <c r="C1597" s="387">
        <v>5317</v>
      </c>
      <c r="D1597" s="384" t="s">
        <v>2170</v>
      </c>
      <c r="E1597" s="385">
        <v>719</v>
      </c>
      <c r="F1597" s="385">
        <v>8668</v>
      </c>
      <c r="G1597" s="385">
        <v>2618</v>
      </c>
      <c r="H1597" s="386">
        <f t="shared" si="168"/>
        <v>0.27463712757830405</v>
      </c>
      <c r="I1597" s="139">
        <f t="shared" si="169"/>
        <v>0.38497923396400552</v>
      </c>
      <c r="J1597" s="139">
        <f t="shared" si="171"/>
        <v>-5.4548356391089653E-2</v>
      </c>
      <c r="K1597" s="139">
        <f t="shared" si="172"/>
        <v>-0.15372425927237929</v>
      </c>
      <c r="L1597" s="139">
        <f t="shared" si="173"/>
        <v>-0.23261136525249596</v>
      </c>
      <c r="M1597" s="139">
        <f t="shared" si="174"/>
        <v>-0.44088398091596492</v>
      </c>
      <c r="N1597" s="388">
        <f t="shared" si="170"/>
        <v>-1154.2342620379961</v>
      </c>
    </row>
    <row r="1598" spans="2:14" x14ac:dyDescent="0.25">
      <c r="B1598" s="387">
        <v>21</v>
      </c>
      <c r="C1598" s="387">
        <v>5323</v>
      </c>
      <c r="D1598" s="384" t="s">
        <v>2171</v>
      </c>
      <c r="E1598" s="385">
        <v>224</v>
      </c>
      <c r="F1598" s="385">
        <v>9267</v>
      </c>
      <c r="G1598" s="385">
        <v>489</v>
      </c>
      <c r="H1598" s="386">
        <f t="shared" si="168"/>
        <v>0.45807770961145194</v>
      </c>
      <c r="I1598" s="139">
        <f t="shared" si="169"/>
        <v>7.6939678428833494E-2</v>
      </c>
      <c r="J1598" s="139">
        <f t="shared" si="171"/>
        <v>-0.13150619567880964</v>
      </c>
      <c r="K1598" s="139">
        <f t="shared" si="172"/>
        <v>4.1836228625546472E-2</v>
      </c>
      <c r="L1598" s="139">
        <f t="shared" si="173"/>
        <v>-0.24326812218250768</v>
      </c>
      <c r="M1598" s="139">
        <f t="shared" si="174"/>
        <v>-0.33293808923577084</v>
      </c>
      <c r="N1598" s="388">
        <f t="shared" si="170"/>
        <v>-162.80672563629193</v>
      </c>
    </row>
    <row r="1599" spans="2:14" x14ac:dyDescent="0.25">
      <c r="B1599" s="387">
        <v>21</v>
      </c>
      <c r="C1599" s="387">
        <v>5324</v>
      </c>
      <c r="D1599" s="384" t="s">
        <v>2172</v>
      </c>
      <c r="E1599" s="385">
        <v>482</v>
      </c>
      <c r="F1599" s="385">
        <v>2098</v>
      </c>
      <c r="G1599" s="385">
        <v>1557</v>
      </c>
      <c r="H1599" s="386">
        <f t="shared" si="168"/>
        <v>0.30956968529222867</v>
      </c>
      <c r="I1599" s="139">
        <f t="shared" si="169"/>
        <v>0.97187797902764539</v>
      </c>
      <c r="J1599" s="139">
        <f t="shared" si="171"/>
        <v>-9.2900760094363918E-2</v>
      </c>
      <c r="K1599" s="139">
        <f t="shared" si="172"/>
        <v>-0.11648371002018001</v>
      </c>
      <c r="L1599" s="139">
        <f t="shared" si="173"/>
        <v>-0.21230735832778141</v>
      </c>
      <c r="M1599" s="139">
        <f t="shared" si="174"/>
        <v>-0.42169182844232533</v>
      </c>
      <c r="N1599" s="388">
        <f t="shared" si="170"/>
        <v>-656.57417688470059</v>
      </c>
    </row>
    <row r="1600" spans="2:14" x14ac:dyDescent="0.25">
      <c r="B1600" s="387">
        <v>21</v>
      </c>
      <c r="C1600" s="387">
        <v>5396</v>
      </c>
      <c r="D1600" s="384" t="s">
        <v>2173</v>
      </c>
      <c r="E1600" s="385">
        <v>709</v>
      </c>
      <c r="F1600" s="385">
        <v>1053</v>
      </c>
      <c r="G1600" s="385">
        <v>2694</v>
      </c>
      <c r="H1600" s="386">
        <f t="shared" si="168"/>
        <v>0.263177431328879</v>
      </c>
      <c r="I1600" s="139">
        <f t="shared" si="169"/>
        <v>3.2317188983855649</v>
      </c>
      <c r="J1600" s="139">
        <f t="shared" si="171"/>
        <v>-5.1801153109799512E-2</v>
      </c>
      <c r="K1600" s="139">
        <f t="shared" si="172"/>
        <v>-0.16594109681650915</v>
      </c>
      <c r="L1600" s="139">
        <f t="shared" si="173"/>
        <v>-0.1341272189744061</v>
      </c>
      <c r="M1600" s="139">
        <f t="shared" si="174"/>
        <v>-0.3518694689007148</v>
      </c>
      <c r="N1600" s="388">
        <f t="shared" si="170"/>
        <v>-947.93634921852572</v>
      </c>
    </row>
    <row r="1601" spans="2:14" x14ac:dyDescent="0.25">
      <c r="B1601" s="387">
        <v>21</v>
      </c>
      <c r="C1601" s="387">
        <v>5397</v>
      </c>
      <c r="D1601" s="384" t="s">
        <v>2174</v>
      </c>
      <c r="E1601" s="385">
        <v>439</v>
      </c>
      <c r="F1601" s="385">
        <v>4643</v>
      </c>
      <c r="G1601" s="385">
        <v>1102</v>
      </c>
      <c r="H1601" s="386">
        <f t="shared" si="168"/>
        <v>0.39836660617059894</v>
      </c>
      <c r="I1601" s="139">
        <f t="shared" si="169"/>
        <v>0.33189748007753606</v>
      </c>
      <c r="J1601" s="139">
        <f t="shared" si="171"/>
        <v>-0.10934783237050885</v>
      </c>
      <c r="K1601" s="139">
        <f t="shared" si="172"/>
        <v>-2.1819983061061993E-2</v>
      </c>
      <c r="L1601" s="139">
        <f t="shared" si="173"/>
        <v>-0.23444775067255683</v>
      </c>
      <c r="M1601" s="139">
        <f t="shared" si="174"/>
        <v>-0.36561556610412771</v>
      </c>
      <c r="N1601" s="388">
        <f t="shared" si="170"/>
        <v>-402.90835384674875</v>
      </c>
    </row>
    <row r="1602" spans="2:14" x14ac:dyDescent="0.25">
      <c r="B1602" s="387">
        <v>21</v>
      </c>
      <c r="C1602" s="387">
        <v>5398</v>
      </c>
      <c r="D1602" s="384" t="s">
        <v>2175</v>
      </c>
      <c r="E1602" s="385">
        <v>2680</v>
      </c>
      <c r="F1602" s="385">
        <v>4820</v>
      </c>
      <c r="G1602" s="385">
        <v>5076</v>
      </c>
      <c r="H1602" s="386">
        <f t="shared" si="168"/>
        <v>0.52797478329393221</v>
      </c>
      <c r="I1602" s="139">
        <f t="shared" si="169"/>
        <v>1.6091286307053942</v>
      </c>
      <c r="J1602" s="139">
        <f t="shared" si="171"/>
        <v>3.4301981311688969E-2</v>
      </c>
      <c r="K1602" s="139">
        <f t="shared" si="172"/>
        <v>0.11635139686412678</v>
      </c>
      <c r="L1602" s="139">
        <f t="shared" si="173"/>
        <v>-0.19026140618821624</v>
      </c>
      <c r="M1602" s="139">
        <f t="shared" si="174"/>
        <v>-3.9608028012400487E-2</v>
      </c>
      <c r="N1602" s="388">
        <f t="shared" si="170"/>
        <v>-201.05035019094487</v>
      </c>
    </row>
    <row r="1603" spans="2:14" x14ac:dyDescent="0.25">
      <c r="B1603" s="387">
        <v>21</v>
      </c>
      <c r="C1603" s="387">
        <v>5399</v>
      </c>
      <c r="D1603" s="384" t="s">
        <v>2176</v>
      </c>
      <c r="E1603" s="385">
        <v>238</v>
      </c>
      <c r="F1603" s="385">
        <v>12761</v>
      </c>
      <c r="G1603" s="385">
        <v>804</v>
      </c>
      <c r="H1603" s="386">
        <f t="shared" si="168"/>
        <v>0.29601990049751242</v>
      </c>
      <c r="I1603" s="139">
        <f t="shared" si="169"/>
        <v>8.1655042708251704E-2</v>
      </c>
      <c r="J1603" s="139">
        <f t="shared" si="171"/>
        <v>-0.1201197610260939</v>
      </c>
      <c r="K1603" s="139">
        <f t="shared" si="172"/>
        <v>-0.13092872810722347</v>
      </c>
      <c r="L1603" s="139">
        <f t="shared" si="173"/>
        <v>-0.24310499218813109</v>
      </c>
      <c r="M1603" s="139">
        <f t="shared" si="174"/>
        <v>-0.49415348132144843</v>
      </c>
      <c r="N1603" s="388">
        <f t="shared" si="170"/>
        <v>-397.29939898244453</v>
      </c>
    </row>
    <row r="1604" spans="2:14" x14ac:dyDescent="0.25">
      <c r="B1604" s="387">
        <v>22</v>
      </c>
      <c r="C1604" s="387">
        <v>5401</v>
      </c>
      <c r="D1604" s="384" t="s">
        <v>2177</v>
      </c>
      <c r="E1604" s="385">
        <v>6136</v>
      </c>
      <c r="F1604" s="385">
        <v>1568</v>
      </c>
      <c r="G1604" s="385">
        <v>10913</v>
      </c>
      <c r="H1604" s="386">
        <f t="shared" si="168"/>
        <v>0.56226518830752314</v>
      </c>
      <c r="I1604" s="139">
        <f t="shared" si="169"/>
        <v>10.873086734693878</v>
      </c>
      <c r="J1604" s="139">
        <f t="shared" si="171"/>
        <v>0.24529442279709124</v>
      </c>
      <c r="K1604" s="139">
        <f t="shared" si="172"/>
        <v>0.15290736643395497</v>
      </c>
      <c r="L1604" s="139">
        <f t="shared" si="173"/>
        <v>0.13022908910710343</v>
      </c>
      <c r="M1604" s="139">
        <f t="shared" si="174"/>
        <v>0.52843087833814961</v>
      </c>
      <c r="N1604" s="388">
        <f t="shared" si="170"/>
        <v>5766.7661753042266</v>
      </c>
    </row>
    <row r="1605" spans="2:14" x14ac:dyDescent="0.25">
      <c r="B1605" s="387">
        <v>22</v>
      </c>
      <c r="C1605" s="387">
        <v>5402</v>
      </c>
      <c r="D1605" s="384" t="s">
        <v>2178</v>
      </c>
      <c r="E1605" s="385">
        <v>2640</v>
      </c>
      <c r="F1605" s="385">
        <v>6400</v>
      </c>
      <c r="G1605" s="385">
        <v>8167</v>
      </c>
      <c r="H1605" s="386">
        <f t="shared" si="168"/>
        <v>0.32325211215868738</v>
      </c>
      <c r="I1605" s="139">
        <f t="shared" si="169"/>
        <v>1.6885937499999999</v>
      </c>
      <c r="J1605" s="139">
        <f t="shared" si="171"/>
        <v>0.14603363055468682</v>
      </c>
      <c r="K1605" s="139">
        <f t="shared" si="172"/>
        <v>-0.10189728620939618</v>
      </c>
      <c r="L1605" s="139">
        <f t="shared" si="173"/>
        <v>-0.18751227723539154</v>
      </c>
      <c r="M1605" s="139">
        <f t="shared" si="174"/>
        <v>-0.14337593289010092</v>
      </c>
      <c r="N1605" s="388">
        <f t="shared" si="170"/>
        <v>-1170.9512439134542</v>
      </c>
    </row>
    <row r="1606" spans="2:14" x14ac:dyDescent="0.25">
      <c r="B1606" s="387">
        <v>22</v>
      </c>
      <c r="C1606" s="387">
        <v>5403</v>
      </c>
      <c r="D1606" s="384" t="s">
        <v>2179</v>
      </c>
      <c r="E1606" s="385">
        <v>102</v>
      </c>
      <c r="F1606" s="385">
        <v>329</v>
      </c>
      <c r="G1606" s="385">
        <v>528</v>
      </c>
      <c r="H1606" s="386">
        <f t="shared" si="168"/>
        <v>0.19318181818181818</v>
      </c>
      <c r="I1606" s="139">
        <f t="shared" si="169"/>
        <v>1.9148936170212767</v>
      </c>
      <c r="J1606" s="139">
        <f t="shared" si="171"/>
        <v>-0.13009644662656863</v>
      </c>
      <c r="K1606" s="139">
        <f t="shared" si="172"/>
        <v>-0.24056131501490202</v>
      </c>
      <c r="L1606" s="139">
        <f t="shared" si="173"/>
        <v>-0.17968333892923832</v>
      </c>
      <c r="M1606" s="139">
        <f t="shared" si="174"/>
        <v>-0.55034110057070906</v>
      </c>
      <c r="N1606" s="388">
        <f t="shared" si="170"/>
        <v>-290.58010110133438</v>
      </c>
    </row>
    <row r="1607" spans="2:14" x14ac:dyDescent="0.25">
      <c r="B1607" s="387">
        <v>22</v>
      </c>
      <c r="C1607" s="387">
        <v>5404</v>
      </c>
      <c r="D1607" s="384" t="s">
        <v>2180</v>
      </c>
      <c r="E1607" s="385">
        <v>116</v>
      </c>
      <c r="F1607" s="385">
        <v>2057</v>
      </c>
      <c r="G1607" s="385">
        <v>440</v>
      </c>
      <c r="H1607" s="386">
        <f t="shared" si="168"/>
        <v>0.26363636363636361</v>
      </c>
      <c r="I1607" s="139">
        <f t="shared" si="169"/>
        <v>0.2702965483714147</v>
      </c>
      <c r="J1607" s="139">
        <f t="shared" si="171"/>
        <v>-0.13327741884700986</v>
      </c>
      <c r="K1607" s="139">
        <f t="shared" si="172"/>
        <v>-0.16545184288496856</v>
      </c>
      <c r="L1607" s="139">
        <f t="shared" si="173"/>
        <v>-0.23657886060327291</v>
      </c>
      <c r="M1607" s="139">
        <f t="shared" si="174"/>
        <v>-0.53530812233525138</v>
      </c>
      <c r="N1607" s="388">
        <f t="shared" si="170"/>
        <v>-235.5355738275106</v>
      </c>
    </row>
    <row r="1608" spans="2:14" x14ac:dyDescent="0.25">
      <c r="B1608" s="387">
        <v>22</v>
      </c>
      <c r="C1608" s="387">
        <v>5405</v>
      </c>
      <c r="D1608" s="384" t="s">
        <v>2181</v>
      </c>
      <c r="E1608" s="385">
        <v>397</v>
      </c>
      <c r="F1608" s="385">
        <v>1404</v>
      </c>
      <c r="G1608" s="385">
        <v>1387</v>
      </c>
      <c r="H1608" s="386">
        <f t="shared" si="168"/>
        <v>0.28622927180966112</v>
      </c>
      <c r="I1608" s="139">
        <f t="shared" si="169"/>
        <v>1.2706552706552707</v>
      </c>
      <c r="J1608" s="139">
        <f t="shared" si="171"/>
        <v>-9.9045820065670809E-2</v>
      </c>
      <c r="K1608" s="139">
        <f t="shared" si="172"/>
        <v>-0.14136622291781917</v>
      </c>
      <c r="L1608" s="139">
        <f t="shared" si="173"/>
        <v>-0.20197103328163232</v>
      </c>
      <c r="M1608" s="139">
        <f t="shared" si="174"/>
        <v>-0.4423830762651223</v>
      </c>
      <c r="N1608" s="388">
        <f t="shared" si="170"/>
        <v>-613.5853267797246</v>
      </c>
    </row>
    <row r="1609" spans="2:14" x14ac:dyDescent="0.25">
      <c r="B1609" s="387">
        <v>22</v>
      </c>
      <c r="C1609" s="387">
        <v>5406</v>
      </c>
      <c r="D1609" s="384" t="s">
        <v>2182</v>
      </c>
      <c r="E1609" s="385">
        <v>396</v>
      </c>
      <c r="F1609" s="385">
        <v>1247</v>
      </c>
      <c r="G1609" s="385">
        <v>978</v>
      </c>
      <c r="H1609" s="386">
        <f t="shared" si="168"/>
        <v>0.40490797546012269</v>
      </c>
      <c r="I1609" s="139">
        <f t="shared" si="169"/>
        <v>1.1018444266238974</v>
      </c>
      <c r="J1609" s="139">
        <f t="shared" si="171"/>
        <v>-0.1138301114084033</v>
      </c>
      <c r="K1609" s="139">
        <f t="shared" si="172"/>
        <v>-1.4846425980063336E-2</v>
      </c>
      <c r="L1609" s="139">
        <f t="shared" si="173"/>
        <v>-0.20781111485449077</v>
      </c>
      <c r="M1609" s="139">
        <f t="shared" si="174"/>
        <v>-0.3364876522429574</v>
      </c>
      <c r="N1609" s="388">
        <f t="shared" si="170"/>
        <v>-329.08492389361231</v>
      </c>
    </row>
    <row r="1610" spans="2:14" x14ac:dyDescent="0.25">
      <c r="B1610" s="387">
        <v>22</v>
      </c>
      <c r="C1610" s="387">
        <v>5407</v>
      </c>
      <c r="D1610" s="384" t="s">
        <v>2183</v>
      </c>
      <c r="E1610" s="385">
        <v>1431</v>
      </c>
      <c r="F1610" s="385">
        <v>1489</v>
      </c>
      <c r="G1610" s="385">
        <v>3719</v>
      </c>
      <c r="H1610" s="386">
        <f t="shared" si="168"/>
        <v>0.3847808550685668</v>
      </c>
      <c r="I1610" s="139">
        <f t="shared" si="169"/>
        <v>3.4586971121558094</v>
      </c>
      <c r="J1610" s="139">
        <f t="shared" si="171"/>
        <v>-1.4750056223978481E-2</v>
      </c>
      <c r="K1610" s="139">
        <f t="shared" si="172"/>
        <v>-3.6303343746720389E-2</v>
      </c>
      <c r="L1610" s="139">
        <f t="shared" si="173"/>
        <v>-0.12627481297948331</v>
      </c>
      <c r="M1610" s="139">
        <f t="shared" si="174"/>
        <v>-0.1773282129501822</v>
      </c>
      <c r="N1610" s="388">
        <f t="shared" si="170"/>
        <v>-659.48362396172763</v>
      </c>
    </row>
    <row r="1611" spans="2:14" x14ac:dyDescent="0.25">
      <c r="B1611" s="387">
        <v>22</v>
      </c>
      <c r="C1611" s="387">
        <v>5408</v>
      </c>
      <c r="D1611" s="384" t="s">
        <v>2184</v>
      </c>
      <c r="E1611" s="385">
        <v>763</v>
      </c>
      <c r="F1611" s="385">
        <v>887</v>
      </c>
      <c r="G1611" s="385">
        <v>1169</v>
      </c>
      <c r="H1611" s="386">
        <f t="shared" si="168"/>
        <v>0.65269461077844315</v>
      </c>
      <c r="I1611" s="139">
        <f t="shared" si="169"/>
        <v>2.1781285231116123</v>
      </c>
      <c r="J1611" s="139">
        <f t="shared" si="171"/>
        <v>-0.10692595579358201</v>
      </c>
      <c r="K1611" s="139">
        <f t="shared" si="172"/>
        <v>0.24931145424667883</v>
      </c>
      <c r="L1611" s="139">
        <f t="shared" si="173"/>
        <v>-0.17057661753813155</v>
      </c>
      <c r="M1611" s="139">
        <f t="shared" si="174"/>
        <v>-2.8191119085034716E-2</v>
      </c>
      <c r="N1611" s="388">
        <f t="shared" si="170"/>
        <v>-32.955418210405583</v>
      </c>
    </row>
    <row r="1612" spans="2:14" x14ac:dyDescent="0.25">
      <c r="B1612" s="387">
        <v>22</v>
      </c>
      <c r="C1612" s="387">
        <v>5409</v>
      </c>
      <c r="D1612" s="384" t="s">
        <v>2185</v>
      </c>
      <c r="E1612" s="385">
        <v>2863</v>
      </c>
      <c r="F1612" s="385">
        <v>5746</v>
      </c>
      <c r="G1612" s="385">
        <v>7968</v>
      </c>
      <c r="H1612" s="386">
        <f t="shared" si="168"/>
        <v>0.35931224899598396</v>
      </c>
      <c r="I1612" s="139">
        <f t="shared" si="169"/>
        <v>1.884963452836756</v>
      </c>
      <c r="J1612" s="139">
        <f t="shared" si="171"/>
        <v>0.13884029564709816</v>
      </c>
      <c r="K1612" s="139">
        <f t="shared" si="172"/>
        <v>-6.34546587634508E-2</v>
      </c>
      <c r="L1612" s="139">
        <f t="shared" si="173"/>
        <v>-0.18071878544530551</v>
      </c>
      <c r="M1612" s="139">
        <f t="shared" si="174"/>
        <v>-0.10533314856165815</v>
      </c>
      <c r="N1612" s="388">
        <f t="shared" si="170"/>
        <v>-839.29452773929211</v>
      </c>
    </row>
    <row r="1613" spans="2:14" x14ac:dyDescent="0.25">
      <c r="B1613" s="387">
        <v>22</v>
      </c>
      <c r="C1613" s="387">
        <v>5410</v>
      </c>
      <c r="D1613" s="384" t="s">
        <v>2186</v>
      </c>
      <c r="E1613" s="385">
        <v>431</v>
      </c>
      <c r="F1613" s="385">
        <v>5679</v>
      </c>
      <c r="G1613" s="385">
        <v>1175</v>
      </c>
      <c r="H1613" s="386">
        <f t="shared" ref="H1613:H1676" si="175">E1613/G1613</f>
        <v>0.36680851063829789</v>
      </c>
      <c r="I1613" s="139">
        <f t="shared" ref="I1613:I1676" si="176">(G1613+E1613)/F1613</f>
        <v>0.28279626694840643</v>
      </c>
      <c r="J1613" s="139">
        <f t="shared" si="171"/>
        <v>-0.10670907132400648</v>
      </c>
      <c r="K1613" s="139">
        <f t="shared" si="172"/>
        <v>-5.5463119661615004E-2</v>
      </c>
      <c r="L1613" s="139">
        <f t="shared" si="173"/>
        <v>-0.23614642762453703</v>
      </c>
      <c r="M1613" s="139">
        <f t="shared" si="174"/>
        <v>-0.39831861861015849</v>
      </c>
      <c r="N1613" s="388">
        <f t="shared" ref="N1613:N1676" si="177">M1613*G1613</f>
        <v>-468.02437686693622</v>
      </c>
    </row>
    <row r="1614" spans="2:14" x14ac:dyDescent="0.25">
      <c r="B1614" s="387">
        <v>22</v>
      </c>
      <c r="C1614" s="387">
        <v>5411</v>
      </c>
      <c r="D1614" s="384" t="s">
        <v>2187</v>
      </c>
      <c r="E1614" s="385">
        <v>764</v>
      </c>
      <c r="F1614" s="385">
        <v>4328</v>
      </c>
      <c r="G1614" s="385">
        <v>1424</v>
      </c>
      <c r="H1614" s="386">
        <f t="shared" si="175"/>
        <v>0.5365168539325843</v>
      </c>
      <c r="I1614" s="139">
        <f t="shared" si="176"/>
        <v>0.50554528650646946</v>
      </c>
      <c r="J1614" s="139">
        <f t="shared" ref="J1614:J1677" si="178">$J$6*(G1614-G$10)/G$11</f>
        <v>-9.7708365836621666E-2</v>
      </c>
      <c r="K1614" s="139">
        <f t="shared" ref="K1614:K1677" si="179">$K$6*(H1614-H$10)/H$11</f>
        <v>0.1254578414863505</v>
      </c>
      <c r="L1614" s="139">
        <f t="shared" ref="L1614:L1677" si="180">$L$6*(I1614-I$10)/I$11</f>
        <v>-0.22844033236769698</v>
      </c>
      <c r="M1614" s="139">
        <f t="shared" ref="M1614:M1677" si="181">SUM(J1614:L1614)</f>
        <v>-0.20069085671796816</v>
      </c>
      <c r="N1614" s="388">
        <f t="shared" si="177"/>
        <v>-285.78377996638665</v>
      </c>
    </row>
    <row r="1615" spans="2:14" x14ac:dyDescent="0.25">
      <c r="B1615" s="387">
        <v>22</v>
      </c>
      <c r="C1615" s="387">
        <v>5412</v>
      </c>
      <c r="D1615" s="384" t="s">
        <v>2188</v>
      </c>
      <c r="E1615" s="385">
        <v>2795</v>
      </c>
      <c r="F1615" s="385">
        <v>215</v>
      </c>
      <c r="G1615" s="385">
        <v>925</v>
      </c>
      <c r="H1615" s="386">
        <f t="shared" si="175"/>
        <v>3.0216216216216214</v>
      </c>
      <c r="I1615" s="139">
        <f t="shared" si="176"/>
        <v>17.302325581395348</v>
      </c>
      <c r="J1615" s="139">
        <f t="shared" si="178"/>
        <v>-0.11574592422298723</v>
      </c>
      <c r="K1615" s="139">
        <f t="shared" si="179"/>
        <v>2.774753299777641</v>
      </c>
      <c r="L1615" s="139">
        <f t="shared" si="180"/>
        <v>0.35265128912376115</v>
      </c>
      <c r="M1615" s="139">
        <f t="shared" si="181"/>
        <v>3.0116586646784151</v>
      </c>
      <c r="N1615" s="388">
        <f t="shared" si="177"/>
        <v>2785.7842648275341</v>
      </c>
    </row>
    <row r="1616" spans="2:14" x14ac:dyDescent="0.25">
      <c r="B1616" s="387">
        <v>22</v>
      </c>
      <c r="C1616" s="387">
        <v>5413</v>
      </c>
      <c r="D1616" s="384" t="s">
        <v>2189</v>
      </c>
      <c r="E1616" s="385">
        <v>579</v>
      </c>
      <c r="F1616" s="385">
        <v>618</v>
      </c>
      <c r="G1616" s="385">
        <v>1938</v>
      </c>
      <c r="H1616" s="386">
        <f t="shared" si="175"/>
        <v>0.29876160990712075</v>
      </c>
      <c r="I1616" s="139">
        <f t="shared" si="176"/>
        <v>4.0728155339805827</v>
      </c>
      <c r="J1616" s="139">
        <f t="shared" si="178"/>
        <v>-7.912859627631727E-2</v>
      </c>
      <c r="K1616" s="139">
        <f t="shared" si="179"/>
        <v>-0.12800587415705203</v>
      </c>
      <c r="L1616" s="139">
        <f t="shared" si="180"/>
        <v>-0.10502912998186015</v>
      </c>
      <c r="M1616" s="139">
        <f t="shared" si="181"/>
        <v>-0.31216360041522945</v>
      </c>
      <c r="N1616" s="388">
        <f t="shared" si="177"/>
        <v>-604.97305760471465</v>
      </c>
    </row>
    <row r="1617" spans="2:14" x14ac:dyDescent="0.25">
      <c r="B1617" s="387">
        <v>22</v>
      </c>
      <c r="C1617" s="387">
        <v>5414</v>
      </c>
      <c r="D1617" s="384" t="s">
        <v>2190</v>
      </c>
      <c r="E1617" s="385">
        <v>3001</v>
      </c>
      <c r="F1617" s="385">
        <v>2899</v>
      </c>
      <c r="G1617" s="385">
        <v>5968</v>
      </c>
      <c r="H1617" s="386">
        <f t="shared" si="175"/>
        <v>0.50284852546916892</v>
      </c>
      <c r="I1617" s="139">
        <f t="shared" si="176"/>
        <v>3.0938254570541566</v>
      </c>
      <c r="J1617" s="139">
        <f t="shared" si="178"/>
        <v>6.6545472455252247E-2</v>
      </c>
      <c r="K1617" s="139">
        <f t="shared" si="179"/>
        <v>8.9565049018959814E-2</v>
      </c>
      <c r="L1617" s="139">
        <f t="shared" si="180"/>
        <v>-0.13889770010290478</v>
      </c>
      <c r="M1617" s="139">
        <f t="shared" si="181"/>
        <v>1.721282137130728E-2</v>
      </c>
      <c r="N1617" s="388">
        <f t="shared" si="177"/>
        <v>102.72611794396184</v>
      </c>
    </row>
    <row r="1618" spans="2:14" x14ac:dyDescent="0.25">
      <c r="B1618" s="387">
        <v>22</v>
      </c>
      <c r="C1618" s="387">
        <v>5415</v>
      </c>
      <c r="D1618" s="384" t="s">
        <v>2191</v>
      </c>
      <c r="E1618" s="385">
        <v>572</v>
      </c>
      <c r="F1618" s="385">
        <v>1178</v>
      </c>
      <c r="G1618" s="385">
        <v>1086</v>
      </c>
      <c r="H1618" s="386">
        <f t="shared" si="175"/>
        <v>0.52670349907918967</v>
      </c>
      <c r="I1618" s="139">
        <f t="shared" si="176"/>
        <v>1.4074702886247878</v>
      </c>
      <c r="J1618" s="139">
        <f t="shared" si="178"/>
        <v>-0.10992619095604363</v>
      </c>
      <c r="K1618" s="139">
        <f t="shared" si="179"/>
        <v>0.11499611899411295</v>
      </c>
      <c r="L1618" s="139">
        <f t="shared" si="180"/>
        <v>-0.19723786065922913</v>
      </c>
      <c r="M1618" s="139">
        <f t="shared" si="181"/>
        <v>-0.1921679326211598</v>
      </c>
      <c r="N1618" s="388">
        <f t="shared" si="177"/>
        <v>-208.69437482657955</v>
      </c>
    </row>
    <row r="1619" spans="2:14" x14ac:dyDescent="0.25">
      <c r="B1619" s="387">
        <v>22</v>
      </c>
      <c r="C1619" s="387">
        <v>5422</v>
      </c>
      <c r="D1619" s="384" t="s">
        <v>2192</v>
      </c>
      <c r="E1619" s="385">
        <v>3912</v>
      </c>
      <c r="F1619" s="385">
        <v>1425</v>
      </c>
      <c r="G1619" s="385">
        <v>3791</v>
      </c>
      <c r="H1619" s="386">
        <f t="shared" si="175"/>
        <v>1.0319176998153521</v>
      </c>
      <c r="I1619" s="139">
        <f t="shared" si="176"/>
        <v>5.4056140350877193</v>
      </c>
      <c r="J1619" s="139">
        <f t="shared" si="178"/>
        <v>-1.2147442589072029E-2</v>
      </c>
      <c r="K1619" s="139">
        <f t="shared" si="179"/>
        <v>0.65358978509505938</v>
      </c>
      <c r="L1619" s="139">
        <f t="shared" si="180"/>
        <v>-5.8920409826402835E-2</v>
      </c>
      <c r="M1619" s="139">
        <f t="shared" si="181"/>
        <v>0.58252193267958452</v>
      </c>
      <c r="N1619" s="388">
        <f t="shared" si="177"/>
        <v>2208.3406467883051</v>
      </c>
    </row>
    <row r="1620" spans="2:14" x14ac:dyDescent="0.25">
      <c r="B1620" s="387">
        <v>22</v>
      </c>
      <c r="C1620" s="387">
        <v>5423</v>
      </c>
      <c r="D1620" s="384" t="s">
        <v>2193</v>
      </c>
      <c r="E1620" s="385">
        <v>358</v>
      </c>
      <c r="F1620" s="385">
        <v>832</v>
      </c>
      <c r="G1620" s="385">
        <v>589</v>
      </c>
      <c r="H1620" s="386">
        <f t="shared" si="175"/>
        <v>0.60780984719864173</v>
      </c>
      <c r="I1620" s="139">
        <f t="shared" si="176"/>
        <v>1.1382211538461537</v>
      </c>
      <c r="J1620" s="139">
        <f t="shared" si="178"/>
        <v>-0.12789145451921732</v>
      </c>
      <c r="K1620" s="139">
        <f t="shared" si="179"/>
        <v>0.20146115761350047</v>
      </c>
      <c r="L1620" s="139">
        <f t="shared" si="180"/>
        <v>-0.20655264680079088</v>
      </c>
      <c r="M1620" s="139">
        <f t="shared" si="181"/>
        <v>-0.13298294370650773</v>
      </c>
      <c r="N1620" s="388">
        <f t="shared" si="177"/>
        <v>-78.326953843133055</v>
      </c>
    </row>
    <row r="1621" spans="2:14" x14ac:dyDescent="0.25">
      <c r="B1621" s="387">
        <v>22</v>
      </c>
      <c r="C1621" s="387">
        <v>5424</v>
      </c>
      <c r="D1621" s="384" t="s">
        <v>2194</v>
      </c>
      <c r="E1621" s="385">
        <v>64</v>
      </c>
      <c r="F1621" s="385">
        <v>963</v>
      </c>
      <c r="G1621" s="385">
        <v>301</v>
      </c>
      <c r="H1621" s="386">
        <f t="shared" si="175"/>
        <v>0.21262458471760798</v>
      </c>
      <c r="I1621" s="139">
        <f t="shared" si="176"/>
        <v>0.37902388369678092</v>
      </c>
      <c r="J1621" s="139">
        <f t="shared" si="178"/>
        <v>-0.13830190905884313</v>
      </c>
      <c r="K1621" s="139">
        <f t="shared" si="179"/>
        <v>-0.21983396631330746</v>
      </c>
      <c r="L1621" s="139">
        <f t="shared" si="180"/>
        <v>-0.23281739307941135</v>
      </c>
      <c r="M1621" s="139">
        <f t="shared" si="181"/>
        <v>-0.59095326845156193</v>
      </c>
      <c r="N1621" s="388">
        <f t="shared" si="177"/>
        <v>-177.87693380392014</v>
      </c>
    </row>
    <row r="1622" spans="2:14" x14ac:dyDescent="0.25">
      <c r="B1622" s="387">
        <v>22</v>
      </c>
      <c r="C1622" s="387">
        <v>5425</v>
      </c>
      <c r="D1622" s="384" t="s">
        <v>2195</v>
      </c>
      <c r="E1622" s="385">
        <v>532</v>
      </c>
      <c r="F1622" s="385">
        <v>2432</v>
      </c>
      <c r="G1622" s="385">
        <v>1674</v>
      </c>
      <c r="H1622" s="386">
        <f t="shared" si="175"/>
        <v>0.31780167264038234</v>
      </c>
      <c r="I1622" s="139">
        <f t="shared" si="176"/>
        <v>0.90707236842105265</v>
      </c>
      <c r="J1622" s="139">
        <f t="shared" si="178"/>
        <v>-8.8671512937640931E-2</v>
      </c>
      <c r="K1622" s="139">
        <f t="shared" si="179"/>
        <v>-0.10770783586882357</v>
      </c>
      <c r="L1622" s="139">
        <f t="shared" si="180"/>
        <v>-0.21454933546196994</v>
      </c>
      <c r="M1622" s="139">
        <f t="shared" si="181"/>
        <v>-0.41092868426843443</v>
      </c>
      <c r="N1622" s="388">
        <f t="shared" si="177"/>
        <v>-687.89461746535926</v>
      </c>
    </row>
    <row r="1623" spans="2:14" x14ac:dyDescent="0.25">
      <c r="B1623" s="387">
        <v>22</v>
      </c>
      <c r="C1623" s="387">
        <v>5426</v>
      </c>
      <c r="D1623" s="384" t="s">
        <v>2196</v>
      </c>
      <c r="E1623" s="385">
        <v>113</v>
      </c>
      <c r="F1623" s="385">
        <v>176</v>
      </c>
      <c r="G1623" s="385">
        <v>507</v>
      </c>
      <c r="H1623" s="386">
        <f t="shared" si="175"/>
        <v>0.22287968441814596</v>
      </c>
      <c r="I1623" s="139">
        <f t="shared" si="176"/>
        <v>3.5227272727272729</v>
      </c>
      <c r="J1623" s="139">
        <f t="shared" si="178"/>
        <v>-0.130855542270083</v>
      </c>
      <c r="K1623" s="139">
        <f t="shared" si="179"/>
        <v>-0.2089013129241207</v>
      </c>
      <c r="L1623" s="139">
        <f t="shared" si="180"/>
        <v>-0.12405966286275816</v>
      </c>
      <c r="M1623" s="139">
        <f t="shared" si="181"/>
        <v>-0.46381651805696189</v>
      </c>
      <c r="N1623" s="388">
        <f t="shared" si="177"/>
        <v>-235.15497465487968</v>
      </c>
    </row>
    <row r="1624" spans="2:14" x14ac:dyDescent="0.25">
      <c r="B1624" s="387">
        <v>22</v>
      </c>
      <c r="C1624" s="387">
        <v>5427</v>
      </c>
      <c r="D1624" s="384" t="s">
        <v>2197</v>
      </c>
      <c r="E1624" s="385">
        <v>249</v>
      </c>
      <c r="F1624" s="385">
        <v>267</v>
      </c>
      <c r="G1624" s="385">
        <v>888</v>
      </c>
      <c r="H1624" s="386">
        <f t="shared" si="175"/>
        <v>0.28040540540540543</v>
      </c>
      <c r="I1624" s="139">
        <f t="shared" si="176"/>
        <v>4.2584269662921352</v>
      </c>
      <c r="J1624" s="139">
        <f t="shared" si="178"/>
        <v>-0.11708337845203635</v>
      </c>
      <c r="K1624" s="139">
        <f t="shared" si="179"/>
        <v>-0.14757487175029385</v>
      </c>
      <c r="L1624" s="139">
        <f t="shared" si="180"/>
        <v>-9.8607825048670536E-2</v>
      </c>
      <c r="M1624" s="139">
        <f t="shared" si="181"/>
        <v>-0.36326607525100074</v>
      </c>
      <c r="N1624" s="388">
        <f t="shared" si="177"/>
        <v>-322.58027482288867</v>
      </c>
    </row>
    <row r="1625" spans="2:14" x14ac:dyDescent="0.25">
      <c r="B1625" s="387">
        <v>22</v>
      </c>
      <c r="C1625" s="387">
        <v>5428</v>
      </c>
      <c r="D1625" s="384" t="s">
        <v>2198</v>
      </c>
      <c r="E1625" s="385">
        <v>604</v>
      </c>
      <c r="F1625" s="385">
        <v>1881</v>
      </c>
      <c r="G1625" s="385">
        <v>2418</v>
      </c>
      <c r="H1625" s="386">
        <f t="shared" si="175"/>
        <v>0.24979321753515302</v>
      </c>
      <c r="I1625" s="139">
        <f t="shared" si="176"/>
        <v>1.6065922381711855</v>
      </c>
      <c r="J1625" s="139">
        <f t="shared" si="178"/>
        <v>-6.1777838710274244E-2</v>
      </c>
      <c r="K1625" s="139">
        <f t="shared" si="179"/>
        <v>-0.18020960463861271</v>
      </c>
      <c r="L1625" s="139">
        <f t="shared" si="180"/>
        <v>-0.19034915374605568</v>
      </c>
      <c r="M1625" s="139">
        <f t="shared" si="181"/>
        <v>-0.43233659709494265</v>
      </c>
      <c r="N1625" s="388">
        <f t="shared" si="177"/>
        <v>-1045.3898917755714</v>
      </c>
    </row>
    <row r="1626" spans="2:14" x14ac:dyDescent="0.25">
      <c r="B1626" s="387">
        <v>22</v>
      </c>
      <c r="C1626" s="387">
        <v>5429</v>
      </c>
      <c r="D1626" s="384" t="s">
        <v>2199</v>
      </c>
      <c r="E1626" s="385">
        <v>88</v>
      </c>
      <c r="F1626" s="385">
        <v>945</v>
      </c>
      <c r="G1626" s="385">
        <v>538</v>
      </c>
      <c r="H1626" s="386">
        <f t="shared" si="175"/>
        <v>0.16356877323420074</v>
      </c>
      <c r="I1626" s="139">
        <f t="shared" si="176"/>
        <v>0.66243386243386249</v>
      </c>
      <c r="J1626" s="139">
        <f t="shared" si="178"/>
        <v>-0.12973497251060939</v>
      </c>
      <c r="K1626" s="139">
        <f t="shared" si="179"/>
        <v>-0.27213089168061938</v>
      </c>
      <c r="L1626" s="139">
        <f t="shared" si="180"/>
        <v>-0.22301270663356298</v>
      </c>
      <c r="M1626" s="139">
        <f t="shared" si="181"/>
        <v>-0.6248785708247917</v>
      </c>
      <c r="N1626" s="388">
        <f t="shared" si="177"/>
        <v>-336.18467110373791</v>
      </c>
    </row>
    <row r="1627" spans="2:14" x14ac:dyDescent="0.25">
      <c r="B1627" s="387">
        <v>22</v>
      </c>
      <c r="C1627" s="387">
        <v>5430</v>
      </c>
      <c r="D1627" s="384" t="s">
        <v>2200</v>
      </c>
      <c r="E1627" s="385">
        <v>88</v>
      </c>
      <c r="F1627" s="385">
        <v>1193</v>
      </c>
      <c r="G1627" s="385">
        <v>499</v>
      </c>
      <c r="H1627" s="386">
        <f t="shared" si="175"/>
        <v>0.17635270541082165</v>
      </c>
      <c r="I1627" s="139">
        <f t="shared" si="176"/>
        <v>0.4920368818105616</v>
      </c>
      <c r="J1627" s="139">
        <f t="shared" si="178"/>
        <v>-0.1311447215628504</v>
      </c>
      <c r="K1627" s="139">
        <f t="shared" si="179"/>
        <v>-0.25850232603824574</v>
      </c>
      <c r="L1627" s="139">
        <f t="shared" si="180"/>
        <v>-0.22890766126351497</v>
      </c>
      <c r="M1627" s="139">
        <f t="shared" si="181"/>
        <v>-0.61855470886461106</v>
      </c>
      <c r="N1627" s="388">
        <f t="shared" si="177"/>
        <v>-308.65879972344089</v>
      </c>
    </row>
    <row r="1628" spans="2:14" x14ac:dyDescent="0.25">
      <c r="B1628" s="387">
        <v>22</v>
      </c>
      <c r="C1628" s="387">
        <v>5431</v>
      </c>
      <c r="D1628" s="384" t="s">
        <v>2201</v>
      </c>
      <c r="E1628" s="385">
        <v>72</v>
      </c>
      <c r="F1628" s="385">
        <v>1099</v>
      </c>
      <c r="G1628" s="385">
        <v>324</v>
      </c>
      <c r="H1628" s="386">
        <f t="shared" si="175"/>
        <v>0.22222222222222221</v>
      </c>
      <c r="I1628" s="139">
        <f t="shared" si="176"/>
        <v>0.36032757051865333</v>
      </c>
      <c r="J1628" s="139">
        <f t="shared" si="178"/>
        <v>-0.13747051859213691</v>
      </c>
      <c r="K1628" s="139">
        <f t="shared" si="179"/>
        <v>-0.20960221359933806</v>
      </c>
      <c r="L1628" s="139">
        <f t="shared" si="180"/>
        <v>-0.23346419983343528</v>
      </c>
      <c r="M1628" s="139">
        <f t="shared" si="181"/>
        <v>-0.58053693202491019</v>
      </c>
      <c r="N1628" s="388">
        <f t="shared" si="177"/>
        <v>-188.0939659760709</v>
      </c>
    </row>
    <row r="1629" spans="2:14" x14ac:dyDescent="0.25">
      <c r="B1629" s="387">
        <v>22</v>
      </c>
      <c r="C1629" s="387">
        <v>5434</v>
      </c>
      <c r="D1629" s="384" t="s">
        <v>2202</v>
      </c>
      <c r="E1629" s="385">
        <v>226</v>
      </c>
      <c r="F1629" s="385">
        <v>1228</v>
      </c>
      <c r="G1629" s="385">
        <v>1066</v>
      </c>
      <c r="H1629" s="386">
        <f t="shared" si="175"/>
        <v>0.21200750469043153</v>
      </c>
      <c r="I1629" s="139">
        <f t="shared" si="176"/>
        <v>1.0521172638436482</v>
      </c>
      <c r="J1629" s="139">
        <f t="shared" si="178"/>
        <v>-0.11064913918796207</v>
      </c>
      <c r="K1629" s="139">
        <f t="shared" si="179"/>
        <v>-0.22049181677283602</v>
      </c>
      <c r="L1629" s="139">
        <f t="shared" si="180"/>
        <v>-0.20953144679578178</v>
      </c>
      <c r="M1629" s="139">
        <f t="shared" si="181"/>
        <v>-0.54067240275657991</v>
      </c>
      <c r="N1629" s="388">
        <f t="shared" si="177"/>
        <v>-576.35678133851422</v>
      </c>
    </row>
    <row r="1630" spans="2:14" x14ac:dyDescent="0.25">
      <c r="B1630" s="387">
        <v>22</v>
      </c>
      <c r="C1630" s="387">
        <v>5435</v>
      </c>
      <c r="D1630" s="384" t="s">
        <v>2203</v>
      </c>
      <c r="E1630" s="385">
        <v>105</v>
      </c>
      <c r="F1630" s="385">
        <v>805</v>
      </c>
      <c r="G1630" s="385">
        <v>696</v>
      </c>
      <c r="H1630" s="386">
        <f t="shared" si="175"/>
        <v>0.15086206896551724</v>
      </c>
      <c r="I1630" s="139">
        <f t="shared" si="176"/>
        <v>0.99503105590062113</v>
      </c>
      <c r="J1630" s="139">
        <f t="shared" si="178"/>
        <v>-0.12402368147845357</v>
      </c>
      <c r="K1630" s="139">
        <f t="shared" si="179"/>
        <v>-0.28567712697281533</v>
      </c>
      <c r="L1630" s="139">
        <f t="shared" si="180"/>
        <v>-0.21150636797448569</v>
      </c>
      <c r="M1630" s="139">
        <f t="shared" si="181"/>
        <v>-0.62120717642575451</v>
      </c>
      <c r="N1630" s="388">
        <f t="shared" si="177"/>
        <v>-432.36019479232516</v>
      </c>
    </row>
    <row r="1631" spans="2:14" x14ac:dyDescent="0.25">
      <c r="B1631" s="387">
        <v>22</v>
      </c>
      <c r="C1631" s="387">
        <v>5436</v>
      </c>
      <c r="D1631" s="384" t="s">
        <v>2204</v>
      </c>
      <c r="E1631" s="385">
        <v>56</v>
      </c>
      <c r="F1631" s="385">
        <v>303</v>
      </c>
      <c r="G1631" s="385">
        <v>455</v>
      </c>
      <c r="H1631" s="386">
        <f t="shared" si="175"/>
        <v>0.12307692307692308</v>
      </c>
      <c r="I1631" s="139">
        <f t="shared" si="176"/>
        <v>1.6864686468646866</v>
      </c>
      <c r="J1631" s="139">
        <f t="shared" si="178"/>
        <v>-0.13273520767307101</v>
      </c>
      <c r="K1631" s="139">
        <f t="shared" si="179"/>
        <v>-0.31529803542210627</v>
      </c>
      <c r="L1631" s="139">
        <f t="shared" si="180"/>
        <v>-0.18758579606489673</v>
      </c>
      <c r="M1631" s="139">
        <f t="shared" si="181"/>
        <v>-0.63561903916007401</v>
      </c>
      <c r="N1631" s="388">
        <f t="shared" si="177"/>
        <v>-289.20666281783366</v>
      </c>
    </row>
    <row r="1632" spans="2:14" x14ac:dyDescent="0.25">
      <c r="B1632" s="387">
        <v>22</v>
      </c>
      <c r="C1632" s="387">
        <v>5437</v>
      </c>
      <c r="D1632" s="384" t="s">
        <v>2205</v>
      </c>
      <c r="E1632" s="385">
        <v>44</v>
      </c>
      <c r="F1632" s="385">
        <v>366</v>
      </c>
      <c r="G1632" s="385">
        <v>448</v>
      </c>
      <c r="H1632" s="386">
        <f t="shared" si="175"/>
        <v>9.8214285714285712E-2</v>
      </c>
      <c r="I1632" s="139">
        <f t="shared" si="176"/>
        <v>1.3442622950819672</v>
      </c>
      <c r="J1632" s="139">
        <f t="shared" si="178"/>
        <v>-0.13298823955424247</v>
      </c>
      <c r="K1632" s="139">
        <f t="shared" si="179"/>
        <v>-0.34180334542045748</v>
      </c>
      <c r="L1632" s="139">
        <f t="shared" si="180"/>
        <v>-0.19942456756461122</v>
      </c>
      <c r="M1632" s="139">
        <f t="shared" si="181"/>
        <v>-0.67421615253931122</v>
      </c>
      <c r="N1632" s="388">
        <f t="shared" si="177"/>
        <v>-302.04883633761142</v>
      </c>
    </row>
    <row r="1633" spans="2:14" x14ac:dyDescent="0.25">
      <c r="B1633" s="387">
        <v>22</v>
      </c>
      <c r="C1633" s="387">
        <v>5451</v>
      </c>
      <c r="D1633" s="384" t="s">
        <v>2206</v>
      </c>
      <c r="E1633" s="385">
        <v>2705</v>
      </c>
      <c r="F1633" s="385">
        <v>1922</v>
      </c>
      <c r="G1633" s="385">
        <v>4685</v>
      </c>
      <c r="H1633" s="386">
        <f t="shared" si="175"/>
        <v>0.57737459978655281</v>
      </c>
      <c r="I1633" s="139">
        <f t="shared" si="176"/>
        <v>3.8449531737773155</v>
      </c>
      <c r="J1633" s="139">
        <f t="shared" si="178"/>
        <v>2.0168343377683095E-2</v>
      </c>
      <c r="K1633" s="139">
        <f t="shared" si="179"/>
        <v>0.16901505562650029</v>
      </c>
      <c r="L1633" s="139">
        <f t="shared" si="180"/>
        <v>-0.11291212339147677</v>
      </c>
      <c r="M1633" s="139">
        <f t="shared" si="181"/>
        <v>7.6271275612706607E-2</v>
      </c>
      <c r="N1633" s="388">
        <f t="shared" si="177"/>
        <v>357.33092624553046</v>
      </c>
    </row>
    <row r="1634" spans="2:14" x14ac:dyDescent="0.25">
      <c r="B1634" s="387">
        <v>22</v>
      </c>
      <c r="C1634" s="387">
        <v>5456</v>
      </c>
      <c r="D1634" s="384" t="s">
        <v>2207</v>
      </c>
      <c r="E1634" s="385">
        <v>361</v>
      </c>
      <c r="F1634" s="385">
        <v>1451</v>
      </c>
      <c r="G1634" s="385">
        <v>1875</v>
      </c>
      <c r="H1634" s="386">
        <f t="shared" si="175"/>
        <v>0.19253333333333333</v>
      </c>
      <c r="I1634" s="139">
        <f t="shared" si="176"/>
        <v>1.5410062026188835</v>
      </c>
      <c r="J1634" s="139">
        <f t="shared" si="178"/>
        <v>-8.1405883206860402E-2</v>
      </c>
      <c r="K1634" s="139">
        <f t="shared" si="179"/>
        <v>-0.24125264520999043</v>
      </c>
      <c r="L1634" s="139">
        <f t="shared" si="180"/>
        <v>-0.19261813000681449</v>
      </c>
      <c r="M1634" s="139">
        <f t="shared" si="181"/>
        <v>-0.51527665842366532</v>
      </c>
      <c r="N1634" s="388">
        <f t="shared" si="177"/>
        <v>-966.14373454437248</v>
      </c>
    </row>
    <row r="1635" spans="2:14" x14ac:dyDescent="0.25">
      <c r="B1635" s="387">
        <v>22</v>
      </c>
      <c r="C1635" s="387">
        <v>5458</v>
      </c>
      <c r="D1635" s="384" t="s">
        <v>2208</v>
      </c>
      <c r="E1635" s="385">
        <v>179</v>
      </c>
      <c r="F1635" s="385">
        <v>347</v>
      </c>
      <c r="G1635" s="385">
        <v>907</v>
      </c>
      <c r="H1635" s="386">
        <f t="shared" si="175"/>
        <v>0.19735391400220506</v>
      </c>
      <c r="I1635" s="139">
        <f t="shared" si="176"/>
        <v>3.1296829971181555</v>
      </c>
      <c r="J1635" s="139">
        <f t="shared" si="178"/>
        <v>-0.11639657763171384</v>
      </c>
      <c r="K1635" s="139">
        <f t="shared" si="179"/>
        <v>-0.23611356912820219</v>
      </c>
      <c r="L1635" s="139">
        <f t="shared" si="180"/>
        <v>-0.13765719354553649</v>
      </c>
      <c r="M1635" s="139">
        <f t="shared" si="181"/>
        <v>-0.4901673403054525</v>
      </c>
      <c r="N1635" s="388">
        <f t="shared" si="177"/>
        <v>-444.58177765704539</v>
      </c>
    </row>
    <row r="1636" spans="2:14" x14ac:dyDescent="0.25">
      <c r="B1636" s="387">
        <v>22</v>
      </c>
      <c r="C1636" s="387">
        <v>5464</v>
      </c>
      <c r="D1636" s="384" t="s">
        <v>2209</v>
      </c>
      <c r="E1636" s="385">
        <v>677</v>
      </c>
      <c r="F1636" s="385">
        <v>2027</v>
      </c>
      <c r="G1636" s="385">
        <v>3528</v>
      </c>
      <c r="H1636" s="386">
        <f t="shared" si="175"/>
        <v>0.19189342403628118</v>
      </c>
      <c r="I1636" s="139">
        <f t="shared" si="176"/>
        <v>2.0744943265910214</v>
      </c>
      <c r="J1636" s="139">
        <f t="shared" si="178"/>
        <v>-2.1654211838799765E-2</v>
      </c>
      <c r="K1636" s="139">
        <f t="shared" si="179"/>
        <v>-0.24193483326758894</v>
      </c>
      <c r="L1636" s="139">
        <f t="shared" si="180"/>
        <v>-0.17416188580031391</v>
      </c>
      <c r="M1636" s="139">
        <f t="shared" si="181"/>
        <v>-0.43775093090670258</v>
      </c>
      <c r="N1636" s="388">
        <f t="shared" si="177"/>
        <v>-1544.3852842388467</v>
      </c>
    </row>
    <row r="1637" spans="2:14" x14ac:dyDescent="0.25">
      <c r="B1637" s="387">
        <v>22</v>
      </c>
      <c r="C1637" s="387">
        <v>5471</v>
      </c>
      <c r="D1637" s="384" t="s">
        <v>2210</v>
      </c>
      <c r="E1637" s="385">
        <v>85</v>
      </c>
      <c r="F1637" s="385">
        <v>369</v>
      </c>
      <c r="G1637" s="385">
        <v>650</v>
      </c>
      <c r="H1637" s="386">
        <f t="shared" si="175"/>
        <v>0.13076923076923078</v>
      </c>
      <c r="I1637" s="139">
        <f t="shared" si="176"/>
        <v>1.9918699186991871</v>
      </c>
      <c r="J1637" s="139">
        <f t="shared" si="178"/>
        <v>-0.12568646241186604</v>
      </c>
      <c r="K1637" s="139">
        <f t="shared" si="179"/>
        <v>-0.30709749752206394</v>
      </c>
      <c r="L1637" s="139">
        <f t="shared" si="180"/>
        <v>-0.17702031166013465</v>
      </c>
      <c r="M1637" s="139">
        <f t="shared" si="181"/>
        <v>-0.60980427159406458</v>
      </c>
      <c r="N1637" s="388">
        <f t="shared" si="177"/>
        <v>-396.372776536142</v>
      </c>
    </row>
    <row r="1638" spans="2:14" x14ac:dyDescent="0.25">
      <c r="B1638" s="387">
        <v>22</v>
      </c>
      <c r="C1638" s="387">
        <v>5472</v>
      </c>
      <c r="D1638" s="384" t="s">
        <v>2211</v>
      </c>
      <c r="E1638" s="385">
        <v>58</v>
      </c>
      <c r="F1638" s="385">
        <v>386</v>
      </c>
      <c r="G1638" s="385">
        <v>511</v>
      </c>
      <c r="H1638" s="386">
        <f t="shared" si="175"/>
        <v>0.11350293542074363</v>
      </c>
      <c r="I1638" s="139">
        <f t="shared" si="176"/>
        <v>1.4740932642487046</v>
      </c>
      <c r="J1638" s="139">
        <f t="shared" si="178"/>
        <v>-0.13071095262369931</v>
      </c>
      <c r="K1638" s="139">
        <f t="shared" si="179"/>
        <v>-0.32550457574388114</v>
      </c>
      <c r="L1638" s="139">
        <f t="shared" si="180"/>
        <v>-0.19493301102410782</v>
      </c>
      <c r="M1638" s="139">
        <f t="shared" si="181"/>
        <v>-0.65114853939168826</v>
      </c>
      <c r="N1638" s="388">
        <f t="shared" si="177"/>
        <v>-332.73690362915272</v>
      </c>
    </row>
    <row r="1639" spans="2:14" x14ac:dyDescent="0.25">
      <c r="B1639" s="387">
        <v>22</v>
      </c>
      <c r="C1639" s="387">
        <v>5473</v>
      </c>
      <c r="D1639" s="384" t="s">
        <v>2212</v>
      </c>
      <c r="E1639" s="385">
        <v>171</v>
      </c>
      <c r="F1639" s="385">
        <v>318</v>
      </c>
      <c r="G1639" s="385">
        <v>1006</v>
      </c>
      <c r="H1639" s="386">
        <f t="shared" si="175"/>
        <v>0.16998011928429424</v>
      </c>
      <c r="I1639" s="139">
        <f t="shared" si="176"/>
        <v>3.7012578616352201</v>
      </c>
      <c r="J1639" s="139">
        <f t="shared" si="178"/>
        <v>-0.11281798388371746</v>
      </c>
      <c r="K1639" s="139">
        <f t="shared" si="179"/>
        <v>-0.26529594846498911</v>
      </c>
      <c r="L1639" s="139">
        <f t="shared" si="180"/>
        <v>-0.11788332266106415</v>
      </c>
      <c r="M1639" s="139">
        <f t="shared" si="181"/>
        <v>-0.49599725500977071</v>
      </c>
      <c r="N1639" s="388">
        <f t="shared" si="177"/>
        <v>-498.97323853982931</v>
      </c>
    </row>
    <row r="1640" spans="2:14" x14ac:dyDescent="0.25">
      <c r="B1640" s="387">
        <v>22</v>
      </c>
      <c r="C1640" s="387">
        <v>5474</v>
      </c>
      <c r="D1640" s="384" t="s">
        <v>2213</v>
      </c>
      <c r="E1640" s="385">
        <v>72</v>
      </c>
      <c r="F1640" s="385">
        <v>674</v>
      </c>
      <c r="G1640" s="385">
        <v>413</v>
      </c>
      <c r="H1640" s="386">
        <f t="shared" si="175"/>
        <v>0.17433414043583534</v>
      </c>
      <c r="I1640" s="139">
        <f t="shared" si="176"/>
        <v>0.71958456973293772</v>
      </c>
      <c r="J1640" s="139">
        <f t="shared" si="178"/>
        <v>-0.13425339896009977</v>
      </c>
      <c r="K1640" s="139">
        <f t="shared" si="179"/>
        <v>-0.26065425745378523</v>
      </c>
      <c r="L1640" s="139">
        <f t="shared" si="180"/>
        <v>-0.2210355540727291</v>
      </c>
      <c r="M1640" s="139">
        <f t="shared" si="181"/>
        <v>-0.61594321048661416</v>
      </c>
      <c r="N1640" s="388">
        <f t="shared" si="177"/>
        <v>-254.38454593097165</v>
      </c>
    </row>
    <row r="1641" spans="2:14" x14ac:dyDescent="0.25">
      <c r="B1641" s="387">
        <v>22</v>
      </c>
      <c r="C1641" s="387">
        <v>5475</v>
      </c>
      <c r="D1641" s="384" t="s">
        <v>2214</v>
      </c>
      <c r="E1641" s="385">
        <v>36</v>
      </c>
      <c r="F1641" s="385">
        <v>264</v>
      </c>
      <c r="G1641" s="385">
        <v>163</v>
      </c>
      <c r="H1641" s="386">
        <f t="shared" si="175"/>
        <v>0.22085889570552147</v>
      </c>
      <c r="I1641" s="139">
        <f t="shared" si="176"/>
        <v>0.75378787878787878</v>
      </c>
      <c r="J1641" s="139">
        <f t="shared" si="178"/>
        <v>-0.14329025185908051</v>
      </c>
      <c r="K1641" s="139">
        <f t="shared" si="179"/>
        <v>-0.21105561499948189</v>
      </c>
      <c r="L1641" s="139">
        <f t="shared" si="180"/>
        <v>-0.21985227632722226</v>
      </c>
      <c r="M1641" s="139">
        <f t="shared" si="181"/>
        <v>-0.57419814318578466</v>
      </c>
      <c r="N1641" s="388">
        <f t="shared" si="177"/>
        <v>-93.594297339282903</v>
      </c>
    </row>
    <row r="1642" spans="2:14" x14ac:dyDescent="0.25">
      <c r="B1642" s="387">
        <v>22</v>
      </c>
      <c r="C1642" s="387">
        <v>5476</v>
      </c>
      <c r="D1642" s="384" t="s">
        <v>2215</v>
      </c>
      <c r="E1642" s="385">
        <v>27</v>
      </c>
      <c r="F1642" s="385">
        <v>381</v>
      </c>
      <c r="G1642" s="385">
        <v>331</v>
      </c>
      <c r="H1642" s="386">
        <f t="shared" si="175"/>
        <v>8.1570996978851965E-2</v>
      </c>
      <c r="I1642" s="139">
        <f t="shared" si="176"/>
        <v>0.93963254593175849</v>
      </c>
      <c r="J1642" s="139">
        <f t="shared" si="178"/>
        <v>-0.13721748671096545</v>
      </c>
      <c r="K1642" s="139">
        <f t="shared" si="179"/>
        <v>-0.35954625502777293</v>
      </c>
      <c r="L1642" s="139">
        <f t="shared" si="180"/>
        <v>-0.21342290253770863</v>
      </c>
      <c r="M1642" s="139">
        <f t="shared" si="181"/>
        <v>-0.71018664427644707</v>
      </c>
      <c r="N1642" s="388">
        <f t="shared" si="177"/>
        <v>-235.07177925550397</v>
      </c>
    </row>
    <row r="1643" spans="2:14" x14ac:dyDescent="0.25">
      <c r="B1643" s="387">
        <v>22</v>
      </c>
      <c r="C1643" s="387">
        <v>5477</v>
      </c>
      <c r="D1643" s="384" t="s">
        <v>2216</v>
      </c>
      <c r="E1643" s="385">
        <v>1638</v>
      </c>
      <c r="F1643" s="385">
        <v>818</v>
      </c>
      <c r="G1643" s="385">
        <v>4386</v>
      </c>
      <c r="H1643" s="386">
        <f t="shared" si="175"/>
        <v>0.37346101231190149</v>
      </c>
      <c r="I1643" s="139">
        <f t="shared" si="176"/>
        <v>7.364303178484108</v>
      </c>
      <c r="J1643" s="139">
        <f t="shared" si="178"/>
        <v>9.3602673105021295E-3</v>
      </c>
      <c r="K1643" s="139">
        <f t="shared" si="179"/>
        <v>-4.8371087688032402E-2</v>
      </c>
      <c r="L1643" s="139">
        <f t="shared" si="180"/>
        <v>8.8412582047174455E-3</v>
      </c>
      <c r="M1643" s="139">
        <f t="shared" si="181"/>
        <v>-3.0169562172812827E-2</v>
      </c>
      <c r="N1643" s="388">
        <f t="shared" si="177"/>
        <v>-132.32369968995707</v>
      </c>
    </row>
    <row r="1644" spans="2:14" x14ac:dyDescent="0.25">
      <c r="B1644" s="387">
        <v>22</v>
      </c>
      <c r="C1644" s="387">
        <v>5479</v>
      </c>
      <c r="D1644" s="384" t="s">
        <v>2217</v>
      </c>
      <c r="E1644" s="385">
        <v>138</v>
      </c>
      <c r="F1644" s="385">
        <v>704</v>
      </c>
      <c r="G1644" s="385">
        <v>545</v>
      </c>
      <c r="H1644" s="386">
        <f t="shared" si="175"/>
        <v>0.25321100917431194</v>
      </c>
      <c r="I1644" s="139">
        <f t="shared" si="176"/>
        <v>0.97017045454545459</v>
      </c>
      <c r="J1644" s="139">
        <f t="shared" si="178"/>
        <v>-0.12948194062943794</v>
      </c>
      <c r="K1644" s="139">
        <f t="shared" si="179"/>
        <v>-0.17656599975533455</v>
      </c>
      <c r="L1644" s="139">
        <f t="shared" si="180"/>
        <v>-0.21236643084957865</v>
      </c>
      <c r="M1644" s="139">
        <f t="shared" si="181"/>
        <v>-0.51841437123435108</v>
      </c>
      <c r="N1644" s="388">
        <f t="shared" si="177"/>
        <v>-282.53583232272132</v>
      </c>
    </row>
    <row r="1645" spans="2:14" x14ac:dyDescent="0.25">
      <c r="B1645" s="387">
        <v>22</v>
      </c>
      <c r="C1645" s="387">
        <v>5480</v>
      </c>
      <c r="D1645" s="384" t="s">
        <v>2218</v>
      </c>
      <c r="E1645" s="385">
        <v>734</v>
      </c>
      <c r="F1645" s="385">
        <v>546</v>
      </c>
      <c r="G1645" s="385">
        <v>1057</v>
      </c>
      <c r="H1645" s="386">
        <f t="shared" si="175"/>
        <v>0.69441816461684014</v>
      </c>
      <c r="I1645" s="139">
        <f t="shared" si="176"/>
        <v>3.2802197802197801</v>
      </c>
      <c r="J1645" s="139">
        <f t="shared" si="178"/>
        <v>-0.11097446589232539</v>
      </c>
      <c r="K1645" s="139">
        <f t="shared" si="179"/>
        <v>0.29379168024158908</v>
      </c>
      <c r="L1645" s="139">
        <f t="shared" si="180"/>
        <v>-0.13244931073401639</v>
      </c>
      <c r="M1645" s="139">
        <f t="shared" si="181"/>
        <v>5.0367903615247289E-2</v>
      </c>
      <c r="N1645" s="388">
        <f t="shared" si="177"/>
        <v>53.238874121316385</v>
      </c>
    </row>
    <row r="1646" spans="2:14" x14ac:dyDescent="0.25">
      <c r="B1646" s="387">
        <v>22</v>
      </c>
      <c r="C1646" s="387">
        <v>5481</v>
      </c>
      <c r="D1646" s="384" t="s">
        <v>2219</v>
      </c>
      <c r="E1646" s="385">
        <v>64</v>
      </c>
      <c r="F1646" s="385">
        <v>304</v>
      </c>
      <c r="G1646" s="385">
        <v>232</v>
      </c>
      <c r="H1646" s="386">
        <f t="shared" si="175"/>
        <v>0.27586206896551724</v>
      </c>
      <c r="I1646" s="139">
        <f t="shared" si="176"/>
        <v>0.97368421052631582</v>
      </c>
      <c r="J1646" s="139">
        <f t="shared" si="178"/>
        <v>-0.14079608045896183</v>
      </c>
      <c r="K1646" s="139">
        <f t="shared" si="179"/>
        <v>-0.15241838609712691</v>
      </c>
      <c r="L1646" s="139">
        <f t="shared" si="180"/>
        <v>-0.21224487099557104</v>
      </c>
      <c r="M1646" s="139">
        <f t="shared" si="181"/>
        <v>-0.50545933755165984</v>
      </c>
      <c r="N1646" s="388">
        <f t="shared" si="177"/>
        <v>-117.26656631198509</v>
      </c>
    </row>
    <row r="1647" spans="2:14" x14ac:dyDescent="0.25">
      <c r="B1647" s="387">
        <v>22</v>
      </c>
      <c r="C1647" s="387">
        <v>5482</v>
      </c>
      <c r="D1647" s="384" t="s">
        <v>2220</v>
      </c>
      <c r="E1647" s="385">
        <v>1559</v>
      </c>
      <c r="F1647" s="385">
        <v>576</v>
      </c>
      <c r="G1647" s="385">
        <v>1198</v>
      </c>
      <c r="H1647" s="386">
        <f t="shared" si="175"/>
        <v>1.3013355592654423</v>
      </c>
      <c r="I1647" s="139">
        <f t="shared" si="176"/>
        <v>4.786458333333333</v>
      </c>
      <c r="J1647" s="139">
        <f t="shared" si="178"/>
        <v>-0.10587768085730025</v>
      </c>
      <c r="K1647" s="139">
        <f t="shared" si="179"/>
        <v>0.94080806285299712</v>
      </c>
      <c r="L1647" s="139">
        <f t="shared" si="180"/>
        <v>-8.0340359624616123E-2</v>
      </c>
      <c r="M1647" s="139">
        <f t="shared" si="181"/>
        <v>0.75459002237108075</v>
      </c>
      <c r="N1647" s="388">
        <f t="shared" si="177"/>
        <v>903.9988468005547</v>
      </c>
    </row>
    <row r="1648" spans="2:14" x14ac:dyDescent="0.25">
      <c r="B1648" s="387">
        <v>22</v>
      </c>
      <c r="C1648" s="387">
        <v>5483</v>
      </c>
      <c r="D1648" s="384" t="s">
        <v>2221</v>
      </c>
      <c r="E1648" s="385">
        <v>61</v>
      </c>
      <c r="F1648" s="385">
        <v>315</v>
      </c>
      <c r="G1648" s="385">
        <v>308</v>
      </c>
      <c r="H1648" s="386">
        <f t="shared" si="175"/>
        <v>0.19805194805194806</v>
      </c>
      <c r="I1648" s="139">
        <f t="shared" si="176"/>
        <v>1.1714285714285715</v>
      </c>
      <c r="J1648" s="139">
        <f t="shared" si="178"/>
        <v>-0.13804887717767167</v>
      </c>
      <c r="K1648" s="139">
        <f t="shared" si="179"/>
        <v>-0.23536941601974531</v>
      </c>
      <c r="L1648" s="139">
        <f t="shared" si="180"/>
        <v>-0.20540382233623666</v>
      </c>
      <c r="M1648" s="139">
        <f t="shared" si="181"/>
        <v>-0.5788221155336537</v>
      </c>
      <c r="N1648" s="388">
        <f t="shared" si="177"/>
        <v>-178.27721158436535</v>
      </c>
    </row>
    <row r="1649" spans="2:14" x14ac:dyDescent="0.25">
      <c r="B1649" s="387">
        <v>22</v>
      </c>
      <c r="C1649" s="387">
        <v>5484</v>
      </c>
      <c r="D1649" s="384" t="s">
        <v>2222</v>
      </c>
      <c r="E1649" s="385">
        <v>325</v>
      </c>
      <c r="F1649" s="385">
        <v>546</v>
      </c>
      <c r="G1649" s="385">
        <v>1030</v>
      </c>
      <c r="H1649" s="386">
        <f t="shared" si="175"/>
        <v>0.3155339805825243</v>
      </c>
      <c r="I1649" s="139">
        <f t="shared" si="176"/>
        <v>2.4816849816849818</v>
      </c>
      <c r="J1649" s="139">
        <f t="shared" si="178"/>
        <v>-0.11195044600541532</v>
      </c>
      <c r="K1649" s="139">
        <f t="shared" si="179"/>
        <v>-0.11012535417541525</v>
      </c>
      <c r="L1649" s="139">
        <f t="shared" si="180"/>
        <v>-0.16007495521774753</v>
      </c>
      <c r="M1649" s="139">
        <f t="shared" si="181"/>
        <v>-0.38215075539857812</v>
      </c>
      <c r="N1649" s="388">
        <f t="shared" si="177"/>
        <v>-393.61527806053545</v>
      </c>
    </row>
    <row r="1650" spans="2:14" x14ac:dyDescent="0.25">
      <c r="B1650" s="387">
        <v>22</v>
      </c>
      <c r="C1650" s="387">
        <v>5485</v>
      </c>
      <c r="D1650" s="384" t="s">
        <v>2223</v>
      </c>
      <c r="E1650" s="385">
        <v>98</v>
      </c>
      <c r="F1650" s="385">
        <v>563</v>
      </c>
      <c r="G1650" s="385">
        <v>489</v>
      </c>
      <c r="H1650" s="386">
        <f t="shared" si="175"/>
        <v>0.20040899795501022</v>
      </c>
      <c r="I1650" s="139">
        <f t="shared" si="176"/>
        <v>1.0426287744227354</v>
      </c>
      <c r="J1650" s="139">
        <f t="shared" si="178"/>
        <v>-0.13150619567880964</v>
      </c>
      <c r="K1650" s="139">
        <f t="shared" si="179"/>
        <v>-0.2328566360016395</v>
      </c>
      <c r="L1650" s="139">
        <f t="shared" si="180"/>
        <v>-0.20985970504565488</v>
      </c>
      <c r="M1650" s="139">
        <f t="shared" si="181"/>
        <v>-0.57422253672610402</v>
      </c>
      <c r="N1650" s="388">
        <f t="shared" si="177"/>
        <v>-280.79482045906485</v>
      </c>
    </row>
    <row r="1651" spans="2:14" x14ac:dyDescent="0.25">
      <c r="B1651" s="387">
        <v>22</v>
      </c>
      <c r="C1651" s="387">
        <v>5486</v>
      </c>
      <c r="D1651" s="384" t="s">
        <v>2224</v>
      </c>
      <c r="E1651" s="385">
        <v>321</v>
      </c>
      <c r="F1651" s="385">
        <v>1619</v>
      </c>
      <c r="G1651" s="385">
        <v>1093</v>
      </c>
      <c r="H1651" s="386">
        <f t="shared" si="175"/>
        <v>0.29368709972552609</v>
      </c>
      <c r="I1651" s="139">
        <f t="shared" si="176"/>
        <v>0.8733786287831995</v>
      </c>
      <c r="J1651" s="139">
        <f t="shared" si="178"/>
        <v>-0.10967315907487216</v>
      </c>
      <c r="K1651" s="139">
        <f t="shared" si="179"/>
        <v>-0.13341565685593335</v>
      </c>
      <c r="L1651" s="139">
        <f t="shared" si="180"/>
        <v>-0.21571498444091317</v>
      </c>
      <c r="M1651" s="139">
        <f t="shared" si="181"/>
        <v>-0.45880380037171864</v>
      </c>
      <c r="N1651" s="388">
        <f t="shared" si="177"/>
        <v>-501.47255380628849</v>
      </c>
    </row>
    <row r="1652" spans="2:14" x14ac:dyDescent="0.25">
      <c r="B1652" s="387">
        <v>22</v>
      </c>
      <c r="C1652" s="387">
        <v>5487</v>
      </c>
      <c r="D1652" s="384" t="s">
        <v>2225</v>
      </c>
      <c r="E1652" s="385">
        <v>64</v>
      </c>
      <c r="F1652" s="385">
        <v>367</v>
      </c>
      <c r="G1652" s="385">
        <v>482</v>
      </c>
      <c r="H1652" s="386">
        <f t="shared" si="175"/>
        <v>0.13278008298755187</v>
      </c>
      <c r="I1652" s="139">
        <f t="shared" si="176"/>
        <v>1.4877384196185286</v>
      </c>
      <c r="J1652" s="139">
        <f t="shared" si="178"/>
        <v>-0.1317592275599811</v>
      </c>
      <c r="K1652" s="139">
        <f t="shared" si="179"/>
        <v>-0.30495378844445953</v>
      </c>
      <c r="L1652" s="139">
        <f t="shared" si="180"/>
        <v>-0.19446095118167681</v>
      </c>
      <c r="M1652" s="139">
        <f t="shared" si="181"/>
        <v>-0.6311739671861174</v>
      </c>
      <c r="N1652" s="388">
        <f t="shared" si="177"/>
        <v>-304.22585218370858</v>
      </c>
    </row>
    <row r="1653" spans="2:14" x14ac:dyDescent="0.25">
      <c r="B1653" s="387">
        <v>22</v>
      </c>
      <c r="C1653" s="387">
        <v>5488</v>
      </c>
      <c r="D1653" s="384" t="s">
        <v>2226</v>
      </c>
      <c r="E1653" s="385">
        <v>13</v>
      </c>
      <c r="F1653" s="385">
        <v>46</v>
      </c>
      <c r="G1653" s="385">
        <v>65</v>
      </c>
      <c r="H1653" s="386">
        <f t="shared" si="175"/>
        <v>0.2</v>
      </c>
      <c r="I1653" s="139">
        <f t="shared" si="176"/>
        <v>1.6956521739130435</v>
      </c>
      <c r="J1653" s="139">
        <f t="shared" si="178"/>
        <v>-0.14683269819548095</v>
      </c>
      <c r="K1653" s="139">
        <f t="shared" si="179"/>
        <v>-0.23329265642168265</v>
      </c>
      <c r="L1653" s="139">
        <f t="shared" si="180"/>
        <v>-0.18726808811552476</v>
      </c>
      <c r="M1653" s="139">
        <f t="shared" si="181"/>
        <v>-0.56739344273268832</v>
      </c>
      <c r="N1653" s="388">
        <f t="shared" si="177"/>
        <v>-36.88057377762474</v>
      </c>
    </row>
    <row r="1654" spans="2:14" x14ac:dyDescent="0.25">
      <c r="B1654" s="387">
        <v>22</v>
      </c>
      <c r="C1654" s="387">
        <v>5489</v>
      </c>
      <c r="D1654" s="384" t="s">
        <v>2227</v>
      </c>
      <c r="E1654" s="385">
        <v>1726</v>
      </c>
      <c r="F1654" s="385">
        <v>290</v>
      </c>
      <c r="G1654" s="385">
        <v>818</v>
      </c>
      <c r="H1654" s="386">
        <f t="shared" si="175"/>
        <v>2.1100244498777507</v>
      </c>
      <c r="I1654" s="139">
        <f t="shared" si="176"/>
        <v>8.772413793103448</v>
      </c>
      <c r="J1654" s="139">
        <f t="shared" si="178"/>
        <v>-0.11961369726375097</v>
      </c>
      <c r="K1654" s="139">
        <f t="shared" si="179"/>
        <v>1.8029269694382255</v>
      </c>
      <c r="L1654" s="139">
        <f t="shared" si="180"/>
        <v>5.7555432345428814E-2</v>
      </c>
      <c r="M1654" s="139">
        <f t="shared" si="181"/>
        <v>1.7408687045199034</v>
      </c>
      <c r="N1654" s="388">
        <f t="shared" si="177"/>
        <v>1424.0306002972809</v>
      </c>
    </row>
    <row r="1655" spans="2:14" x14ac:dyDescent="0.25">
      <c r="B1655" s="387">
        <v>22</v>
      </c>
      <c r="C1655" s="387">
        <v>5490</v>
      </c>
      <c r="D1655" s="384" t="s">
        <v>2228</v>
      </c>
      <c r="E1655" s="385">
        <v>78</v>
      </c>
      <c r="F1655" s="385">
        <v>667</v>
      </c>
      <c r="G1655" s="385">
        <v>297</v>
      </c>
      <c r="H1655" s="386">
        <f t="shared" si="175"/>
        <v>0.26262626262626265</v>
      </c>
      <c r="I1655" s="139">
        <f t="shared" si="176"/>
        <v>0.56221889055472263</v>
      </c>
      <c r="J1655" s="139">
        <f t="shared" si="178"/>
        <v>-0.13844649870522685</v>
      </c>
      <c r="K1655" s="139">
        <f t="shared" si="179"/>
        <v>-0.16652868119507508</v>
      </c>
      <c r="L1655" s="139">
        <f t="shared" si="180"/>
        <v>-0.22647968539286065</v>
      </c>
      <c r="M1655" s="139">
        <f t="shared" si="181"/>
        <v>-0.53145486529316255</v>
      </c>
      <c r="N1655" s="388">
        <f t="shared" si="177"/>
        <v>-157.84209499206926</v>
      </c>
    </row>
    <row r="1656" spans="2:14" x14ac:dyDescent="0.25">
      <c r="B1656" s="387">
        <v>22</v>
      </c>
      <c r="C1656" s="387">
        <v>5491</v>
      </c>
      <c r="D1656" s="384" t="s">
        <v>2229</v>
      </c>
      <c r="E1656" s="385">
        <v>75</v>
      </c>
      <c r="F1656" s="385">
        <v>1978</v>
      </c>
      <c r="G1656" s="385">
        <v>502</v>
      </c>
      <c r="H1656" s="386">
        <f t="shared" si="175"/>
        <v>0.14940239043824702</v>
      </c>
      <c r="I1656" s="139">
        <f t="shared" si="176"/>
        <v>0.29170879676440847</v>
      </c>
      <c r="J1656" s="139">
        <f t="shared" si="178"/>
        <v>-0.13103627932806264</v>
      </c>
      <c r="K1656" s="139">
        <f t="shared" si="179"/>
        <v>-0.28723324635383385</v>
      </c>
      <c r="L1656" s="139">
        <f t="shared" si="180"/>
        <v>-0.23583809493747154</v>
      </c>
      <c r="M1656" s="139">
        <f t="shared" si="181"/>
        <v>-0.654107620619368</v>
      </c>
      <c r="N1656" s="388">
        <f t="shared" si="177"/>
        <v>-328.36202555092274</v>
      </c>
    </row>
    <row r="1657" spans="2:14" x14ac:dyDescent="0.25">
      <c r="B1657" s="387">
        <v>22</v>
      </c>
      <c r="C1657" s="387">
        <v>5492</v>
      </c>
      <c r="D1657" s="384" t="s">
        <v>2230</v>
      </c>
      <c r="E1657" s="385">
        <v>289</v>
      </c>
      <c r="F1657" s="385">
        <v>2579</v>
      </c>
      <c r="G1657" s="385">
        <v>979</v>
      </c>
      <c r="H1657" s="386">
        <f t="shared" si="175"/>
        <v>0.29519918283963226</v>
      </c>
      <c r="I1657" s="139">
        <f t="shared" si="176"/>
        <v>0.49166343544009306</v>
      </c>
      <c r="J1657" s="139">
        <f t="shared" si="178"/>
        <v>-0.11379396399680737</v>
      </c>
      <c r="K1657" s="139">
        <f t="shared" si="179"/>
        <v>-0.13180367052085193</v>
      </c>
      <c r="L1657" s="139">
        <f t="shared" si="180"/>
        <v>-0.22892058079649369</v>
      </c>
      <c r="M1657" s="139">
        <f t="shared" si="181"/>
        <v>-0.474518215314153</v>
      </c>
      <c r="N1657" s="388">
        <f t="shared" si="177"/>
        <v>-464.55333279255581</v>
      </c>
    </row>
    <row r="1658" spans="2:14" x14ac:dyDescent="0.25">
      <c r="B1658" s="387">
        <v>22</v>
      </c>
      <c r="C1658" s="387">
        <v>5493</v>
      </c>
      <c r="D1658" s="384" t="s">
        <v>2231</v>
      </c>
      <c r="E1658" s="385">
        <v>127</v>
      </c>
      <c r="F1658" s="385">
        <v>545</v>
      </c>
      <c r="G1658" s="385">
        <v>486</v>
      </c>
      <c r="H1658" s="386">
        <f t="shared" si="175"/>
        <v>0.26131687242798352</v>
      </c>
      <c r="I1658" s="139">
        <f t="shared" si="176"/>
        <v>1.1247706422018349</v>
      </c>
      <c r="J1658" s="139">
        <f t="shared" si="178"/>
        <v>-0.1316146379135974</v>
      </c>
      <c r="K1658" s="139">
        <f t="shared" si="179"/>
        <v>-0.16792458270817626</v>
      </c>
      <c r="L1658" s="139">
        <f t="shared" si="180"/>
        <v>-0.2070179728623377</v>
      </c>
      <c r="M1658" s="139">
        <f t="shared" si="181"/>
        <v>-0.50655719348411132</v>
      </c>
      <c r="N1658" s="388">
        <f t="shared" si="177"/>
        <v>-246.18679603327811</v>
      </c>
    </row>
    <row r="1659" spans="2:14" x14ac:dyDescent="0.25">
      <c r="B1659" s="387">
        <v>22</v>
      </c>
      <c r="C1659" s="387">
        <v>5495</v>
      </c>
      <c r="D1659" s="384" t="s">
        <v>2232</v>
      </c>
      <c r="E1659" s="385">
        <v>1416</v>
      </c>
      <c r="F1659" s="385">
        <v>380</v>
      </c>
      <c r="G1659" s="385">
        <v>3209</v>
      </c>
      <c r="H1659" s="386">
        <f t="shared" si="175"/>
        <v>0.44125895917731378</v>
      </c>
      <c r="I1659" s="139">
        <f t="shared" si="176"/>
        <v>12.171052631578947</v>
      </c>
      <c r="J1659" s="139">
        <f t="shared" si="178"/>
        <v>-3.3185236137899185E-2</v>
      </c>
      <c r="K1659" s="139">
        <f t="shared" si="179"/>
        <v>2.3906264577900956E-2</v>
      </c>
      <c r="L1659" s="139">
        <f t="shared" si="180"/>
        <v>0.17513276078822126</v>
      </c>
      <c r="M1659" s="139">
        <f t="shared" si="181"/>
        <v>0.16585378922822303</v>
      </c>
      <c r="N1659" s="388">
        <f t="shared" si="177"/>
        <v>532.22480963336773</v>
      </c>
    </row>
    <row r="1660" spans="2:14" x14ac:dyDescent="0.25">
      <c r="B1660" s="387">
        <v>22</v>
      </c>
      <c r="C1660" s="387">
        <v>5496</v>
      </c>
      <c r="D1660" s="384" t="s">
        <v>2233</v>
      </c>
      <c r="E1660" s="385">
        <v>650</v>
      </c>
      <c r="F1660" s="385">
        <v>371</v>
      </c>
      <c r="G1660" s="385">
        <v>1923</v>
      </c>
      <c r="H1660" s="386">
        <f t="shared" si="175"/>
        <v>0.33801352054082162</v>
      </c>
      <c r="I1660" s="139">
        <f t="shared" si="176"/>
        <v>6.9353099730458219</v>
      </c>
      <c r="J1660" s="139">
        <f t="shared" si="178"/>
        <v>-7.9670807450256106E-2</v>
      </c>
      <c r="K1660" s="139">
        <f t="shared" si="179"/>
        <v>-8.6160592652955836E-2</v>
      </c>
      <c r="L1660" s="139">
        <f t="shared" si="180"/>
        <v>-5.9999407024806869E-3</v>
      </c>
      <c r="M1660" s="139">
        <f t="shared" si="181"/>
        <v>-0.17183134080569265</v>
      </c>
      <c r="N1660" s="388">
        <f t="shared" si="177"/>
        <v>-330.43166836934699</v>
      </c>
    </row>
    <row r="1661" spans="2:14" x14ac:dyDescent="0.25">
      <c r="B1661" s="387">
        <v>22</v>
      </c>
      <c r="C1661" s="387">
        <v>5497</v>
      </c>
      <c r="D1661" s="384" t="s">
        <v>2234</v>
      </c>
      <c r="E1661" s="385">
        <v>516</v>
      </c>
      <c r="F1661" s="385">
        <v>440</v>
      </c>
      <c r="G1661" s="385">
        <v>858</v>
      </c>
      <c r="H1661" s="386">
        <f t="shared" si="175"/>
        <v>0.60139860139860135</v>
      </c>
      <c r="I1661" s="139">
        <f t="shared" si="176"/>
        <v>3.1227272727272726</v>
      </c>
      <c r="J1661" s="139">
        <f t="shared" si="178"/>
        <v>-0.11816780079991404</v>
      </c>
      <c r="K1661" s="139">
        <f t="shared" si="179"/>
        <v>0.19462632127143709</v>
      </c>
      <c r="L1661" s="139">
        <f t="shared" si="180"/>
        <v>-0.13789782973259046</v>
      </c>
      <c r="M1661" s="139">
        <f t="shared" si="181"/>
        <v>-6.1439309261067415E-2</v>
      </c>
      <c r="N1661" s="388">
        <f t="shared" si="177"/>
        <v>-52.714927345995839</v>
      </c>
    </row>
    <row r="1662" spans="2:14" x14ac:dyDescent="0.25">
      <c r="B1662" s="387">
        <v>22</v>
      </c>
      <c r="C1662" s="387">
        <v>5498</v>
      </c>
      <c r="D1662" s="384" t="s">
        <v>2235</v>
      </c>
      <c r="E1662" s="385">
        <v>687</v>
      </c>
      <c r="F1662" s="385">
        <v>763</v>
      </c>
      <c r="G1662" s="385">
        <v>2607</v>
      </c>
      <c r="H1662" s="386">
        <f t="shared" si="175"/>
        <v>0.26352128883774456</v>
      </c>
      <c r="I1662" s="139">
        <f t="shared" si="176"/>
        <v>4.317169069462647</v>
      </c>
      <c r="J1662" s="139">
        <f t="shared" si="178"/>
        <v>-5.4945977918644813E-2</v>
      </c>
      <c r="K1662" s="139">
        <f t="shared" si="179"/>
        <v>-0.16557452066713255</v>
      </c>
      <c r="L1662" s="139">
        <f t="shared" si="180"/>
        <v>-9.6575617483774412E-2</v>
      </c>
      <c r="M1662" s="139">
        <f t="shared" si="181"/>
        <v>-0.31709611606955179</v>
      </c>
      <c r="N1662" s="388">
        <f t="shared" si="177"/>
        <v>-826.6695745933215</v>
      </c>
    </row>
    <row r="1663" spans="2:14" x14ac:dyDescent="0.25">
      <c r="B1663" s="387">
        <v>22</v>
      </c>
      <c r="C1663" s="387">
        <v>5499</v>
      </c>
      <c r="D1663" s="384" t="s">
        <v>2236</v>
      </c>
      <c r="E1663" s="385">
        <v>119</v>
      </c>
      <c r="F1663" s="385">
        <v>391</v>
      </c>
      <c r="G1663" s="385">
        <v>495</v>
      </c>
      <c r="H1663" s="386">
        <f t="shared" si="175"/>
        <v>0.2404040404040404</v>
      </c>
      <c r="I1663" s="139">
        <f t="shared" si="176"/>
        <v>1.5703324808184143</v>
      </c>
      <c r="J1663" s="139">
        <f t="shared" si="178"/>
        <v>-0.13128931120923409</v>
      </c>
      <c r="K1663" s="139">
        <f t="shared" si="179"/>
        <v>-0.19021912401741972</v>
      </c>
      <c r="L1663" s="139">
        <f t="shared" si="180"/>
        <v>-0.19160357517832391</v>
      </c>
      <c r="M1663" s="139">
        <f t="shared" si="181"/>
        <v>-0.51311201040497778</v>
      </c>
      <c r="N1663" s="388">
        <f t="shared" si="177"/>
        <v>-253.99044515046401</v>
      </c>
    </row>
    <row r="1664" spans="2:14" x14ac:dyDescent="0.25">
      <c r="B1664" s="387">
        <v>22</v>
      </c>
      <c r="C1664" s="387">
        <v>5501</v>
      </c>
      <c r="D1664" s="384" t="s">
        <v>2237</v>
      </c>
      <c r="E1664" s="385">
        <v>187</v>
      </c>
      <c r="F1664" s="385">
        <v>390</v>
      </c>
      <c r="G1664" s="385">
        <v>1168</v>
      </c>
      <c r="H1664" s="386">
        <f t="shared" si="175"/>
        <v>0.1601027397260274</v>
      </c>
      <c r="I1664" s="139">
        <f t="shared" si="176"/>
        <v>3.4743589743589745</v>
      </c>
      <c r="J1664" s="139">
        <f t="shared" si="178"/>
        <v>-0.10696210320517793</v>
      </c>
      <c r="K1664" s="139">
        <f t="shared" si="179"/>
        <v>-0.27582592576967635</v>
      </c>
      <c r="L1664" s="139">
        <f t="shared" si="180"/>
        <v>-0.12573298432283406</v>
      </c>
      <c r="M1664" s="139">
        <f t="shared" si="181"/>
        <v>-0.5085210132976884</v>
      </c>
      <c r="N1664" s="388">
        <f t="shared" si="177"/>
        <v>-593.95254353170003</v>
      </c>
    </row>
    <row r="1665" spans="2:14" x14ac:dyDescent="0.25">
      <c r="B1665" s="387">
        <v>22</v>
      </c>
      <c r="C1665" s="387">
        <v>5503</v>
      </c>
      <c r="D1665" s="384" t="s">
        <v>2238</v>
      </c>
      <c r="E1665" s="385">
        <v>924</v>
      </c>
      <c r="F1665" s="385">
        <v>535</v>
      </c>
      <c r="G1665" s="385">
        <v>1337</v>
      </c>
      <c r="H1665" s="386">
        <f t="shared" si="175"/>
        <v>0.69109947643979053</v>
      </c>
      <c r="I1665" s="139">
        <f t="shared" si="176"/>
        <v>4.226168224299065</v>
      </c>
      <c r="J1665" s="139">
        <f t="shared" si="178"/>
        <v>-0.10085319064546697</v>
      </c>
      <c r="K1665" s="139">
        <f t="shared" si="179"/>
        <v>0.29025372657892773</v>
      </c>
      <c r="L1665" s="139">
        <f t="shared" si="180"/>
        <v>-9.9723829685447962E-2</v>
      </c>
      <c r="M1665" s="139">
        <f t="shared" si="181"/>
        <v>8.96767062480128E-2</v>
      </c>
      <c r="N1665" s="388">
        <f t="shared" si="177"/>
        <v>119.89775625359312</v>
      </c>
    </row>
    <row r="1666" spans="2:14" x14ac:dyDescent="0.25">
      <c r="B1666" s="387">
        <v>22</v>
      </c>
      <c r="C1666" s="387">
        <v>5511</v>
      </c>
      <c r="D1666" s="384" t="s">
        <v>2239</v>
      </c>
      <c r="E1666" s="385">
        <v>1397</v>
      </c>
      <c r="F1666" s="385">
        <v>834</v>
      </c>
      <c r="G1666" s="385">
        <v>1672</v>
      </c>
      <c r="H1666" s="386">
        <f t="shared" si="175"/>
        <v>0.83552631578947367</v>
      </c>
      <c r="I1666" s="139">
        <f t="shared" si="176"/>
        <v>3.6798561151079139</v>
      </c>
      <c r="J1666" s="139">
        <f t="shared" si="178"/>
        <v>-8.8743807760832766E-2</v>
      </c>
      <c r="K1666" s="139">
        <f t="shared" si="179"/>
        <v>0.44422283666208062</v>
      </c>
      <c r="L1666" s="139">
        <f t="shared" si="180"/>
        <v>-0.11862372501044094</v>
      </c>
      <c r="M1666" s="139">
        <f t="shared" si="181"/>
        <v>0.23685530389080689</v>
      </c>
      <c r="N1666" s="388">
        <f t="shared" si="177"/>
        <v>396.02206810542913</v>
      </c>
    </row>
    <row r="1667" spans="2:14" x14ac:dyDescent="0.25">
      <c r="B1667" s="387">
        <v>22</v>
      </c>
      <c r="C1667" s="387">
        <v>5512</v>
      </c>
      <c r="D1667" s="384" t="s">
        <v>2240</v>
      </c>
      <c r="E1667" s="385">
        <v>469</v>
      </c>
      <c r="F1667" s="385">
        <v>422</v>
      </c>
      <c r="G1667" s="385">
        <v>1359</v>
      </c>
      <c r="H1667" s="386">
        <f t="shared" si="175"/>
        <v>0.34510669610007361</v>
      </c>
      <c r="I1667" s="139">
        <f t="shared" si="176"/>
        <v>4.3317535545023693</v>
      </c>
      <c r="J1667" s="139">
        <f t="shared" si="178"/>
        <v>-0.10005794759035665</v>
      </c>
      <c r="K1667" s="139">
        <f t="shared" si="179"/>
        <v>-7.8598771502266823E-2</v>
      </c>
      <c r="L1667" s="139">
        <f t="shared" si="180"/>
        <v>-9.6071061139548788E-2</v>
      </c>
      <c r="M1667" s="139">
        <f t="shared" si="181"/>
        <v>-0.27472778023217226</v>
      </c>
      <c r="N1667" s="388">
        <f t="shared" si="177"/>
        <v>-373.35505333552209</v>
      </c>
    </row>
    <row r="1668" spans="2:14" x14ac:dyDescent="0.25">
      <c r="B1668" s="387">
        <v>22</v>
      </c>
      <c r="C1668" s="387">
        <v>5514</v>
      </c>
      <c r="D1668" s="384" t="s">
        <v>2241</v>
      </c>
      <c r="E1668" s="385">
        <v>242</v>
      </c>
      <c r="F1668" s="385">
        <v>691</v>
      </c>
      <c r="G1668" s="385">
        <v>1351</v>
      </c>
      <c r="H1668" s="386">
        <f t="shared" si="175"/>
        <v>0.17912657290895634</v>
      </c>
      <c r="I1668" s="139">
        <f t="shared" si="176"/>
        <v>2.3053545586107091</v>
      </c>
      <c r="J1668" s="139">
        <f t="shared" si="178"/>
        <v>-0.10034712688312404</v>
      </c>
      <c r="K1668" s="139">
        <f t="shared" si="179"/>
        <v>-0.25554518931698633</v>
      </c>
      <c r="L1668" s="139">
        <f t="shared" si="180"/>
        <v>-0.1661751797645723</v>
      </c>
      <c r="M1668" s="139">
        <f t="shared" si="181"/>
        <v>-0.52206749596468272</v>
      </c>
      <c r="N1668" s="388">
        <f t="shared" si="177"/>
        <v>-705.3131870482863</v>
      </c>
    </row>
    <row r="1669" spans="2:14" x14ac:dyDescent="0.25">
      <c r="B1669" s="387">
        <v>22</v>
      </c>
      <c r="C1669" s="387">
        <v>5515</v>
      </c>
      <c r="D1669" s="384" t="s">
        <v>2242</v>
      </c>
      <c r="E1669" s="385">
        <v>208</v>
      </c>
      <c r="F1669" s="385">
        <v>283</v>
      </c>
      <c r="G1669" s="385">
        <v>877</v>
      </c>
      <c r="H1669" s="386">
        <f t="shared" si="175"/>
        <v>0.23717217787913342</v>
      </c>
      <c r="I1669" s="139">
        <f t="shared" si="176"/>
        <v>3.8339222614840991</v>
      </c>
      <c r="J1669" s="139">
        <f t="shared" si="178"/>
        <v>-0.11748099997959152</v>
      </c>
      <c r="K1669" s="139">
        <f t="shared" si="179"/>
        <v>-0.19366451546343916</v>
      </c>
      <c r="L1669" s="139">
        <f t="shared" si="180"/>
        <v>-0.1132937424040768</v>
      </c>
      <c r="M1669" s="139">
        <f t="shared" si="181"/>
        <v>-0.42443925784710751</v>
      </c>
      <c r="N1669" s="388">
        <f t="shared" si="177"/>
        <v>-372.23322913191328</v>
      </c>
    </row>
    <row r="1670" spans="2:14" x14ac:dyDescent="0.25">
      <c r="B1670" s="387">
        <v>22</v>
      </c>
      <c r="C1670" s="387">
        <v>5516</v>
      </c>
      <c r="D1670" s="384" t="s">
        <v>2243</v>
      </c>
      <c r="E1670" s="385">
        <v>1194</v>
      </c>
      <c r="F1670" s="385">
        <v>291</v>
      </c>
      <c r="G1670" s="385">
        <v>2696</v>
      </c>
      <c r="H1670" s="386">
        <f t="shared" si="175"/>
        <v>0.44287833827893175</v>
      </c>
      <c r="I1670" s="139">
        <f t="shared" si="176"/>
        <v>13.367697594501719</v>
      </c>
      <c r="J1670" s="139">
        <f t="shared" si="178"/>
        <v>-5.1728858286607657E-2</v>
      </c>
      <c r="K1670" s="139">
        <f t="shared" si="179"/>
        <v>2.5632635938557066E-2</v>
      </c>
      <c r="L1670" s="139">
        <f t="shared" si="180"/>
        <v>0.21653119249039524</v>
      </c>
      <c r="M1670" s="139">
        <f t="shared" si="181"/>
        <v>0.19043497014234465</v>
      </c>
      <c r="N1670" s="388">
        <f t="shared" si="177"/>
        <v>513.41267950376118</v>
      </c>
    </row>
    <row r="1671" spans="2:14" x14ac:dyDescent="0.25">
      <c r="B1671" s="387">
        <v>22</v>
      </c>
      <c r="C1671" s="387">
        <v>5518</v>
      </c>
      <c r="D1671" s="384" t="s">
        <v>2244</v>
      </c>
      <c r="E1671" s="385">
        <v>2648</v>
      </c>
      <c r="F1671" s="385">
        <v>658</v>
      </c>
      <c r="G1671" s="385">
        <v>5812</v>
      </c>
      <c r="H1671" s="386">
        <f t="shared" si="175"/>
        <v>0.45560908465244321</v>
      </c>
      <c r="I1671" s="139">
        <f t="shared" si="176"/>
        <v>12.857142857142858</v>
      </c>
      <c r="J1671" s="139">
        <f t="shared" si="178"/>
        <v>6.0906476246288262E-2</v>
      </c>
      <c r="K1671" s="139">
        <f t="shared" si="179"/>
        <v>3.9204501795692057E-2</v>
      </c>
      <c r="L1671" s="139">
        <f t="shared" si="180"/>
        <v>0.19886833836100695</v>
      </c>
      <c r="M1671" s="139">
        <f t="shared" si="181"/>
        <v>0.29897931640298725</v>
      </c>
      <c r="N1671" s="388">
        <f t="shared" si="177"/>
        <v>1737.667786934162</v>
      </c>
    </row>
    <row r="1672" spans="2:14" x14ac:dyDescent="0.25">
      <c r="B1672" s="387">
        <v>22</v>
      </c>
      <c r="C1672" s="387">
        <v>5520</v>
      </c>
      <c r="D1672" s="384" t="s">
        <v>2245</v>
      </c>
      <c r="E1672" s="385">
        <v>193</v>
      </c>
      <c r="F1672" s="385">
        <v>971</v>
      </c>
      <c r="G1672" s="385">
        <v>1081</v>
      </c>
      <c r="H1672" s="386">
        <f t="shared" si="175"/>
        <v>0.17853839037927843</v>
      </c>
      <c r="I1672" s="139">
        <f t="shared" si="176"/>
        <v>1.3120494335736355</v>
      </c>
      <c r="J1672" s="139">
        <f t="shared" si="178"/>
        <v>-0.11010692801402323</v>
      </c>
      <c r="K1672" s="139">
        <f t="shared" si="179"/>
        <v>-0.25617223302346598</v>
      </c>
      <c r="L1672" s="139">
        <f t="shared" si="180"/>
        <v>-0.20053898494687897</v>
      </c>
      <c r="M1672" s="139">
        <f t="shared" si="181"/>
        <v>-0.56681814598436819</v>
      </c>
      <c r="N1672" s="388">
        <f t="shared" si="177"/>
        <v>-612.73041580910206</v>
      </c>
    </row>
    <row r="1673" spans="2:14" x14ac:dyDescent="0.25">
      <c r="B1673" s="387">
        <v>22</v>
      </c>
      <c r="C1673" s="387">
        <v>5521</v>
      </c>
      <c r="D1673" s="384" t="s">
        <v>2246</v>
      </c>
      <c r="E1673" s="385">
        <v>713</v>
      </c>
      <c r="F1673" s="385">
        <v>376</v>
      </c>
      <c r="G1673" s="385">
        <v>1147</v>
      </c>
      <c r="H1673" s="386">
        <f t="shared" si="175"/>
        <v>0.6216216216216216</v>
      </c>
      <c r="I1673" s="139">
        <f t="shared" si="176"/>
        <v>4.9468085106382977</v>
      </c>
      <c r="J1673" s="139">
        <f t="shared" si="178"/>
        <v>-0.10772119884869233</v>
      </c>
      <c r="K1673" s="139">
        <f t="shared" si="179"/>
        <v>0.21618547496442317</v>
      </c>
      <c r="L1673" s="139">
        <f t="shared" si="180"/>
        <v>-7.4792978346732875E-2</v>
      </c>
      <c r="M1673" s="139">
        <f t="shared" si="181"/>
        <v>3.3671297768997965E-2</v>
      </c>
      <c r="N1673" s="388">
        <f t="shared" si="177"/>
        <v>38.620978541040664</v>
      </c>
    </row>
    <row r="1674" spans="2:14" x14ac:dyDescent="0.25">
      <c r="B1674" s="387">
        <v>22</v>
      </c>
      <c r="C1674" s="387">
        <v>5522</v>
      </c>
      <c r="D1674" s="384" t="s">
        <v>2247</v>
      </c>
      <c r="E1674" s="385">
        <v>183</v>
      </c>
      <c r="F1674" s="385">
        <v>741</v>
      </c>
      <c r="G1674" s="385">
        <v>737</v>
      </c>
      <c r="H1674" s="386">
        <f t="shared" si="175"/>
        <v>0.24830393487109906</v>
      </c>
      <c r="I1674" s="139">
        <f t="shared" si="176"/>
        <v>1.2415654520917678</v>
      </c>
      <c r="J1674" s="139">
        <f t="shared" si="178"/>
        <v>-0.12254163760302074</v>
      </c>
      <c r="K1674" s="139">
        <f t="shared" si="179"/>
        <v>-0.1817972840995713</v>
      </c>
      <c r="L1674" s="139">
        <f t="shared" si="180"/>
        <v>-0.20297740769036959</v>
      </c>
      <c r="M1674" s="139">
        <f t="shared" si="181"/>
        <v>-0.50731632939296167</v>
      </c>
      <c r="N1674" s="388">
        <f t="shared" si="177"/>
        <v>-373.89213476261273</v>
      </c>
    </row>
    <row r="1675" spans="2:14" x14ac:dyDescent="0.25">
      <c r="B1675" s="387">
        <v>22</v>
      </c>
      <c r="C1675" s="387">
        <v>5523</v>
      </c>
      <c r="D1675" s="384" t="s">
        <v>2248</v>
      </c>
      <c r="E1675" s="385">
        <v>264</v>
      </c>
      <c r="F1675" s="385">
        <v>703</v>
      </c>
      <c r="G1675" s="385">
        <v>2722</v>
      </c>
      <c r="H1675" s="386">
        <f t="shared" si="175"/>
        <v>9.6987509184423212E-2</v>
      </c>
      <c r="I1675" s="139">
        <f t="shared" si="176"/>
        <v>4.2475106685633</v>
      </c>
      <c r="J1675" s="139">
        <f t="shared" si="178"/>
        <v>-5.0789025585113667E-2</v>
      </c>
      <c r="K1675" s="139">
        <f t="shared" si="179"/>
        <v>-0.34311117498610011</v>
      </c>
      <c r="L1675" s="139">
        <f t="shared" si="180"/>
        <v>-9.8985478922601511E-2</v>
      </c>
      <c r="M1675" s="139">
        <f t="shared" si="181"/>
        <v>-0.49288567949381529</v>
      </c>
      <c r="N1675" s="388">
        <f t="shared" si="177"/>
        <v>-1341.6348195821652</v>
      </c>
    </row>
    <row r="1676" spans="2:14" x14ac:dyDescent="0.25">
      <c r="B1676" s="387">
        <v>22</v>
      </c>
      <c r="C1676" s="387">
        <v>5527</v>
      </c>
      <c r="D1676" s="384" t="s">
        <v>2249</v>
      </c>
      <c r="E1676" s="385">
        <v>154</v>
      </c>
      <c r="F1676" s="385">
        <v>368</v>
      </c>
      <c r="G1676" s="385">
        <v>1172</v>
      </c>
      <c r="H1676" s="386">
        <f t="shared" si="175"/>
        <v>0.13139931740614336</v>
      </c>
      <c r="I1676" s="139">
        <f t="shared" si="176"/>
        <v>3.6032608695652173</v>
      </c>
      <c r="J1676" s="139">
        <f t="shared" si="178"/>
        <v>-0.10681751355879425</v>
      </c>
      <c r="K1676" s="139">
        <f t="shared" si="179"/>
        <v>-0.30642578110704338</v>
      </c>
      <c r="L1676" s="139">
        <f t="shared" si="180"/>
        <v>-0.12127356948357998</v>
      </c>
      <c r="M1676" s="139">
        <f t="shared" si="181"/>
        <v>-0.53451686414941757</v>
      </c>
      <c r="N1676" s="388">
        <f t="shared" si="177"/>
        <v>-626.45376478311744</v>
      </c>
    </row>
    <row r="1677" spans="2:14" x14ac:dyDescent="0.25">
      <c r="B1677" s="387">
        <v>22</v>
      </c>
      <c r="C1677" s="387">
        <v>5529</v>
      </c>
      <c r="D1677" s="384" t="s">
        <v>2250</v>
      </c>
      <c r="E1677" s="385">
        <v>135</v>
      </c>
      <c r="F1677" s="385">
        <v>588</v>
      </c>
      <c r="G1677" s="385">
        <v>606</v>
      </c>
      <c r="H1677" s="386">
        <f t="shared" ref="H1677:H1740" si="182">E1677/G1677</f>
        <v>0.22277227722772278</v>
      </c>
      <c r="I1677" s="139">
        <f t="shared" ref="I1677:I1740" si="183">(G1677+E1677)/F1677</f>
        <v>1.260204081632653</v>
      </c>
      <c r="J1677" s="139">
        <f t="shared" si="178"/>
        <v>-0.12727694852208665</v>
      </c>
      <c r="K1677" s="139">
        <f t="shared" si="179"/>
        <v>-0.20901581649977502</v>
      </c>
      <c r="L1677" s="139">
        <f t="shared" si="180"/>
        <v>-0.20233259652584021</v>
      </c>
      <c r="M1677" s="139">
        <f t="shared" si="181"/>
        <v>-0.53862536154770191</v>
      </c>
      <c r="N1677" s="388">
        <f t="shared" ref="N1677:N1740" si="184">M1677*G1677</f>
        <v>-326.40696909790734</v>
      </c>
    </row>
    <row r="1678" spans="2:14" x14ac:dyDescent="0.25">
      <c r="B1678" s="387">
        <v>22</v>
      </c>
      <c r="C1678" s="387">
        <v>5530</v>
      </c>
      <c r="D1678" s="384" t="s">
        <v>2251</v>
      </c>
      <c r="E1678" s="385">
        <v>180</v>
      </c>
      <c r="F1678" s="385">
        <v>570</v>
      </c>
      <c r="G1678" s="385">
        <v>566</v>
      </c>
      <c r="H1678" s="386">
        <f t="shared" si="182"/>
        <v>0.31802120141342755</v>
      </c>
      <c r="I1678" s="139">
        <f t="shared" si="183"/>
        <v>1.3087719298245615</v>
      </c>
      <c r="J1678" s="139">
        <f t="shared" ref="J1678:J1741" si="185">$J$6*(G1678-G$10)/G$11</f>
        <v>-0.12872284498592354</v>
      </c>
      <c r="K1678" s="139">
        <f t="shared" ref="K1678:K1741" si="186">$K$6*(H1678-H$10)/H$11</f>
        <v>-0.10747380284576764</v>
      </c>
      <c r="L1678" s="139">
        <f t="shared" ref="L1678:L1741" si="187">$L$6*(I1678-I$10)/I$11</f>
        <v>-0.20065237155636945</v>
      </c>
      <c r="M1678" s="139">
        <f t="shared" ref="M1678:M1741" si="188">SUM(J1678:L1678)</f>
        <v>-0.43684901938806064</v>
      </c>
      <c r="N1678" s="388">
        <f t="shared" si="184"/>
        <v>-247.25654497364232</v>
      </c>
    </row>
    <row r="1679" spans="2:14" x14ac:dyDescent="0.25">
      <c r="B1679" s="387">
        <v>22</v>
      </c>
      <c r="C1679" s="387">
        <v>5531</v>
      </c>
      <c r="D1679" s="384" t="s">
        <v>2252</v>
      </c>
      <c r="E1679" s="385">
        <v>128</v>
      </c>
      <c r="F1679" s="385">
        <v>570</v>
      </c>
      <c r="G1679" s="385">
        <v>431</v>
      </c>
      <c r="H1679" s="386">
        <f t="shared" si="182"/>
        <v>0.29698375870069604</v>
      </c>
      <c r="I1679" s="139">
        <f t="shared" si="183"/>
        <v>0.98070175438596496</v>
      </c>
      <c r="J1679" s="139">
        <f t="shared" si="185"/>
        <v>-0.13360274555137316</v>
      </c>
      <c r="K1679" s="139">
        <f t="shared" si="186"/>
        <v>-0.12990118786291185</v>
      </c>
      <c r="L1679" s="139">
        <f t="shared" si="187"/>
        <v>-0.21200209613820556</v>
      </c>
      <c r="M1679" s="139">
        <f t="shared" si="188"/>
        <v>-0.47550602955249055</v>
      </c>
      <c r="N1679" s="388">
        <f t="shared" si="184"/>
        <v>-204.94309873712342</v>
      </c>
    </row>
    <row r="1680" spans="2:14" x14ac:dyDescent="0.25">
      <c r="B1680" s="387">
        <v>22</v>
      </c>
      <c r="C1680" s="387">
        <v>5533</v>
      </c>
      <c r="D1680" s="384" t="s">
        <v>2253</v>
      </c>
      <c r="E1680" s="385">
        <v>412</v>
      </c>
      <c r="F1680" s="385">
        <v>498</v>
      </c>
      <c r="G1680" s="385">
        <v>846</v>
      </c>
      <c r="H1680" s="386">
        <f t="shared" si="182"/>
        <v>0.48699763593380613</v>
      </c>
      <c r="I1680" s="139">
        <f t="shared" si="183"/>
        <v>2.5261044176706826</v>
      </c>
      <c r="J1680" s="139">
        <f t="shared" si="185"/>
        <v>-0.11860156973906513</v>
      </c>
      <c r="K1680" s="139">
        <f t="shared" si="186"/>
        <v>7.2666892369023253E-2</v>
      </c>
      <c r="L1680" s="139">
        <f t="shared" si="187"/>
        <v>-0.15853824629916263</v>
      </c>
      <c r="M1680" s="139">
        <f t="shared" si="188"/>
        <v>-0.2044729236692045</v>
      </c>
      <c r="N1680" s="388">
        <f t="shared" si="184"/>
        <v>-172.98409342414701</v>
      </c>
    </row>
    <row r="1681" spans="2:14" x14ac:dyDescent="0.25">
      <c r="B1681" s="387">
        <v>22</v>
      </c>
      <c r="C1681" s="387">
        <v>5534</v>
      </c>
      <c r="D1681" s="384" t="s">
        <v>2254</v>
      </c>
      <c r="E1681" s="385">
        <v>91</v>
      </c>
      <c r="F1681" s="385">
        <v>199</v>
      </c>
      <c r="G1681" s="385">
        <v>303</v>
      </c>
      <c r="H1681" s="386">
        <f t="shared" si="182"/>
        <v>0.30033003300330036</v>
      </c>
      <c r="I1681" s="139">
        <f t="shared" si="183"/>
        <v>1.9798994974874371</v>
      </c>
      <c r="J1681" s="139">
        <f t="shared" si="185"/>
        <v>-0.1382296142356513</v>
      </c>
      <c r="K1681" s="139">
        <f t="shared" si="186"/>
        <v>-0.1263338254613941</v>
      </c>
      <c r="L1681" s="139">
        <f t="shared" si="187"/>
        <v>-0.1774344333757106</v>
      </c>
      <c r="M1681" s="139">
        <f t="shared" si="188"/>
        <v>-0.44199787307275606</v>
      </c>
      <c r="N1681" s="388">
        <f t="shared" si="184"/>
        <v>-133.92535554104509</v>
      </c>
    </row>
    <row r="1682" spans="2:14" x14ac:dyDescent="0.25">
      <c r="B1682" s="387">
        <v>22</v>
      </c>
      <c r="C1682" s="387">
        <v>5535</v>
      </c>
      <c r="D1682" s="384" t="s">
        <v>2255</v>
      </c>
      <c r="E1682" s="385">
        <v>321</v>
      </c>
      <c r="F1682" s="385">
        <v>412</v>
      </c>
      <c r="G1682" s="385">
        <v>806</v>
      </c>
      <c r="H1682" s="386">
        <f t="shared" si="182"/>
        <v>0.39826302729528534</v>
      </c>
      <c r="I1682" s="139">
        <f t="shared" si="183"/>
        <v>2.7354368932038833</v>
      </c>
      <c r="J1682" s="139">
        <f t="shared" si="185"/>
        <v>-0.12004746620290205</v>
      </c>
      <c r="K1682" s="139">
        <f t="shared" si="186"/>
        <v>-2.193040538510687E-2</v>
      </c>
      <c r="L1682" s="139">
        <f t="shared" si="187"/>
        <v>-0.15129630197990382</v>
      </c>
      <c r="M1682" s="139">
        <f t="shared" si="188"/>
        <v>-0.29327417356791274</v>
      </c>
      <c r="N1682" s="388">
        <f t="shared" si="184"/>
        <v>-236.37898389573766</v>
      </c>
    </row>
    <row r="1683" spans="2:14" x14ac:dyDescent="0.25">
      <c r="B1683" s="387">
        <v>22</v>
      </c>
      <c r="C1683" s="387">
        <v>5537</v>
      </c>
      <c r="D1683" s="384" t="s">
        <v>2256</v>
      </c>
      <c r="E1683" s="385">
        <v>230</v>
      </c>
      <c r="F1683" s="385">
        <v>711</v>
      </c>
      <c r="G1683" s="385">
        <v>1307</v>
      </c>
      <c r="H1683" s="386">
        <f t="shared" si="182"/>
        <v>0.17597551644988524</v>
      </c>
      <c r="I1683" s="139">
        <f t="shared" si="183"/>
        <v>2.161744022503516</v>
      </c>
      <c r="J1683" s="139">
        <f t="shared" si="185"/>
        <v>-0.10193761299334465</v>
      </c>
      <c r="K1683" s="139">
        <f t="shared" si="186"/>
        <v>-0.25890443584629852</v>
      </c>
      <c r="L1683" s="139">
        <f t="shared" si="187"/>
        <v>-0.17114344617186583</v>
      </c>
      <c r="M1683" s="139">
        <f t="shared" si="188"/>
        <v>-0.53198549501150905</v>
      </c>
      <c r="N1683" s="388">
        <f t="shared" si="184"/>
        <v>-695.30504198004235</v>
      </c>
    </row>
    <row r="1684" spans="2:14" x14ac:dyDescent="0.25">
      <c r="B1684" s="387">
        <v>22</v>
      </c>
      <c r="C1684" s="387">
        <v>5539</v>
      </c>
      <c r="D1684" s="384" t="s">
        <v>2257</v>
      </c>
      <c r="E1684" s="385">
        <v>155</v>
      </c>
      <c r="F1684" s="385">
        <v>895</v>
      </c>
      <c r="G1684" s="385">
        <v>1107</v>
      </c>
      <c r="H1684" s="386">
        <f t="shared" si="182"/>
        <v>0.14001806684733514</v>
      </c>
      <c r="I1684" s="139">
        <f t="shared" si="183"/>
        <v>1.4100558659217877</v>
      </c>
      <c r="J1684" s="139">
        <f t="shared" si="185"/>
        <v>-0.10916709531252923</v>
      </c>
      <c r="K1684" s="139">
        <f t="shared" si="186"/>
        <v>-0.29723759151939327</v>
      </c>
      <c r="L1684" s="139">
        <f t="shared" si="187"/>
        <v>-0.19714841153400231</v>
      </c>
      <c r="M1684" s="139">
        <f t="shared" si="188"/>
        <v>-0.60355309836592475</v>
      </c>
      <c r="N1684" s="388">
        <f t="shared" si="184"/>
        <v>-668.1332798910787</v>
      </c>
    </row>
    <row r="1685" spans="2:14" x14ac:dyDescent="0.25">
      <c r="B1685" s="387">
        <v>22</v>
      </c>
      <c r="C1685" s="387">
        <v>5540</v>
      </c>
      <c r="D1685" s="384" t="s">
        <v>2258</v>
      </c>
      <c r="E1685" s="385">
        <v>321</v>
      </c>
      <c r="F1685" s="385">
        <v>1183</v>
      </c>
      <c r="G1685" s="385">
        <v>1894</v>
      </c>
      <c r="H1685" s="386">
        <f t="shared" si="182"/>
        <v>0.16948257655755017</v>
      </c>
      <c r="I1685" s="139">
        <f t="shared" si="183"/>
        <v>1.8723584108199494</v>
      </c>
      <c r="J1685" s="139">
        <f t="shared" si="185"/>
        <v>-8.0719082386537883E-2</v>
      </c>
      <c r="K1685" s="139">
        <f t="shared" si="186"/>
        <v>-0.26582636380337132</v>
      </c>
      <c r="L1685" s="139">
        <f t="shared" si="187"/>
        <v>-0.18115486213238005</v>
      </c>
      <c r="M1685" s="139">
        <f t="shared" si="188"/>
        <v>-0.52770030832228931</v>
      </c>
      <c r="N1685" s="388">
        <f t="shared" si="184"/>
        <v>-999.46438396241592</v>
      </c>
    </row>
    <row r="1686" spans="2:14" x14ac:dyDescent="0.25">
      <c r="B1686" s="387">
        <v>22</v>
      </c>
      <c r="C1686" s="387">
        <v>5541</v>
      </c>
      <c r="D1686" s="384" t="s">
        <v>2259</v>
      </c>
      <c r="E1686" s="385">
        <v>326</v>
      </c>
      <c r="F1686" s="385">
        <v>1063</v>
      </c>
      <c r="G1686" s="385">
        <v>1171</v>
      </c>
      <c r="H1686" s="386">
        <f t="shared" si="182"/>
        <v>0.27839453458582408</v>
      </c>
      <c r="I1686" s="139">
        <f t="shared" si="183"/>
        <v>1.4082784571966134</v>
      </c>
      <c r="J1686" s="139">
        <f t="shared" si="185"/>
        <v>-0.10685366097039017</v>
      </c>
      <c r="K1686" s="139">
        <f t="shared" si="186"/>
        <v>-0.14971860065814244</v>
      </c>
      <c r="L1686" s="139">
        <f t="shared" si="187"/>
        <v>-0.19720990173033948</v>
      </c>
      <c r="M1686" s="139">
        <f t="shared" si="188"/>
        <v>-0.45378216335887211</v>
      </c>
      <c r="N1686" s="388">
        <f t="shared" si="184"/>
        <v>-531.37891329323929</v>
      </c>
    </row>
    <row r="1687" spans="2:14" x14ac:dyDescent="0.25">
      <c r="B1687" s="387">
        <v>22</v>
      </c>
      <c r="C1687" s="387">
        <v>5551</v>
      </c>
      <c r="D1687" s="384" t="s">
        <v>2260</v>
      </c>
      <c r="E1687" s="385">
        <v>118</v>
      </c>
      <c r="F1687" s="385">
        <v>741</v>
      </c>
      <c r="G1687" s="385">
        <v>502</v>
      </c>
      <c r="H1687" s="386">
        <f t="shared" si="182"/>
        <v>0.23505976095617531</v>
      </c>
      <c r="I1687" s="139">
        <f t="shared" si="183"/>
        <v>0.83670715249662619</v>
      </c>
      <c r="J1687" s="139">
        <f t="shared" si="185"/>
        <v>-0.13103627932806264</v>
      </c>
      <c r="K1687" s="139">
        <f t="shared" si="186"/>
        <v>-0.19591649961830229</v>
      </c>
      <c r="L1687" s="139">
        <f t="shared" si="187"/>
        <v>-0.2169836494614549</v>
      </c>
      <c r="M1687" s="139">
        <f t="shared" si="188"/>
        <v>-0.54393642840781986</v>
      </c>
      <c r="N1687" s="388">
        <f t="shared" si="184"/>
        <v>-273.05608706072559</v>
      </c>
    </row>
    <row r="1688" spans="2:14" x14ac:dyDescent="0.25">
      <c r="B1688" s="387">
        <v>22</v>
      </c>
      <c r="C1688" s="387">
        <v>5552</v>
      </c>
      <c r="D1688" s="384" t="s">
        <v>2261</v>
      </c>
      <c r="E1688" s="385">
        <v>215</v>
      </c>
      <c r="F1688" s="385">
        <v>1681</v>
      </c>
      <c r="G1688" s="385">
        <v>656</v>
      </c>
      <c r="H1688" s="386">
        <f t="shared" si="182"/>
        <v>0.3277439024390244</v>
      </c>
      <c r="I1688" s="139">
        <f t="shared" si="183"/>
        <v>0.51814396192742418</v>
      </c>
      <c r="J1688" s="139">
        <f t="shared" si="185"/>
        <v>-0.12546957794229049</v>
      </c>
      <c r="K1688" s="139">
        <f t="shared" si="186"/>
        <v>-9.710872367311324E-2</v>
      </c>
      <c r="L1688" s="139">
        <f t="shared" si="187"/>
        <v>-0.22800447593566192</v>
      </c>
      <c r="M1688" s="139">
        <f t="shared" si="188"/>
        <v>-0.45058277755106568</v>
      </c>
      <c r="N1688" s="388">
        <f t="shared" si="184"/>
        <v>-295.58230207349908</v>
      </c>
    </row>
    <row r="1689" spans="2:14" x14ac:dyDescent="0.25">
      <c r="B1689" s="387">
        <v>22</v>
      </c>
      <c r="C1689" s="387">
        <v>5553</v>
      </c>
      <c r="D1689" s="384" t="s">
        <v>2262</v>
      </c>
      <c r="E1689" s="385">
        <v>498</v>
      </c>
      <c r="F1689" s="385">
        <v>385</v>
      </c>
      <c r="G1689" s="385">
        <v>1073</v>
      </c>
      <c r="H1689" s="386">
        <f t="shared" si="182"/>
        <v>0.46411929170549859</v>
      </c>
      <c r="I1689" s="139">
        <f t="shared" si="183"/>
        <v>4.0805194805194809</v>
      </c>
      <c r="J1689" s="139">
        <f t="shared" si="185"/>
        <v>-0.11039610730679063</v>
      </c>
      <c r="K1689" s="139">
        <f t="shared" si="186"/>
        <v>4.8276977607544569E-2</v>
      </c>
      <c r="L1689" s="139">
        <f t="shared" si="187"/>
        <v>-0.10476260873745628</v>
      </c>
      <c r="M1689" s="139">
        <f t="shared" si="188"/>
        <v>-0.16688173843670234</v>
      </c>
      <c r="N1689" s="388">
        <f t="shared" si="184"/>
        <v>-179.06410534258163</v>
      </c>
    </row>
    <row r="1690" spans="2:14" x14ac:dyDescent="0.25">
      <c r="B1690" s="387">
        <v>22</v>
      </c>
      <c r="C1690" s="387">
        <v>5554</v>
      </c>
      <c r="D1690" s="384" t="s">
        <v>2263</v>
      </c>
      <c r="E1690" s="385">
        <v>202</v>
      </c>
      <c r="F1690" s="385">
        <v>1136</v>
      </c>
      <c r="G1690" s="385">
        <v>1004</v>
      </c>
      <c r="H1690" s="386">
        <f t="shared" si="182"/>
        <v>0.20119521912350596</v>
      </c>
      <c r="I1690" s="139">
        <f t="shared" si="183"/>
        <v>1.0616197183098592</v>
      </c>
      <c r="J1690" s="139">
        <f t="shared" si="185"/>
        <v>-0.11289027870690929</v>
      </c>
      <c r="K1690" s="139">
        <f t="shared" si="186"/>
        <v>-0.23201846925793104</v>
      </c>
      <c r="L1690" s="139">
        <f t="shared" si="187"/>
        <v>-0.2092027054193408</v>
      </c>
      <c r="M1690" s="139">
        <f t="shared" si="188"/>
        <v>-0.55411145338418111</v>
      </c>
      <c r="N1690" s="388">
        <f t="shared" si="184"/>
        <v>-556.32789919771778</v>
      </c>
    </row>
    <row r="1691" spans="2:14" x14ac:dyDescent="0.25">
      <c r="B1691" s="387">
        <v>22</v>
      </c>
      <c r="C1691" s="387">
        <v>5555</v>
      </c>
      <c r="D1691" s="384" t="s">
        <v>2264</v>
      </c>
      <c r="E1691" s="385">
        <v>131</v>
      </c>
      <c r="F1691" s="385">
        <v>405</v>
      </c>
      <c r="G1691" s="385">
        <v>413</v>
      </c>
      <c r="H1691" s="386">
        <f t="shared" si="182"/>
        <v>0.31719128329297819</v>
      </c>
      <c r="I1691" s="139">
        <f t="shared" si="183"/>
        <v>1.3432098765432099</v>
      </c>
      <c r="J1691" s="139">
        <f t="shared" si="185"/>
        <v>-0.13425339896009977</v>
      </c>
      <c r="K1691" s="139">
        <f t="shared" si="186"/>
        <v>-0.10835855359585564</v>
      </c>
      <c r="L1691" s="139">
        <f t="shared" si="187"/>
        <v>-0.19946097642300178</v>
      </c>
      <c r="M1691" s="139">
        <f t="shared" si="188"/>
        <v>-0.44207292897895722</v>
      </c>
      <c r="N1691" s="388">
        <f t="shared" si="184"/>
        <v>-182.57611966830933</v>
      </c>
    </row>
    <row r="1692" spans="2:14" x14ac:dyDescent="0.25">
      <c r="B1692" s="387">
        <v>22</v>
      </c>
      <c r="C1692" s="387">
        <v>5556</v>
      </c>
      <c r="D1692" s="384" t="s">
        <v>2265</v>
      </c>
      <c r="E1692" s="385">
        <v>67</v>
      </c>
      <c r="F1692" s="385">
        <v>679</v>
      </c>
      <c r="G1692" s="385">
        <v>437</v>
      </c>
      <c r="H1692" s="386">
        <f t="shared" si="182"/>
        <v>0.15331807780320367</v>
      </c>
      <c r="I1692" s="139">
        <f t="shared" si="183"/>
        <v>0.74226804123711343</v>
      </c>
      <c r="J1692" s="139">
        <f t="shared" si="185"/>
        <v>-0.13338586108179762</v>
      </c>
      <c r="K1692" s="139">
        <f t="shared" si="186"/>
        <v>-0.28305884981049806</v>
      </c>
      <c r="L1692" s="139">
        <f t="shared" si="187"/>
        <v>-0.22025080991307441</v>
      </c>
      <c r="M1692" s="139">
        <f t="shared" si="188"/>
        <v>-0.63669552080537006</v>
      </c>
      <c r="N1692" s="388">
        <f t="shared" si="184"/>
        <v>-278.2359425919467</v>
      </c>
    </row>
    <row r="1693" spans="2:14" x14ac:dyDescent="0.25">
      <c r="B1693" s="387">
        <v>22</v>
      </c>
      <c r="C1693" s="387">
        <v>5557</v>
      </c>
      <c r="D1693" s="384" t="s">
        <v>2266</v>
      </c>
      <c r="E1693" s="385">
        <v>29</v>
      </c>
      <c r="F1693" s="385">
        <v>790</v>
      </c>
      <c r="G1693" s="385">
        <v>214</v>
      </c>
      <c r="H1693" s="386">
        <f t="shared" si="182"/>
        <v>0.13551401869158877</v>
      </c>
      <c r="I1693" s="139">
        <f t="shared" si="183"/>
        <v>0.30759493670886073</v>
      </c>
      <c r="J1693" s="139">
        <f t="shared" si="185"/>
        <v>-0.14144673386768844</v>
      </c>
      <c r="K1693" s="139">
        <f t="shared" si="186"/>
        <v>-0.30203922180801912</v>
      </c>
      <c r="L1693" s="139">
        <f t="shared" si="187"/>
        <v>-0.23528850729879944</v>
      </c>
      <c r="M1693" s="139">
        <f t="shared" si="188"/>
        <v>-0.67877446297450705</v>
      </c>
      <c r="N1693" s="388">
        <f t="shared" si="184"/>
        <v>-145.25773507654452</v>
      </c>
    </row>
    <row r="1694" spans="2:14" x14ac:dyDescent="0.25">
      <c r="B1694" s="387">
        <v>22</v>
      </c>
      <c r="C1694" s="387">
        <v>5559</v>
      </c>
      <c r="D1694" s="384" t="s">
        <v>2267</v>
      </c>
      <c r="E1694" s="385">
        <v>101</v>
      </c>
      <c r="F1694" s="385">
        <v>473</v>
      </c>
      <c r="G1694" s="385">
        <v>448</v>
      </c>
      <c r="H1694" s="386">
        <f t="shared" si="182"/>
        <v>0.22544642857142858</v>
      </c>
      <c r="I1694" s="139">
        <f t="shared" si="183"/>
        <v>1.1606765327695561</v>
      </c>
      <c r="J1694" s="139">
        <f t="shared" si="185"/>
        <v>-0.13298823955424247</v>
      </c>
      <c r="K1694" s="139">
        <f t="shared" si="186"/>
        <v>-0.20616498417198895</v>
      </c>
      <c r="L1694" s="139">
        <f t="shared" si="187"/>
        <v>-0.20577579359912251</v>
      </c>
      <c r="M1694" s="139">
        <f t="shared" si="188"/>
        <v>-0.54492901732535393</v>
      </c>
      <c r="N1694" s="388">
        <f t="shared" si="184"/>
        <v>-244.12819976175857</v>
      </c>
    </row>
    <row r="1695" spans="2:14" x14ac:dyDescent="0.25">
      <c r="B1695" s="387">
        <v>22</v>
      </c>
      <c r="C1695" s="387">
        <v>5560</v>
      </c>
      <c r="D1695" s="384" t="s">
        <v>2268</v>
      </c>
      <c r="E1695" s="385">
        <v>23</v>
      </c>
      <c r="F1695" s="385">
        <v>346</v>
      </c>
      <c r="G1695" s="385">
        <v>237</v>
      </c>
      <c r="H1695" s="386">
        <f t="shared" si="182"/>
        <v>9.7046413502109699E-2</v>
      </c>
      <c r="I1695" s="139">
        <f t="shared" si="183"/>
        <v>0.75144508670520227</v>
      </c>
      <c r="J1695" s="139">
        <f t="shared" si="185"/>
        <v>-0.14061534340098222</v>
      </c>
      <c r="K1695" s="139">
        <f t="shared" si="186"/>
        <v>-0.34304837886444378</v>
      </c>
      <c r="L1695" s="139">
        <f t="shared" si="187"/>
        <v>-0.2199333261966758</v>
      </c>
      <c r="M1695" s="139">
        <f t="shared" si="188"/>
        <v>-0.7035970484621018</v>
      </c>
      <c r="N1695" s="388">
        <f t="shared" si="184"/>
        <v>-166.75250048551814</v>
      </c>
    </row>
    <row r="1696" spans="2:14" x14ac:dyDescent="0.25">
      <c r="B1696" s="387">
        <v>22</v>
      </c>
      <c r="C1696" s="387">
        <v>5561</v>
      </c>
      <c r="D1696" s="384" t="s">
        <v>2269</v>
      </c>
      <c r="E1696" s="385">
        <v>1517</v>
      </c>
      <c r="F1696" s="385">
        <v>768</v>
      </c>
      <c r="G1696" s="385">
        <v>3360</v>
      </c>
      <c r="H1696" s="386">
        <f t="shared" si="182"/>
        <v>0.45148809523809524</v>
      </c>
      <c r="I1696" s="139">
        <f t="shared" si="183"/>
        <v>6.350260416666667</v>
      </c>
      <c r="J1696" s="139">
        <f t="shared" si="185"/>
        <v>-2.7726976986914821E-2</v>
      </c>
      <c r="K1696" s="139">
        <f t="shared" si="186"/>
        <v>3.4811238911547658E-2</v>
      </c>
      <c r="L1696" s="139">
        <f t="shared" si="187"/>
        <v>-2.6239974173220947E-2</v>
      </c>
      <c r="M1696" s="139">
        <f t="shared" si="188"/>
        <v>-1.915571224858811E-2</v>
      </c>
      <c r="N1696" s="388">
        <f t="shared" si="184"/>
        <v>-64.363193155256056</v>
      </c>
    </row>
    <row r="1697" spans="2:14" x14ac:dyDescent="0.25">
      <c r="B1697" s="387">
        <v>22</v>
      </c>
      <c r="C1697" s="387">
        <v>5562</v>
      </c>
      <c r="D1697" s="384" t="s">
        <v>2270</v>
      </c>
      <c r="E1697" s="385">
        <v>22</v>
      </c>
      <c r="F1697" s="385">
        <v>551</v>
      </c>
      <c r="G1697" s="385">
        <v>139</v>
      </c>
      <c r="H1697" s="386">
        <f t="shared" si="182"/>
        <v>0.15827338129496402</v>
      </c>
      <c r="I1697" s="139">
        <f t="shared" si="183"/>
        <v>0.29219600725952816</v>
      </c>
      <c r="J1697" s="139">
        <f t="shared" si="185"/>
        <v>-0.14415778973738266</v>
      </c>
      <c r="K1697" s="139">
        <f t="shared" si="186"/>
        <v>-0.27777614977874693</v>
      </c>
      <c r="L1697" s="139">
        <f t="shared" si="187"/>
        <v>-0.23582123968714105</v>
      </c>
      <c r="M1697" s="139">
        <f t="shared" si="188"/>
        <v>-0.65775517920327065</v>
      </c>
      <c r="N1697" s="388">
        <f t="shared" si="184"/>
        <v>-91.427969909254614</v>
      </c>
    </row>
    <row r="1698" spans="2:14" x14ac:dyDescent="0.25">
      <c r="B1698" s="387">
        <v>22</v>
      </c>
      <c r="C1698" s="387">
        <v>5563</v>
      </c>
      <c r="D1698" s="384" t="s">
        <v>2271</v>
      </c>
      <c r="E1698" s="385">
        <v>28</v>
      </c>
      <c r="F1698" s="385">
        <v>320</v>
      </c>
      <c r="G1698" s="385">
        <v>151</v>
      </c>
      <c r="H1698" s="386">
        <f t="shared" si="182"/>
        <v>0.18543046357615894</v>
      </c>
      <c r="I1698" s="139">
        <f t="shared" si="183"/>
        <v>0.55937499999999996</v>
      </c>
      <c r="J1698" s="139">
        <f t="shared" si="185"/>
        <v>-0.1437240207982316</v>
      </c>
      <c r="K1698" s="139">
        <f t="shared" si="186"/>
        <v>-0.24882480105355095</v>
      </c>
      <c r="L1698" s="139">
        <f t="shared" si="187"/>
        <v>-0.22657807097300015</v>
      </c>
      <c r="M1698" s="139">
        <f t="shared" si="188"/>
        <v>-0.61912689282478262</v>
      </c>
      <c r="N1698" s="388">
        <f t="shared" si="184"/>
        <v>-93.488160816542177</v>
      </c>
    </row>
    <row r="1699" spans="2:14" x14ac:dyDescent="0.25">
      <c r="B1699" s="387">
        <v>22</v>
      </c>
      <c r="C1699" s="387">
        <v>5564</v>
      </c>
      <c r="D1699" s="384" t="s">
        <v>2272</v>
      </c>
      <c r="E1699" s="385">
        <v>23</v>
      </c>
      <c r="F1699" s="385">
        <v>201</v>
      </c>
      <c r="G1699" s="385">
        <v>99</v>
      </c>
      <c r="H1699" s="386">
        <f t="shared" si="182"/>
        <v>0.23232323232323232</v>
      </c>
      <c r="I1699" s="139">
        <f t="shared" si="183"/>
        <v>0.60696517412935325</v>
      </c>
      <c r="J1699" s="139">
        <f t="shared" si="185"/>
        <v>-0.14560368620121958</v>
      </c>
      <c r="K1699" s="139">
        <f t="shared" si="186"/>
        <v>-0.1988338304982723</v>
      </c>
      <c r="L1699" s="139">
        <f t="shared" si="187"/>
        <v>-0.22493166904558423</v>
      </c>
      <c r="M1699" s="139">
        <f t="shared" si="188"/>
        <v>-0.56936918574507611</v>
      </c>
      <c r="N1699" s="388">
        <f t="shared" si="184"/>
        <v>-56.367549388762534</v>
      </c>
    </row>
    <row r="1700" spans="2:14" x14ac:dyDescent="0.25">
      <c r="B1700" s="387">
        <v>22</v>
      </c>
      <c r="C1700" s="387">
        <v>5565</v>
      </c>
      <c r="D1700" s="384" t="s">
        <v>2273</v>
      </c>
      <c r="E1700" s="385">
        <v>247</v>
      </c>
      <c r="F1700" s="385">
        <v>513</v>
      </c>
      <c r="G1700" s="385">
        <v>495</v>
      </c>
      <c r="H1700" s="386">
        <f t="shared" si="182"/>
        <v>0.49898989898989898</v>
      </c>
      <c r="I1700" s="139">
        <f t="shared" si="183"/>
        <v>1.4463937621832359</v>
      </c>
      <c r="J1700" s="139">
        <f t="shared" si="185"/>
        <v>-0.13128931120923409</v>
      </c>
      <c r="K1700" s="139">
        <f t="shared" si="186"/>
        <v>8.5451483369862996E-2</v>
      </c>
      <c r="L1700" s="139">
        <f t="shared" si="187"/>
        <v>-0.19589128685359086</v>
      </c>
      <c r="M1700" s="139">
        <f t="shared" si="188"/>
        <v>-0.24172911469296196</v>
      </c>
      <c r="N1700" s="388">
        <f t="shared" si="184"/>
        <v>-119.65591177301617</v>
      </c>
    </row>
    <row r="1701" spans="2:14" x14ac:dyDescent="0.25">
      <c r="B1701" s="387">
        <v>22</v>
      </c>
      <c r="C1701" s="387">
        <v>5566</v>
      </c>
      <c r="D1701" s="384" t="s">
        <v>2274</v>
      </c>
      <c r="E1701" s="385">
        <v>143</v>
      </c>
      <c r="F1701" s="385">
        <v>3185</v>
      </c>
      <c r="G1701" s="385">
        <v>403</v>
      </c>
      <c r="H1701" s="386">
        <f t="shared" si="182"/>
        <v>0.35483870967741937</v>
      </c>
      <c r="I1701" s="139">
        <f t="shared" si="183"/>
        <v>0.17142857142857143</v>
      </c>
      <c r="J1701" s="139">
        <f t="shared" si="185"/>
        <v>-0.13461487307605899</v>
      </c>
      <c r="K1701" s="139">
        <f t="shared" si="186"/>
        <v>-6.8223764498249226E-2</v>
      </c>
      <c r="L1701" s="139">
        <f t="shared" si="187"/>
        <v>-0.23999923951081742</v>
      </c>
      <c r="M1701" s="139">
        <f t="shared" si="188"/>
        <v>-0.44283787708512562</v>
      </c>
      <c r="N1701" s="388">
        <f t="shared" si="184"/>
        <v>-178.46366446530561</v>
      </c>
    </row>
    <row r="1702" spans="2:14" x14ac:dyDescent="0.25">
      <c r="B1702" s="387">
        <v>22</v>
      </c>
      <c r="C1702" s="387">
        <v>5568</v>
      </c>
      <c r="D1702" s="384" t="s">
        <v>2275</v>
      </c>
      <c r="E1702" s="385">
        <v>1881</v>
      </c>
      <c r="F1702" s="385">
        <v>3882</v>
      </c>
      <c r="G1702" s="385">
        <v>4876</v>
      </c>
      <c r="H1702" s="386">
        <f t="shared" si="182"/>
        <v>0.3857670221493027</v>
      </c>
      <c r="I1702" s="139">
        <f t="shared" si="183"/>
        <v>1.7405976300875836</v>
      </c>
      <c r="J1702" s="139">
        <f t="shared" si="185"/>
        <v>2.7072498992504378E-2</v>
      </c>
      <c r="K1702" s="139">
        <f t="shared" si="186"/>
        <v>-3.5252020678945034E-2</v>
      </c>
      <c r="L1702" s="139">
        <f t="shared" si="187"/>
        <v>-0.1857131813090647</v>
      </c>
      <c r="M1702" s="139">
        <f t="shared" si="188"/>
        <v>-0.19389270299550534</v>
      </c>
      <c r="N1702" s="388">
        <f t="shared" si="184"/>
        <v>-945.42081980608407</v>
      </c>
    </row>
    <row r="1703" spans="2:14" x14ac:dyDescent="0.25">
      <c r="B1703" s="387">
        <v>22</v>
      </c>
      <c r="C1703" s="387">
        <v>5571</v>
      </c>
      <c r="D1703" s="384" t="s">
        <v>2276</v>
      </c>
      <c r="E1703" s="385">
        <v>143</v>
      </c>
      <c r="F1703" s="385">
        <v>1431</v>
      </c>
      <c r="G1703" s="385">
        <v>867</v>
      </c>
      <c r="H1703" s="386">
        <f t="shared" si="182"/>
        <v>0.16493656286043828</v>
      </c>
      <c r="I1703" s="139">
        <f t="shared" si="183"/>
        <v>0.70580013976240397</v>
      </c>
      <c r="J1703" s="139">
        <f t="shared" si="185"/>
        <v>-0.11784247409555075</v>
      </c>
      <c r="K1703" s="139">
        <f t="shared" si="186"/>
        <v>-0.27067273229361738</v>
      </c>
      <c r="L1703" s="139">
        <f t="shared" si="187"/>
        <v>-0.22151243217807348</v>
      </c>
      <c r="M1703" s="139">
        <f t="shared" si="188"/>
        <v>-0.61002763856724163</v>
      </c>
      <c r="N1703" s="388">
        <f t="shared" si="184"/>
        <v>-528.8939626377985</v>
      </c>
    </row>
    <row r="1704" spans="2:14" x14ac:dyDescent="0.25">
      <c r="B1704" s="387">
        <v>22</v>
      </c>
      <c r="C1704" s="387">
        <v>5581</v>
      </c>
      <c r="D1704" s="384" t="s">
        <v>2277</v>
      </c>
      <c r="E1704" s="385">
        <v>540</v>
      </c>
      <c r="F1704" s="385">
        <v>261</v>
      </c>
      <c r="G1704" s="385">
        <v>3837</v>
      </c>
      <c r="H1704" s="386">
        <f t="shared" si="182"/>
        <v>0.14073494917904614</v>
      </c>
      <c r="I1704" s="139">
        <f t="shared" si="183"/>
        <v>16.770114942528735</v>
      </c>
      <c r="J1704" s="139">
        <f t="shared" si="185"/>
        <v>-1.0484661655659573E-2</v>
      </c>
      <c r="K1704" s="139">
        <f t="shared" si="186"/>
        <v>-0.29647334482435456</v>
      </c>
      <c r="L1704" s="139">
        <f t="shared" si="187"/>
        <v>0.33423924004742056</v>
      </c>
      <c r="M1704" s="139">
        <f t="shared" si="188"/>
        <v>2.7281233567406415E-2</v>
      </c>
      <c r="N1704" s="388">
        <f t="shared" si="184"/>
        <v>104.67809319813841</v>
      </c>
    </row>
    <row r="1705" spans="2:14" x14ac:dyDescent="0.25">
      <c r="B1705" s="387">
        <v>22</v>
      </c>
      <c r="C1705" s="387">
        <v>5582</v>
      </c>
      <c r="D1705" s="384" t="s">
        <v>2278</v>
      </c>
      <c r="E1705" s="385">
        <v>2083</v>
      </c>
      <c r="F1705" s="385">
        <v>453</v>
      </c>
      <c r="G1705" s="385">
        <v>4517</v>
      </c>
      <c r="H1705" s="386">
        <f t="shared" si="182"/>
        <v>0.46114677883551031</v>
      </c>
      <c r="I1705" s="139">
        <f t="shared" si="183"/>
        <v>14.569536423841059</v>
      </c>
      <c r="J1705" s="139">
        <f t="shared" si="185"/>
        <v>1.4095578229568036E-2</v>
      </c>
      <c r="K1705" s="139">
        <f t="shared" si="186"/>
        <v>4.5108071029213222E-2</v>
      </c>
      <c r="L1705" s="139">
        <f t="shared" si="187"/>
        <v>0.25810930816799954</v>
      </c>
      <c r="M1705" s="139">
        <f t="shared" si="188"/>
        <v>0.31731295742678078</v>
      </c>
      <c r="N1705" s="388">
        <f t="shared" si="184"/>
        <v>1433.3026286967688</v>
      </c>
    </row>
    <row r="1706" spans="2:14" x14ac:dyDescent="0.25">
      <c r="B1706" s="387">
        <v>22</v>
      </c>
      <c r="C1706" s="387">
        <v>5583</v>
      </c>
      <c r="D1706" s="384" t="s">
        <v>2279</v>
      </c>
      <c r="E1706" s="385">
        <v>10253</v>
      </c>
      <c r="F1706" s="385">
        <v>550</v>
      </c>
      <c r="G1706" s="385">
        <v>9181</v>
      </c>
      <c r="H1706" s="386">
        <f t="shared" si="182"/>
        <v>1.1167628798605815</v>
      </c>
      <c r="I1706" s="139">
        <f t="shared" si="183"/>
        <v>35.334545454545456</v>
      </c>
      <c r="J1706" s="139">
        <f t="shared" si="185"/>
        <v>0.1826871059129527</v>
      </c>
      <c r="K1706" s="139">
        <f t="shared" si="186"/>
        <v>0.74404067999264623</v>
      </c>
      <c r="L1706" s="139">
        <f t="shared" si="187"/>
        <v>0.97648345821915461</v>
      </c>
      <c r="M1706" s="139">
        <f t="shared" si="188"/>
        <v>1.9032112441247535</v>
      </c>
      <c r="N1706" s="388">
        <f t="shared" si="184"/>
        <v>17473.382432309361</v>
      </c>
    </row>
    <row r="1707" spans="2:14" x14ac:dyDescent="0.25">
      <c r="B1707" s="387">
        <v>22</v>
      </c>
      <c r="C1707" s="387">
        <v>5584</v>
      </c>
      <c r="D1707" s="384" t="s">
        <v>2280</v>
      </c>
      <c r="E1707" s="385">
        <v>3333</v>
      </c>
      <c r="F1707" s="385">
        <v>460</v>
      </c>
      <c r="G1707" s="385">
        <v>9822</v>
      </c>
      <c r="H1707" s="386">
        <f t="shared" si="182"/>
        <v>0.33934025656689065</v>
      </c>
      <c r="I1707" s="139">
        <f t="shared" si="183"/>
        <v>28.597826086956523</v>
      </c>
      <c r="J1707" s="139">
        <f t="shared" si="185"/>
        <v>0.20585759674593931</v>
      </c>
      <c r="K1707" s="139">
        <f t="shared" si="186"/>
        <v>-8.4746199274488843E-2</v>
      </c>
      <c r="L1707" s="139">
        <f t="shared" si="187"/>
        <v>0.7434238413093377</v>
      </c>
      <c r="M1707" s="139">
        <f t="shared" si="188"/>
        <v>0.8645352387807882</v>
      </c>
      <c r="N1707" s="388">
        <f t="shared" si="184"/>
        <v>8491.4651153049017</v>
      </c>
    </row>
    <row r="1708" spans="2:14" x14ac:dyDescent="0.25">
      <c r="B1708" s="387">
        <v>22</v>
      </c>
      <c r="C1708" s="387">
        <v>5585</v>
      </c>
      <c r="D1708" s="384" t="s">
        <v>2281</v>
      </c>
      <c r="E1708" s="385">
        <v>175</v>
      </c>
      <c r="F1708" s="385">
        <v>191</v>
      </c>
      <c r="G1708" s="385">
        <v>1468</v>
      </c>
      <c r="H1708" s="386">
        <f t="shared" si="182"/>
        <v>0.11920980926430517</v>
      </c>
      <c r="I1708" s="139">
        <f t="shared" si="183"/>
        <v>8.6020942408376957</v>
      </c>
      <c r="J1708" s="139">
        <f t="shared" si="185"/>
        <v>-9.6117879726401054E-2</v>
      </c>
      <c r="K1708" s="139">
        <f t="shared" si="186"/>
        <v>-0.31942064916204582</v>
      </c>
      <c r="L1708" s="139">
        <f t="shared" si="187"/>
        <v>5.1663156381807303E-2</v>
      </c>
      <c r="M1708" s="139">
        <f t="shared" si="188"/>
        <v>-0.36387537250663959</v>
      </c>
      <c r="N1708" s="388">
        <f t="shared" si="184"/>
        <v>-534.1690468397469</v>
      </c>
    </row>
    <row r="1709" spans="2:14" x14ac:dyDescent="0.25">
      <c r="B1709" s="387">
        <v>22</v>
      </c>
      <c r="C1709" s="387">
        <v>5586</v>
      </c>
      <c r="D1709" s="384" t="s">
        <v>2282</v>
      </c>
      <c r="E1709" s="385">
        <v>127600</v>
      </c>
      <c r="F1709" s="385">
        <v>4127</v>
      </c>
      <c r="G1709" s="385">
        <v>141418</v>
      </c>
      <c r="H1709" s="386">
        <f t="shared" si="182"/>
        <v>0.90228966609625361</v>
      </c>
      <c r="I1709" s="139">
        <f t="shared" si="183"/>
        <v>65.184880058153624</v>
      </c>
      <c r="J1709" s="139">
        <f t="shared" si="185"/>
        <v>4.9627123731230167</v>
      </c>
      <c r="K1709" s="139">
        <f t="shared" si="186"/>
        <v>0.51539723665027259</v>
      </c>
      <c r="L1709" s="139">
        <f t="shared" si="187"/>
        <v>2.0091682366318029</v>
      </c>
      <c r="M1709" s="139">
        <f t="shared" si="188"/>
        <v>7.4872778464050924</v>
      </c>
      <c r="N1709" s="388">
        <f t="shared" si="184"/>
        <v>1058835.8584829154</v>
      </c>
    </row>
    <row r="1710" spans="2:14" x14ac:dyDescent="0.25">
      <c r="B1710" s="387">
        <v>22</v>
      </c>
      <c r="C1710" s="387">
        <v>5587</v>
      </c>
      <c r="D1710" s="384" t="s">
        <v>2283</v>
      </c>
      <c r="E1710" s="385">
        <v>8534</v>
      </c>
      <c r="F1710" s="385">
        <v>971</v>
      </c>
      <c r="G1710" s="385">
        <v>9291</v>
      </c>
      <c r="H1710" s="386">
        <f t="shared" si="182"/>
        <v>0.91852330212033151</v>
      </c>
      <c r="I1710" s="139">
        <f t="shared" si="183"/>
        <v>18.357363542739442</v>
      </c>
      <c r="J1710" s="139">
        <f t="shared" si="185"/>
        <v>0.18666332118850423</v>
      </c>
      <c r="K1710" s="139">
        <f t="shared" si="186"/>
        <v>0.53270342782149538</v>
      </c>
      <c r="L1710" s="139">
        <f t="shared" si="187"/>
        <v>0.38915076753147931</v>
      </c>
      <c r="M1710" s="139">
        <f t="shared" si="188"/>
        <v>1.1085175165414789</v>
      </c>
      <c r="N1710" s="388">
        <f t="shared" si="184"/>
        <v>10299.23624618688</v>
      </c>
    </row>
    <row r="1711" spans="2:14" x14ac:dyDescent="0.25">
      <c r="B1711" s="387">
        <v>22</v>
      </c>
      <c r="C1711" s="387">
        <v>5588</v>
      </c>
      <c r="D1711" s="384" t="s">
        <v>2284</v>
      </c>
      <c r="E1711" s="385">
        <v>1443</v>
      </c>
      <c r="F1711" s="385">
        <v>50</v>
      </c>
      <c r="G1711" s="385">
        <v>1550</v>
      </c>
      <c r="H1711" s="386">
        <f t="shared" si="182"/>
        <v>0.93096774193548382</v>
      </c>
      <c r="I1711" s="139">
        <f t="shared" si="183"/>
        <v>59.86</v>
      </c>
      <c r="J1711" s="139">
        <f t="shared" si="185"/>
        <v>-9.3153791975535361E-2</v>
      </c>
      <c r="K1711" s="139">
        <f t="shared" si="186"/>
        <v>0.54597007086685911</v>
      </c>
      <c r="L1711" s="139">
        <f t="shared" si="187"/>
        <v>1.8249517896153724</v>
      </c>
      <c r="M1711" s="139">
        <f t="shared" si="188"/>
        <v>2.2777680685066963</v>
      </c>
      <c r="N1711" s="388">
        <f t="shared" si="184"/>
        <v>3530.5405061853794</v>
      </c>
    </row>
    <row r="1712" spans="2:14" x14ac:dyDescent="0.25">
      <c r="B1712" s="387">
        <v>22</v>
      </c>
      <c r="C1712" s="387">
        <v>5589</v>
      </c>
      <c r="D1712" s="384" t="s">
        <v>2285</v>
      </c>
      <c r="E1712" s="385">
        <v>7128</v>
      </c>
      <c r="F1712" s="385">
        <v>219</v>
      </c>
      <c r="G1712" s="385">
        <v>12294</v>
      </c>
      <c r="H1712" s="386">
        <f t="shared" si="182"/>
        <v>0.57979502196193267</v>
      </c>
      <c r="I1712" s="139">
        <f t="shared" si="183"/>
        <v>88.68493150684931</v>
      </c>
      <c r="J1712" s="139">
        <f t="shared" si="185"/>
        <v>0.29521399821106087</v>
      </c>
      <c r="K1712" s="139">
        <f t="shared" si="186"/>
        <v>0.17159539491833001</v>
      </c>
      <c r="L1712" s="139">
        <f t="shared" si="187"/>
        <v>2.8221623201235406</v>
      </c>
      <c r="M1712" s="139">
        <f t="shared" si="188"/>
        <v>3.2889717132529315</v>
      </c>
      <c r="N1712" s="388">
        <f t="shared" si="184"/>
        <v>40434.618242731536</v>
      </c>
    </row>
    <row r="1713" spans="2:14" x14ac:dyDescent="0.25">
      <c r="B1713" s="387">
        <v>22</v>
      </c>
      <c r="C1713" s="387">
        <v>5590</v>
      </c>
      <c r="D1713" s="384" t="s">
        <v>2286</v>
      </c>
      <c r="E1713" s="385">
        <v>6646</v>
      </c>
      <c r="F1713" s="385">
        <v>589</v>
      </c>
      <c r="G1713" s="385">
        <v>18984</v>
      </c>
      <c r="H1713" s="386">
        <f t="shared" si="182"/>
        <v>0.3500842815002107</v>
      </c>
      <c r="I1713" s="139">
        <f t="shared" si="183"/>
        <v>43.514431239388792</v>
      </c>
      <c r="J1713" s="139">
        <f t="shared" si="185"/>
        <v>0.53704018178778545</v>
      </c>
      <c r="K1713" s="139">
        <f t="shared" si="186"/>
        <v>-7.3292317398078982E-2</v>
      </c>
      <c r="L1713" s="139">
        <f t="shared" si="187"/>
        <v>1.2594700193862329</v>
      </c>
      <c r="M1713" s="139">
        <f t="shared" si="188"/>
        <v>1.7232178837759395</v>
      </c>
      <c r="N1713" s="388">
        <f t="shared" si="184"/>
        <v>32713.568305602435</v>
      </c>
    </row>
    <row r="1714" spans="2:14" x14ac:dyDescent="0.25">
      <c r="B1714" s="387">
        <v>22</v>
      </c>
      <c r="C1714" s="387">
        <v>5591</v>
      </c>
      <c r="D1714" s="384" t="s">
        <v>2287</v>
      </c>
      <c r="E1714" s="385">
        <v>15490</v>
      </c>
      <c r="F1714" s="385">
        <v>295</v>
      </c>
      <c r="G1714" s="385">
        <v>21086</v>
      </c>
      <c r="H1714" s="386">
        <f t="shared" si="182"/>
        <v>0.73461064213222038</v>
      </c>
      <c r="I1714" s="139">
        <f t="shared" si="183"/>
        <v>123.9864406779661</v>
      </c>
      <c r="J1714" s="139">
        <f t="shared" si="185"/>
        <v>0.61302204096241553</v>
      </c>
      <c r="K1714" s="139">
        <f t="shared" si="186"/>
        <v>0.33663967181258103</v>
      </c>
      <c r="L1714" s="139">
        <f t="shared" si="187"/>
        <v>4.0434327567906143</v>
      </c>
      <c r="M1714" s="139">
        <f t="shared" si="188"/>
        <v>4.9930944695656105</v>
      </c>
      <c r="N1714" s="388">
        <f t="shared" si="184"/>
        <v>105284.38998526047</v>
      </c>
    </row>
    <row r="1715" spans="2:14" x14ac:dyDescent="0.25">
      <c r="B1715" s="387">
        <v>22</v>
      </c>
      <c r="C1715" s="387">
        <v>5592</v>
      </c>
      <c r="D1715" s="384" t="s">
        <v>2288</v>
      </c>
      <c r="E1715" s="385">
        <v>1519</v>
      </c>
      <c r="F1715" s="385">
        <v>290</v>
      </c>
      <c r="G1715" s="385">
        <v>3788</v>
      </c>
      <c r="H1715" s="386">
        <f t="shared" si="182"/>
        <v>0.40100316789862722</v>
      </c>
      <c r="I1715" s="139">
        <f t="shared" si="183"/>
        <v>18.3</v>
      </c>
      <c r="J1715" s="139">
        <f t="shared" si="185"/>
        <v>-1.2255884823859798E-2</v>
      </c>
      <c r="K1715" s="139">
        <f t="shared" si="186"/>
        <v>-1.9009223892117365E-2</v>
      </c>
      <c r="L1715" s="139">
        <f t="shared" si="187"/>
        <v>0.38716625183979642</v>
      </c>
      <c r="M1715" s="139">
        <f t="shared" si="188"/>
        <v>0.35590114312381926</v>
      </c>
      <c r="N1715" s="388">
        <f t="shared" si="184"/>
        <v>1348.1535301530273</v>
      </c>
    </row>
    <row r="1716" spans="2:14" x14ac:dyDescent="0.25">
      <c r="B1716" s="387">
        <v>22</v>
      </c>
      <c r="C1716" s="387">
        <v>5601</v>
      </c>
      <c r="D1716" s="384" t="s">
        <v>2289</v>
      </c>
      <c r="E1716" s="385">
        <v>819</v>
      </c>
      <c r="F1716" s="385">
        <v>218</v>
      </c>
      <c r="G1716" s="385">
        <v>2202</v>
      </c>
      <c r="H1716" s="386">
        <f t="shared" si="182"/>
        <v>0.37193460490463215</v>
      </c>
      <c r="I1716" s="139">
        <f t="shared" si="183"/>
        <v>13.857798165137615</v>
      </c>
      <c r="J1716" s="139">
        <f t="shared" si="185"/>
        <v>-6.9585679614993609E-2</v>
      </c>
      <c r="K1716" s="139">
        <f t="shared" si="186"/>
        <v>-4.9998344721280688E-2</v>
      </c>
      <c r="L1716" s="139">
        <f t="shared" si="187"/>
        <v>0.23348642618904414</v>
      </c>
      <c r="M1716" s="139">
        <f t="shared" si="188"/>
        <v>0.11390240185276984</v>
      </c>
      <c r="N1716" s="388">
        <f t="shared" si="184"/>
        <v>250.81308887979918</v>
      </c>
    </row>
    <row r="1717" spans="2:14" x14ac:dyDescent="0.25">
      <c r="B1717" s="387">
        <v>22</v>
      </c>
      <c r="C1717" s="387">
        <v>5604</v>
      </c>
      <c r="D1717" s="384" t="s">
        <v>2290</v>
      </c>
      <c r="E1717" s="385">
        <v>1184</v>
      </c>
      <c r="F1717" s="385">
        <v>1845</v>
      </c>
      <c r="G1717" s="385">
        <v>2064</v>
      </c>
      <c r="H1717" s="386">
        <f t="shared" si="182"/>
        <v>0.5736434108527132</v>
      </c>
      <c r="I1717" s="139">
        <f t="shared" si="183"/>
        <v>1.7604336043360433</v>
      </c>
      <c r="J1717" s="139">
        <f t="shared" si="185"/>
        <v>-7.4574022415230978E-2</v>
      </c>
      <c r="K1717" s="139">
        <f t="shared" si="186"/>
        <v>0.16503734731215813</v>
      </c>
      <c r="L1717" s="139">
        <f t="shared" si="187"/>
        <v>-0.18502694750487503</v>
      </c>
      <c r="M1717" s="139">
        <f t="shared" si="188"/>
        <v>-9.4563622607947873E-2</v>
      </c>
      <c r="N1717" s="388">
        <f t="shared" si="184"/>
        <v>-195.17931706280442</v>
      </c>
    </row>
    <row r="1718" spans="2:14" x14ac:dyDescent="0.25">
      <c r="B1718" s="387">
        <v>22</v>
      </c>
      <c r="C1718" s="387">
        <v>5606</v>
      </c>
      <c r="D1718" s="384" t="s">
        <v>2291</v>
      </c>
      <c r="E1718" s="385">
        <v>3445</v>
      </c>
      <c r="F1718" s="385">
        <v>838</v>
      </c>
      <c r="G1718" s="385">
        <v>10718</v>
      </c>
      <c r="H1718" s="386">
        <f t="shared" si="182"/>
        <v>0.32142190707221496</v>
      </c>
      <c r="I1718" s="139">
        <f t="shared" si="183"/>
        <v>16.900954653937948</v>
      </c>
      <c r="J1718" s="139">
        <f t="shared" si="185"/>
        <v>0.23824567753588627</v>
      </c>
      <c r="K1718" s="139">
        <f t="shared" si="186"/>
        <v>-0.10384841281233692</v>
      </c>
      <c r="L1718" s="139">
        <f t="shared" si="187"/>
        <v>0.33876569444662402</v>
      </c>
      <c r="M1718" s="139">
        <f t="shared" si="188"/>
        <v>0.47316295917017337</v>
      </c>
      <c r="N1718" s="388">
        <f t="shared" si="184"/>
        <v>5071.3605963859181</v>
      </c>
    </row>
    <row r="1719" spans="2:14" x14ac:dyDescent="0.25">
      <c r="B1719" s="387">
        <v>22</v>
      </c>
      <c r="C1719" s="387">
        <v>5607</v>
      </c>
      <c r="D1719" s="384" t="s">
        <v>2292</v>
      </c>
      <c r="E1719" s="385">
        <v>2308</v>
      </c>
      <c r="F1719" s="385">
        <v>2223</v>
      </c>
      <c r="G1719" s="385">
        <v>2992</v>
      </c>
      <c r="H1719" s="386">
        <f t="shared" si="182"/>
        <v>0.77139037433155078</v>
      </c>
      <c r="I1719" s="139">
        <f t="shared" si="183"/>
        <v>2.3841655420602788</v>
      </c>
      <c r="J1719" s="139">
        <f t="shared" si="185"/>
        <v>-4.1029224454214468E-2</v>
      </c>
      <c r="K1719" s="139">
        <f t="shared" si="186"/>
        <v>0.37584943823360328</v>
      </c>
      <c r="L1719" s="139">
        <f t="shared" si="187"/>
        <v>-0.16344868091419545</v>
      </c>
      <c r="M1719" s="139">
        <f t="shared" si="188"/>
        <v>0.17137153286519335</v>
      </c>
      <c r="N1719" s="388">
        <f t="shared" si="184"/>
        <v>512.74362633265855</v>
      </c>
    </row>
    <row r="1720" spans="2:14" x14ac:dyDescent="0.25">
      <c r="B1720" s="387">
        <v>22</v>
      </c>
      <c r="C1720" s="387">
        <v>5609</v>
      </c>
      <c r="D1720" s="384" t="s">
        <v>2293</v>
      </c>
      <c r="E1720" s="385">
        <v>83</v>
      </c>
      <c r="F1720" s="385">
        <v>29</v>
      </c>
      <c r="G1720" s="385">
        <v>332</v>
      </c>
      <c r="H1720" s="386">
        <f t="shared" si="182"/>
        <v>0.25</v>
      </c>
      <c r="I1720" s="139">
        <f t="shared" si="183"/>
        <v>14.310344827586206</v>
      </c>
      <c r="J1720" s="139">
        <f t="shared" si="185"/>
        <v>-0.13718133929936951</v>
      </c>
      <c r="K1720" s="139">
        <f t="shared" si="186"/>
        <v>-0.17998916007140728</v>
      </c>
      <c r="L1720" s="139">
        <f t="shared" si="187"/>
        <v>0.24914246676741736</v>
      </c>
      <c r="M1720" s="139">
        <f t="shared" si="188"/>
        <v>-6.8028032603359434E-2</v>
      </c>
      <c r="N1720" s="388">
        <f t="shared" si="184"/>
        <v>-22.585306824315332</v>
      </c>
    </row>
    <row r="1721" spans="2:14" x14ac:dyDescent="0.25">
      <c r="B1721" s="387">
        <v>22</v>
      </c>
      <c r="C1721" s="387">
        <v>5610</v>
      </c>
      <c r="D1721" s="384" t="s">
        <v>2294</v>
      </c>
      <c r="E1721" s="385">
        <v>83</v>
      </c>
      <c r="F1721" s="385">
        <v>87</v>
      </c>
      <c r="G1721" s="385">
        <v>401</v>
      </c>
      <c r="H1721" s="386">
        <f t="shared" si="182"/>
        <v>0.20698254364089774</v>
      </c>
      <c r="I1721" s="139">
        <f t="shared" si="183"/>
        <v>5.5632183908045976</v>
      </c>
      <c r="J1721" s="139">
        <f t="shared" si="185"/>
        <v>-0.13468716789925086</v>
      </c>
      <c r="K1721" s="139">
        <f t="shared" si="186"/>
        <v>-0.22584877663211803</v>
      </c>
      <c r="L1721" s="139">
        <f t="shared" si="187"/>
        <v>-5.3468021391846414E-2</v>
      </c>
      <c r="M1721" s="139">
        <f t="shared" si="188"/>
        <v>-0.41400396592321531</v>
      </c>
      <c r="N1721" s="388">
        <f t="shared" si="184"/>
        <v>-166.01559033520934</v>
      </c>
    </row>
    <row r="1722" spans="2:14" x14ac:dyDescent="0.25">
      <c r="B1722" s="387">
        <v>22</v>
      </c>
      <c r="C1722" s="387">
        <v>5611</v>
      </c>
      <c r="D1722" s="384" t="s">
        <v>2295</v>
      </c>
      <c r="E1722" s="385">
        <v>1462</v>
      </c>
      <c r="F1722" s="385">
        <v>1607</v>
      </c>
      <c r="G1722" s="385">
        <v>3418</v>
      </c>
      <c r="H1722" s="386">
        <f t="shared" si="182"/>
        <v>0.42773551784669395</v>
      </c>
      <c r="I1722" s="139">
        <f t="shared" si="183"/>
        <v>3.0367143746110767</v>
      </c>
      <c r="J1722" s="139">
        <f t="shared" si="185"/>
        <v>-2.563042711435129E-2</v>
      </c>
      <c r="K1722" s="139">
        <f t="shared" si="186"/>
        <v>9.4893304657038061E-3</v>
      </c>
      <c r="L1722" s="139">
        <f t="shared" si="187"/>
        <v>-0.14087348182531495</v>
      </c>
      <c r="M1722" s="139">
        <f t="shared" si="188"/>
        <v>-0.15701457847396244</v>
      </c>
      <c r="N1722" s="388">
        <f t="shared" si="184"/>
        <v>-536.67582922400368</v>
      </c>
    </row>
    <row r="1723" spans="2:14" x14ac:dyDescent="0.25">
      <c r="B1723" s="387">
        <v>22</v>
      </c>
      <c r="C1723" s="387">
        <v>5613</v>
      </c>
      <c r="D1723" s="384" t="s">
        <v>2296</v>
      </c>
      <c r="E1723" s="385">
        <v>1757</v>
      </c>
      <c r="F1723" s="385">
        <v>961</v>
      </c>
      <c r="G1723" s="385">
        <v>5386</v>
      </c>
      <c r="H1723" s="386">
        <f t="shared" si="182"/>
        <v>0.32621611585592275</v>
      </c>
      <c r="I1723" s="139">
        <f t="shared" si="183"/>
        <v>7.4328824141519254</v>
      </c>
      <c r="J1723" s="139">
        <f t="shared" si="185"/>
        <v>4.5507678906425084E-2</v>
      </c>
      <c r="K1723" s="139">
        <f t="shared" si="186"/>
        <v>-9.8737451004240404E-2</v>
      </c>
      <c r="L1723" s="139">
        <f t="shared" si="187"/>
        <v>1.1213785472159477E-2</v>
      </c>
      <c r="M1723" s="139">
        <f t="shared" si="188"/>
        <v>-4.2015986625655845E-2</v>
      </c>
      <c r="N1723" s="388">
        <f t="shared" si="184"/>
        <v>-226.29810396578239</v>
      </c>
    </row>
    <row r="1724" spans="2:14" x14ac:dyDescent="0.25">
      <c r="B1724" s="387">
        <v>22</v>
      </c>
      <c r="C1724" s="387">
        <v>5621</v>
      </c>
      <c r="D1724" s="384" t="s">
        <v>2297</v>
      </c>
      <c r="E1724" s="385">
        <v>1891</v>
      </c>
      <c r="F1724" s="385">
        <v>389</v>
      </c>
      <c r="G1724" s="385">
        <v>557</v>
      </c>
      <c r="H1724" s="386">
        <f t="shared" si="182"/>
        <v>3.3949730700179535</v>
      </c>
      <c r="I1724" s="139">
        <f t="shared" si="183"/>
        <v>6.2930591259640103</v>
      </c>
      <c r="J1724" s="139">
        <f t="shared" si="185"/>
        <v>-0.12904817169028687</v>
      </c>
      <c r="K1724" s="139">
        <f t="shared" si="186"/>
        <v>3.1727720511169188</v>
      </c>
      <c r="L1724" s="139">
        <f t="shared" si="187"/>
        <v>-2.8218876688003824E-2</v>
      </c>
      <c r="M1724" s="139">
        <f t="shared" si="188"/>
        <v>3.0155050027386281</v>
      </c>
      <c r="N1724" s="388">
        <f t="shared" si="184"/>
        <v>1679.6362865254159</v>
      </c>
    </row>
    <row r="1725" spans="2:14" x14ac:dyDescent="0.25">
      <c r="B1725" s="387">
        <v>22</v>
      </c>
      <c r="C1725" s="387">
        <v>5622</v>
      </c>
      <c r="D1725" s="384" t="s">
        <v>2298</v>
      </c>
      <c r="E1725" s="385">
        <v>348</v>
      </c>
      <c r="F1725" s="385">
        <v>292</v>
      </c>
      <c r="G1725" s="385">
        <v>606</v>
      </c>
      <c r="H1725" s="386">
        <f t="shared" si="182"/>
        <v>0.57425742574257421</v>
      </c>
      <c r="I1725" s="139">
        <f t="shared" si="183"/>
        <v>3.2671232876712328</v>
      </c>
      <c r="J1725" s="139">
        <f t="shared" si="185"/>
        <v>-0.12727694852208665</v>
      </c>
      <c r="K1725" s="139">
        <f t="shared" si="186"/>
        <v>0.16569193012097255</v>
      </c>
      <c r="L1725" s="139">
        <f t="shared" si="187"/>
        <v>-0.13290238935725718</v>
      </c>
      <c r="M1725" s="139">
        <f t="shared" si="188"/>
        <v>-9.4487407758371278E-2</v>
      </c>
      <c r="N1725" s="388">
        <f t="shared" si="184"/>
        <v>-57.259369101572993</v>
      </c>
    </row>
    <row r="1726" spans="2:14" x14ac:dyDescent="0.25">
      <c r="B1726" s="387">
        <v>22</v>
      </c>
      <c r="C1726" s="387">
        <v>5623</v>
      </c>
      <c r="D1726" s="384" t="s">
        <v>2299</v>
      </c>
      <c r="E1726" s="385">
        <v>124</v>
      </c>
      <c r="F1726" s="385">
        <v>211</v>
      </c>
      <c r="G1726" s="385">
        <v>674</v>
      </c>
      <c r="H1726" s="386">
        <f t="shared" si="182"/>
        <v>0.18397626112759644</v>
      </c>
      <c r="I1726" s="139">
        <f t="shared" si="183"/>
        <v>3.7819905213270144</v>
      </c>
      <c r="J1726" s="139">
        <f t="shared" si="185"/>
        <v>-0.12481892453356389</v>
      </c>
      <c r="K1726" s="139">
        <f t="shared" si="186"/>
        <v>-0.25037508255174123</v>
      </c>
      <c r="L1726" s="139">
        <f t="shared" si="187"/>
        <v>-0.11509034261941307</v>
      </c>
      <c r="M1726" s="139">
        <f t="shared" si="188"/>
        <v>-0.49028434970471824</v>
      </c>
      <c r="N1726" s="388">
        <f t="shared" si="184"/>
        <v>-330.45165170098011</v>
      </c>
    </row>
    <row r="1727" spans="2:14" x14ac:dyDescent="0.25">
      <c r="B1727" s="387">
        <v>22</v>
      </c>
      <c r="C1727" s="387">
        <v>5624</v>
      </c>
      <c r="D1727" s="384" t="s">
        <v>2300</v>
      </c>
      <c r="E1727" s="385">
        <v>6026</v>
      </c>
      <c r="F1727" s="385">
        <v>474</v>
      </c>
      <c r="G1727" s="385">
        <v>10365</v>
      </c>
      <c r="H1727" s="386">
        <f t="shared" si="182"/>
        <v>0.58137964302942591</v>
      </c>
      <c r="I1727" s="139">
        <f t="shared" si="183"/>
        <v>34.580168776371309</v>
      </c>
      <c r="J1727" s="139">
        <f t="shared" si="185"/>
        <v>0.22548564124252549</v>
      </c>
      <c r="K1727" s="139">
        <f t="shared" si="186"/>
        <v>0.17328471178408392</v>
      </c>
      <c r="L1727" s="139">
        <f t="shared" si="187"/>
        <v>0.95038548233094566</v>
      </c>
      <c r="M1727" s="139">
        <f t="shared" si="188"/>
        <v>1.349155835357555</v>
      </c>
      <c r="N1727" s="388">
        <f t="shared" si="184"/>
        <v>13984.000233481058</v>
      </c>
    </row>
    <row r="1728" spans="2:14" x14ac:dyDescent="0.25">
      <c r="B1728" s="387">
        <v>22</v>
      </c>
      <c r="C1728" s="387">
        <v>5627</v>
      </c>
      <c r="D1728" s="384" t="s">
        <v>2301</v>
      </c>
      <c r="E1728" s="385">
        <v>3675</v>
      </c>
      <c r="F1728" s="385">
        <v>165</v>
      </c>
      <c r="G1728" s="385">
        <v>8737</v>
      </c>
      <c r="H1728" s="386">
        <f t="shared" si="182"/>
        <v>0.42062492846514821</v>
      </c>
      <c r="I1728" s="139">
        <f t="shared" si="183"/>
        <v>75.224242424242419</v>
      </c>
      <c r="J1728" s="139">
        <f t="shared" si="185"/>
        <v>0.16663765516436291</v>
      </c>
      <c r="K1728" s="139">
        <f t="shared" si="186"/>
        <v>1.9089449627532036E-3</v>
      </c>
      <c r="L1728" s="139">
        <f t="shared" si="187"/>
        <v>2.3564841658534306</v>
      </c>
      <c r="M1728" s="139">
        <f t="shared" si="188"/>
        <v>2.5250307659805467</v>
      </c>
      <c r="N1728" s="388">
        <f t="shared" si="184"/>
        <v>22061.193802372036</v>
      </c>
    </row>
    <row r="1729" spans="2:14" x14ac:dyDescent="0.25">
      <c r="B1729" s="387">
        <v>22</v>
      </c>
      <c r="C1729" s="387">
        <v>5628</v>
      </c>
      <c r="D1729" s="384" t="s">
        <v>2302</v>
      </c>
      <c r="E1729" s="385">
        <v>69</v>
      </c>
      <c r="F1729" s="385">
        <v>86</v>
      </c>
      <c r="G1729" s="385">
        <v>419</v>
      </c>
      <c r="H1729" s="386">
        <f t="shared" si="182"/>
        <v>0.16467780429594273</v>
      </c>
      <c r="I1729" s="139">
        <f t="shared" si="183"/>
        <v>5.6744186046511631</v>
      </c>
      <c r="J1729" s="139">
        <f t="shared" si="185"/>
        <v>-0.13403651449052423</v>
      </c>
      <c r="K1729" s="139">
        <f t="shared" si="186"/>
        <v>-0.27094858701758123</v>
      </c>
      <c r="L1729" s="139">
        <f t="shared" si="187"/>
        <v>-4.9621003603921889E-2</v>
      </c>
      <c r="M1729" s="139">
        <f t="shared" si="188"/>
        <v>-0.45460610511202737</v>
      </c>
      <c r="N1729" s="388">
        <f t="shared" si="184"/>
        <v>-190.47995804193945</v>
      </c>
    </row>
    <row r="1730" spans="2:14" x14ac:dyDescent="0.25">
      <c r="B1730" s="387">
        <v>22</v>
      </c>
      <c r="C1730" s="387">
        <v>5629</v>
      </c>
      <c r="D1730" s="384" t="s">
        <v>2303</v>
      </c>
      <c r="E1730" s="385">
        <v>47</v>
      </c>
      <c r="F1730" s="385">
        <v>101</v>
      </c>
      <c r="G1730" s="385">
        <v>213</v>
      </c>
      <c r="H1730" s="386">
        <f t="shared" si="182"/>
        <v>0.22065727699530516</v>
      </c>
      <c r="I1730" s="139">
        <f t="shared" si="183"/>
        <v>2.5742574257425743</v>
      </c>
      <c r="J1730" s="139">
        <f t="shared" si="185"/>
        <v>-0.14148288127928435</v>
      </c>
      <c r="K1730" s="139">
        <f t="shared" si="186"/>
        <v>-0.21127055464316516</v>
      </c>
      <c r="L1730" s="139">
        <f t="shared" si="187"/>
        <v>-0.15687237289670458</v>
      </c>
      <c r="M1730" s="139">
        <f t="shared" si="188"/>
        <v>-0.50962580881915409</v>
      </c>
      <c r="N1730" s="388">
        <f t="shared" si="184"/>
        <v>-108.55029727847982</v>
      </c>
    </row>
    <row r="1731" spans="2:14" x14ac:dyDescent="0.25">
      <c r="B1731" s="387">
        <v>22</v>
      </c>
      <c r="C1731" s="387">
        <v>5631</v>
      </c>
      <c r="D1731" s="384" t="s">
        <v>2304</v>
      </c>
      <c r="E1731" s="385">
        <v>114</v>
      </c>
      <c r="F1731" s="385">
        <v>329</v>
      </c>
      <c r="G1731" s="385">
        <v>714</v>
      </c>
      <c r="H1731" s="386">
        <f t="shared" si="182"/>
        <v>0.15966386554621848</v>
      </c>
      <c r="I1731" s="139">
        <f t="shared" si="183"/>
        <v>2.5167173252279635</v>
      </c>
      <c r="J1731" s="139">
        <f t="shared" si="185"/>
        <v>-0.12337302806972696</v>
      </c>
      <c r="K1731" s="139">
        <f t="shared" si="186"/>
        <v>-0.27629379633450984</v>
      </c>
      <c r="L1731" s="139">
        <f t="shared" si="187"/>
        <v>-0.15886299667827483</v>
      </c>
      <c r="M1731" s="139">
        <f t="shared" si="188"/>
        <v>-0.55852982108251159</v>
      </c>
      <c r="N1731" s="388">
        <f t="shared" si="184"/>
        <v>-398.79029225291328</v>
      </c>
    </row>
    <row r="1732" spans="2:14" x14ac:dyDescent="0.25">
      <c r="B1732" s="387">
        <v>22</v>
      </c>
      <c r="C1732" s="387">
        <v>5632</v>
      </c>
      <c r="D1732" s="384" t="s">
        <v>2305</v>
      </c>
      <c r="E1732" s="385">
        <v>864</v>
      </c>
      <c r="F1732" s="385">
        <v>166</v>
      </c>
      <c r="G1732" s="385">
        <v>1774</v>
      </c>
      <c r="H1732" s="386">
        <f t="shared" si="182"/>
        <v>0.48703494926719276</v>
      </c>
      <c r="I1732" s="139">
        <f t="shared" si="183"/>
        <v>15.891566265060241</v>
      </c>
      <c r="J1732" s="139">
        <f t="shared" si="185"/>
        <v>-8.5056771778048629E-2</v>
      </c>
      <c r="K1732" s="139">
        <f t="shared" si="186"/>
        <v>7.2706670991623062E-2</v>
      </c>
      <c r="L1732" s="139">
        <f t="shared" si="187"/>
        <v>0.30384548204222178</v>
      </c>
      <c r="M1732" s="139">
        <f t="shared" si="188"/>
        <v>0.29149538125579622</v>
      </c>
      <c r="N1732" s="388">
        <f t="shared" si="184"/>
        <v>517.11280634778245</v>
      </c>
    </row>
    <row r="1733" spans="2:14" x14ac:dyDescent="0.25">
      <c r="B1733" s="387">
        <v>22</v>
      </c>
      <c r="C1733" s="387">
        <v>5633</v>
      </c>
      <c r="D1733" s="384" t="s">
        <v>2306</v>
      </c>
      <c r="E1733" s="385">
        <v>1684</v>
      </c>
      <c r="F1733" s="385">
        <v>384</v>
      </c>
      <c r="G1733" s="385">
        <v>2895</v>
      </c>
      <c r="H1733" s="386">
        <f t="shared" si="182"/>
        <v>0.58169257340241798</v>
      </c>
      <c r="I1733" s="139">
        <f t="shared" si="183"/>
        <v>11.924479166666666</v>
      </c>
      <c r="J1733" s="139">
        <f t="shared" si="185"/>
        <v>-4.453552337901899E-2</v>
      </c>
      <c r="K1733" s="139">
        <f t="shared" si="186"/>
        <v>0.17361831744397738</v>
      </c>
      <c r="L1733" s="139">
        <f t="shared" si="187"/>
        <v>0.16660244890539905</v>
      </c>
      <c r="M1733" s="139">
        <f t="shared" si="188"/>
        <v>0.29568524297035742</v>
      </c>
      <c r="N1733" s="388">
        <f t="shared" si="184"/>
        <v>856.00877839918473</v>
      </c>
    </row>
    <row r="1734" spans="2:14" x14ac:dyDescent="0.25">
      <c r="B1734" s="387">
        <v>22</v>
      </c>
      <c r="C1734" s="387">
        <v>5634</v>
      </c>
      <c r="D1734" s="384" t="s">
        <v>2307</v>
      </c>
      <c r="E1734" s="385">
        <v>943</v>
      </c>
      <c r="F1734" s="385">
        <v>1325</v>
      </c>
      <c r="G1734" s="385">
        <v>3208</v>
      </c>
      <c r="H1734" s="386">
        <f t="shared" si="182"/>
        <v>0.29395261845386533</v>
      </c>
      <c r="I1734" s="139">
        <f t="shared" si="183"/>
        <v>3.1328301886792453</v>
      </c>
      <c r="J1734" s="139">
        <f t="shared" si="185"/>
        <v>-3.3221383549495109E-2</v>
      </c>
      <c r="K1734" s="139">
        <f t="shared" si="186"/>
        <v>-0.13313259532459415</v>
      </c>
      <c r="L1734" s="139">
        <f t="shared" si="187"/>
        <v>-0.13754831514055224</v>
      </c>
      <c r="M1734" s="139">
        <f t="shared" si="188"/>
        <v>-0.30390229401464153</v>
      </c>
      <c r="N1734" s="388">
        <f t="shared" si="184"/>
        <v>-974.91855919897</v>
      </c>
    </row>
    <row r="1735" spans="2:14" x14ac:dyDescent="0.25">
      <c r="B1735" s="387">
        <v>22</v>
      </c>
      <c r="C1735" s="387">
        <v>5635</v>
      </c>
      <c r="D1735" s="384" t="s">
        <v>2308</v>
      </c>
      <c r="E1735" s="385">
        <v>16855</v>
      </c>
      <c r="F1735" s="385">
        <v>565</v>
      </c>
      <c r="G1735" s="385">
        <v>13118</v>
      </c>
      <c r="H1735" s="386">
        <f t="shared" si="182"/>
        <v>1.2848757432535447</v>
      </c>
      <c r="I1735" s="139">
        <f t="shared" si="183"/>
        <v>53.049557522123891</v>
      </c>
      <c r="J1735" s="139">
        <f t="shared" si="185"/>
        <v>0.32499946536610136</v>
      </c>
      <c r="K1735" s="139">
        <f t="shared" si="186"/>
        <v>0.92326074799866931</v>
      </c>
      <c r="L1735" s="139">
        <f t="shared" si="187"/>
        <v>1.5893416909497629</v>
      </c>
      <c r="M1735" s="139">
        <f t="shared" si="188"/>
        <v>2.8376019043145337</v>
      </c>
      <c r="N1735" s="388">
        <f t="shared" si="184"/>
        <v>37223.661780798051</v>
      </c>
    </row>
    <row r="1736" spans="2:14" x14ac:dyDescent="0.25">
      <c r="B1736" s="387">
        <v>22</v>
      </c>
      <c r="C1736" s="387">
        <v>5636</v>
      </c>
      <c r="D1736" s="384" t="s">
        <v>2309</v>
      </c>
      <c r="E1736" s="385">
        <v>3126</v>
      </c>
      <c r="F1736" s="385">
        <v>490</v>
      </c>
      <c r="G1736" s="385">
        <v>2931</v>
      </c>
      <c r="H1736" s="386">
        <f t="shared" si="182"/>
        <v>1.0665301944728762</v>
      </c>
      <c r="I1736" s="139">
        <f t="shared" si="183"/>
        <v>12.361224489795918</v>
      </c>
      <c r="J1736" s="139">
        <f t="shared" si="185"/>
        <v>-4.3234216561565765E-2</v>
      </c>
      <c r="K1736" s="139">
        <f t="shared" si="186"/>
        <v>0.69048912474808466</v>
      </c>
      <c r="L1736" s="139">
        <f t="shared" si="187"/>
        <v>0.18171183555810258</v>
      </c>
      <c r="M1736" s="139">
        <f t="shared" si="188"/>
        <v>0.82896674374462143</v>
      </c>
      <c r="N1736" s="388">
        <f t="shared" si="184"/>
        <v>2429.7015259154855</v>
      </c>
    </row>
    <row r="1737" spans="2:14" x14ac:dyDescent="0.25">
      <c r="B1737" s="387">
        <v>22</v>
      </c>
      <c r="C1737" s="387">
        <v>5637</v>
      </c>
      <c r="D1737" s="384" t="s">
        <v>2310</v>
      </c>
      <c r="E1737" s="385">
        <v>935</v>
      </c>
      <c r="F1737" s="385">
        <v>395</v>
      </c>
      <c r="G1737" s="385">
        <v>1034</v>
      </c>
      <c r="H1737" s="386">
        <f t="shared" si="182"/>
        <v>0.9042553191489362</v>
      </c>
      <c r="I1737" s="139">
        <f t="shared" si="183"/>
        <v>4.9848101265822784</v>
      </c>
      <c r="J1737" s="139">
        <f t="shared" si="185"/>
        <v>-0.11180585635903161</v>
      </c>
      <c r="K1737" s="139">
        <f t="shared" si="186"/>
        <v>0.51749276025666413</v>
      </c>
      <c r="L1737" s="139">
        <f t="shared" si="187"/>
        <v>-7.3478296589842659E-2</v>
      </c>
      <c r="M1737" s="139">
        <f t="shared" si="188"/>
        <v>0.33220860730778984</v>
      </c>
      <c r="N1737" s="388">
        <f t="shared" si="184"/>
        <v>343.50369995625471</v>
      </c>
    </row>
    <row r="1738" spans="2:14" x14ac:dyDescent="0.25">
      <c r="B1738" s="387">
        <v>22</v>
      </c>
      <c r="C1738" s="387">
        <v>5638</v>
      </c>
      <c r="D1738" s="384" t="s">
        <v>2311</v>
      </c>
      <c r="E1738" s="385">
        <v>1723</v>
      </c>
      <c r="F1738" s="385">
        <v>369</v>
      </c>
      <c r="G1738" s="385">
        <v>2672</v>
      </c>
      <c r="H1738" s="386">
        <f t="shared" si="182"/>
        <v>0.64483532934131738</v>
      </c>
      <c r="I1738" s="139">
        <f t="shared" si="183"/>
        <v>11.910569105691057</v>
      </c>
      <c r="J1738" s="139">
        <f t="shared" si="185"/>
        <v>-5.2596396164909819E-2</v>
      </c>
      <c r="K1738" s="139">
        <f t="shared" si="186"/>
        <v>0.24093291065868644</v>
      </c>
      <c r="L1738" s="139">
        <f t="shared" si="187"/>
        <v>0.166121224543024</v>
      </c>
      <c r="M1738" s="139">
        <f t="shared" si="188"/>
        <v>0.35445773903680061</v>
      </c>
      <c r="N1738" s="388">
        <f t="shared" si="184"/>
        <v>947.11107870633123</v>
      </c>
    </row>
    <row r="1739" spans="2:14" x14ac:dyDescent="0.25">
      <c r="B1739" s="387">
        <v>22</v>
      </c>
      <c r="C1739" s="387">
        <v>5639</v>
      </c>
      <c r="D1739" s="384" t="s">
        <v>2312</v>
      </c>
      <c r="E1739" s="385">
        <v>205</v>
      </c>
      <c r="F1739" s="385">
        <v>203</v>
      </c>
      <c r="G1739" s="385">
        <v>824</v>
      </c>
      <c r="H1739" s="386">
        <f t="shared" si="182"/>
        <v>0.24878640776699029</v>
      </c>
      <c r="I1739" s="139">
        <f t="shared" si="183"/>
        <v>5.068965517241379</v>
      </c>
      <c r="J1739" s="139">
        <f t="shared" si="185"/>
        <v>-0.11939681279417544</v>
      </c>
      <c r="K1739" s="139">
        <f t="shared" si="186"/>
        <v>-0.18128293425466638</v>
      </c>
      <c r="L1739" s="139">
        <f t="shared" si="187"/>
        <v>-7.0566905742501268E-2</v>
      </c>
      <c r="M1739" s="139">
        <f t="shared" si="188"/>
        <v>-0.37124665279134306</v>
      </c>
      <c r="N1739" s="388">
        <f t="shared" si="184"/>
        <v>-305.90724190006665</v>
      </c>
    </row>
    <row r="1740" spans="2:14" x14ac:dyDescent="0.25">
      <c r="B1740" s="387">
        <v>22</v>
      </c>
      <c r="C1740" s="387">
        <v>5640</v>
      </c>
      <c r="D1740" s="384" t="s">
        <v>2313</v>
      </c>
      <c r="E1740" s="385">
        <v>197</v>
      </c>
      <c r="F1740" s="385">
        <v>235</v>
      </c>
      <c r="G1740" s="385">
        <v>729</v>
      </c>
      <c r="H1740" s="386">
        <f t="shared" si="182"/>
        <v>0.27023319615912206</v>
      </c>
      <c r="I1740" s="139">
        <f t="shared" si="183"/>
        <v>3.9404255319148938</v>
      </c>
      <c r="J1740" s="139">
        <f t="shared" si="185"/>
        <v>-0.12283081689578812</v>
      </c>
      <c r="K1740" s="139">
        <f t="shared" si="186"/>
        <v>-0.1584191581189639</v>
      </c>
      <c r="L1740" s="139">
        <f t="shared" si="187"/>
        <v>-0.10960921733306626</v>
      </c>
      <c r="M1740" s="139">
        <f t="shared" si="188"/>
        <v>-0.3908591923478183</v>
      </c>
      <c r="N1740" s="388">
        <f t="shared" si="184"/>
        <v>-284.93635122155956</v>
      </c>
    </row>
    <row r="1741" spans="2:14" x14ac:dyDescent="0.25">
      <c r="B1741" s="387">
        <v>22</v>
      </c>
      <c r="C1741" s="387">
        <v>5642</v>
      </c>
      <c r="D1741" s="384" t="s">
        <v>2314</v>
      </c>
      <c r="E1741" s="385">
        <v>11714</v>
      </c>
      <c r="F1741" s="385">
        <v>385</v>
      </c>
      <c r="G1741" s="385">
        <v>17529</v>
      </c>
      <c r="H1741" s="386">
        <f t="shared" ref="H1741:H1804" si="189">E1741/G1741</f>
        <v>0.66826401962462201</v>
      </c>
      <c r="I1741" s="139">
        <f t="shared" ref="I1741:I1804" si="190">(G1741+E1741)/F1741</f>
        <v>75.955844155844161</v>
      </c>
      <c r="J1741" s="139">
        <f t="shared" si="185"/>
        <v>0.48444569791571751</v>
      </c>
      <c r="K1741" s="139">
        <f t="shared" si="186"/>
        <v>0.26590953279884366</v>
      </c>
      <c r="L1741" s="139">
        <f t="shared" si="187"/>
        <v>2.3817942329638386</v>
      </c>
      <c r="M1741" s="139">
        <f t="shared" si="188"/>
        <v>3.1321494636783997</v>
      </c>
      <c r="N1741" s="388">
        <f t="shared" ref="N1741:N1804" si="191">M1741*G1741</f>
        <v>54903.44794881867</v>
      </c>
    </row>
    <row r="1742" spans="2:14" x14ac:dyDescent="0.25">
      <c r="B1742" s="387">
        <v>22</v>
      </c>
      <c r="C1742" s="387">
        <v>5643</v>
      </c>
      <c r="D1742" s="384" t="s">
        <v>2315</v>
      </c>
      <c r="E1742" s="385">
        <v>1736</v>
      </c>
      <c r="F1742" s="385">
        <v>182</v>
      </c>
      <c r="G1742" s="385">
        <v>5204</v>
      </c>
      <c r="H1742" s="386">
        <f t="shared" si="189"/>
        <v>0.33358954650269024</v>
      </c>
      <c r="I1742" s="139">
        <f t="shared" si="190"/>
        <v>38.131868131868131</v>
      </c>
      <c r="J1742" s="139">
        <f t="shared" ref="J1742:J1805" si="192">$J$6*(G1742-G$10)/G$11</f>
        <v>3.8928849995967102E-2</v>
      </c>
      <c r="K1742" s="139">
        <f t="shared" ref="K1742:K1805" si="193">$K$6*(H1742-H$10)/H$11</f>
        <v>-9.0876858332860827E-2</v>
      </c>
      <c r="L1742" s="139">
        <f t="shared" ref="L1742:L1805" si="194">$L$6*(I1742-I$10)/I$11</f>
        <v>1.0732580032130479</v>
      </c>
      <c r="M1742" s="139">
        <f t="shared" ref="M1742:M1805" si="195">SUM(J1742:L1742)</f>
        <v>1.0213099948761541</v>
      </c>
      <c r="N1742" s="388">
        <f t="shared" si="191"/>
        <v>5314.8972133355064</v>
      </c>
    </row>
    <row r="1743" spans="2:14" x14ac:dyDescent="0.25">
      <c r="B1743" s="387">
        <v>22</v>
      </c>
      <c r="C1743" s="387">
        <v>5645</v>
      </c>
      <c r="D1743" s="384" t="s">
        <v>2316</v>
      </c>
      <c r="E1743" s="385">
        <v>552</v>
      </c>
      <c r="F1743" s="385">
        <v>170</v>
      </c>
      <c r="G1743" s="385">
        <v>460</v>
      </c>
      <c r="H1743" s="386">
        <f t="shared" si="189"/>
        <v>1.2</v>
      </c>
      <c r="I1743" s="139">
        <f t="shared" si="190"/>
        <v>5.9529411764705884</v>
      </c>
      <c r="J1743" s="139">
        <f t="shared" si="192"/>
        <v>-0.1325544706150914</v>
      </c>
      <c r="K1743" s="139">
        <f t="shared" si="193"/>
        <v>0.83277727058382467</v>
      </c>
      <c r="L1743" s="139">
        <f t="shared" si="194"/>
        <v>-3.9985399039291741E-2</v>
      </c>
      <c r="M1743" s="139">
        <f t="shared" si="195"/>
        <v>0.6602374009294415</v>
      </c>
      <c r="N1743" s="388">
        <f t="shared" si="191"/>
        <v>303.70920442754311</v>
      </c>
    </row>
    <row r="1744" spans="2:14" x14ac:dyDescent="0.25">
      <c r="B1744" s="387">
        <v>22</v>
      </c>
      <c r="C1744" s="387">
        <v>5646</v>
      </c>
      <c r="D1744" s="384" t="s">
        <v>2317</v>
      </c>
      <c r="E1744" s="385">
        <v>3140</v>
      </c>
      <c r="F1744" s="385">
        <v>551</v>
      </c>
      <c r="G1744" s="385">
        <v>5871</v>
      </c>
      <c r="H1744" s="386">
        <f t="shared" si="189"/>
        <v>0.53483222619655935</v>
      </c>
      <c r="I1744" s="139">
        <f t="shared" si="190"/>
        <v>16.353901996370237</v>
      </c>
      <c r="J1744" s="139">
        <f t="shared" si="192"/>
        <v>6.3039173530447717E-2</v>
      </c>
      <c r="K1744" s="139">
        <f t="shared" si="193"/>
        <v>0.12366191051877493</v>
      </c>
      <c r="L1744" s="139">
        <f t="shared" si="194"/>
        <v>0.31984017954160593</v>
      </c>
      <c r="M1744" s="139">
        <f t="shared" si="195"/>
        <v>0.50654126359082863</v>
      </c>
      <c r="N1744" s="388">
        <f t="shared" si="191"/>
        <v>2973.903758541755</v>
      </c>
    </row>
    <row r="1745" spans="2:14" x14ac:dyDescent="0.25">
      <c r="B1745" s="387">
        <v>22</v>
      </c>
      <c r="C1745" s="387">
        <v>5648</v>
      </c>
      <c r="D1745" s="384" t="s">
        <v>2318</v>
      </c>
      <c r="E1745" s="385">
        <v>1750</v>
      </c>
      <c r="F1745" s="385">
        <v>181</v>
      </c>
      <c r="G1745" s="385">
        <v>5046</v>
      </c>
      <c r="H1745" s="386">
        <f t="shared" si="189"/>
        <v>0.34680935394371781</v>
      </c>
      <c r="I1745" s="139">
        <f t="shared" si="190"/>
        <v>37.546961325966848</v>
      </c>
      <c r="J1745" s="139">
        <f t="shared" si="192"/>
        <v>3.3217558963811275E-2</v>
      </c>
      <c r="K1745" s="139">
        <f t="shared" si="193"/>
        <v>-7.6783619179177698E-2</v>
      </c>
      <c r="L1745" s="139">
        <f t="shared" si="194"/>
        <v>1.0530229082546414</v>
      </c>
      <c r="M1745" s="139">
        <f t="shared" si="195"/>
        <v>1.0094568480392749</v>
      </c>
      <c r="N1745" s="388">
        <f t="shared" si="191"/>
        <v>5093.7192552061815</v>
      </c>
    </row>
    <row r="1746" spans="2:14" x14ac:dyDescent="0.25">
      <c r="B1746" s="387">
        <v>22</v>
      </c>
      <c r="C1746" s="387">
        <v>5649</v>
      </c>
      <c r="D1746" s="384" t="s">
        <v>2319</v>
      </c>
      <c r="E1746" s="385">
        <v>2537</v>
      </c>
      <c r="F1746" s="385">
        <v>157</v>
      </c>
      <c r="G1746" s="385">
        <v>1890</v>
      </c>
      <c r="H1746" s="386">
        <f t="shared" si="189"/>
        <v>1.3423280423280424</v>
      </c>
      <c r="I1746" s="139">
        <f t="shared" si="190"/>
        <v>28.197452229299362</v>
      </c>
      <c r="J1746" s="139">
        <f t="shared" si="192"/>
        <v>-8.0863672032921566E-2</v>
      </c>
      <c r="K1746" s="139">
        <f t="shared" si="193"/>
        <v>0.98450891627931758</v>
      </c>
      <c r="L1746" s="139">
        <f t="shared" si="194"/>
        <v>0.72957274067789202</v>
      </c>
      <c r="M1746" s="139">
        <f t="shared" si="195"/>
        <v>1.633217984924288</v>
      </c>
      <c r="N1746" s="388">
        <f t="shared" si="191"/>
        <v>3086.7819915069044</v>
      </c>
    </row>
    <row r="1747" spans="2:14" x14ac:dyDescent="0.25">
      <c r="B1747" s="387">
        <v>22</v>
      </c>
      <c r="C1747" s="387">
        <v>5650</v>
      </c>
      <c r="D1747" s="384" t="s">
        <v>2320</v>
      </c>
      <c r="E1747" s="385">
        <v>96</v>
      </c>
      <c r="F1747" s="385">
        <v>210</v>
      </c>
      <c r="G1747" s="385">
        <v>185</v>
      </c>
      <c r="H1747" s="386">
        <f t="shared" si="189"/>
        <v>0.51891891891891895</v>
      </c>
      <c r="I1747" s="139">
        <f t="shared" si="190"/>
        <v>1.338095238095238</v>
      </c>
      <c r="J1747" s="139">
        <f t="shared" si="192"/>
        <v>-0.1424950088039702</v>
      </c>
      <c r="K1747" s="139">
        <f t="shared" si="193"/>
        <v>0.10669721219088461</v>
      </c>
      <c r="L1747" s="139">
        <f t="shared" si="194"/>
        <v>-0.19963791947380655</v>
      </c>
      <c r="M1747" s="139">
        <f t="shared" si="195"/>
        <v>-0.23543571608689212</v>
      </c>
      <c r="N1747" s="388">
        <f t="shared" si="191"/>
        <v>-43.555607476075039</v>
      </c>
    </row>
    <row r="1748" spans="2:14" x14ac:dyDescent="0.25">
      <c r="B1748" s="387">
        <v>22</v>
      </c>
      <c r="C1748" s="387">
        <v>5651</v>
      </c>
      <c r="D1748" s="384" t="s">
        <v>2321</v>
      </c>
      <c r="E1748" s="385">
        <v>1433</v>
      </c>
      <c r="F1748" s="385">
        <v>164</v>
      </c>
      <c r="G1748" s="385">
        <v>982</v>
      </c>
      <c r="H1748" s="386">
        <f t="shared" si="189"/>
        <v>1.4592668024439919</v>
      </c>
      <c r="I1748" s="139">
        <f t="shared" si="190"/>
        <v>14.725609756097562</v>
      </c>
      <c r="J1748" s="139">
        <f t="shared" si="192"/>
        <v>-0.11368552176201961</v>
      </c>
      <c r="K1748" s="139">
        <f t="shared" si="193"/>
        <v>1.1091738117402425</v>
      </c>
      <c r="L1748" s="139">
        <f t="shared" si="194"/>
        <v>0.26350873020724014</v>
      </c>
      <c r="M1748" s="139">
        <f t="shared" si="195"/>
        <v>1.258997020185463</v>
      </c>
      <c r="N1748" s="388">
        <f t="shared" si="191"/>
        <v>1236.3350738221247</v>
      </c>
    </row>
    <row r="1749" spans="2:14" x14ac:dyDescent="0.25">
      <c r="B1749" s="387">
        <v>22</v>
      </c>
      <c r="C1749" s="387">
        <v>5652</v>
      </c>
      <c r="D1749" s="384" t="s">
        <v>2322</v>
      </c>
      <c r="E1749" s="385">
        <v>93</v>
      </c>
      <c r="F1749" s="385">
        <v>307</v>
      </c>
      <c r="G1749" s="385">
        <v>615</v>
      </c>
      <c r="H1749" s="386">
        <f t="shared" si="189"/>
        <v>0.15121951219512195</v>
      </c>
      <c r="I1749" s="139">
        <f t="shared" si="190"/>
        <v>2.3061889250814334</v>
      </c>
      <c r="J1749" s="139">
        <f t="shared" si="192"/>
        <v>-0.12695162181772332</v>
      </c>
      <c r="K1749" s="139">
        <f t="shared" si="193"/>
        <v>-0.28529606749512204</v>
      </c>
      <c r="L1749" s="139">
        <f t="shared" si="194"/>
        <v>-0.16614631450844111</v>
      </c>
      <c r="M1749" s="139">
        <f t="shared" si="195"/>
        <v>-0.57839400382128647</v>
      </c>
      <c r="N1749" s="388">
        <f t="shared" si="191"/>
        <v>-355.71231235009117</v>
      </c>
    </row>
    <row r="1750" spans="2:14" x14ac:dyDescent="0.25">
      <c r="B1750" s="387">
        <v>22</v>
      </c>
      <c r="C1750" s="387">
        <v>5653</v>
      </c>
      <c r="D1750" s="384" t="s">
        <v>2323</v>
      </c>
      <c r="E1750" s="385">
        <v>200</v>
      </c>
      <c r="F1750" s="385">
        <v>216</v>
      </c>
      <c r="G1750" s="385">
        <v>884</v>
      </c>
      <c r="H1750" s="386">
        <f t="shared" si="189"/>
        <v>0.22624434389140272</v>
      </c>
      <c r="I1750" s="139">
        <f t="shared" si="190"/>
        <v>5.0185185185185182</v>
      </c>
      <c r="J1750" s="139">
        <f t="shared" si="192"/>
        <v>-0.11722796809842007</v>
      </c>
      <c r="K1750" s="139">
        <f t="shared" si="193"/>
        <v>-0.20531435064506751</v>
      </c>
      <c r="L1750" s="139">
        <f t="shared" si="194"/>
        <v>-7.2312140708524181E-2</v>
      </c>
      <c r="M1750" s="139">
        <f t="shared" si="195"/>
        <v>-0.39485445945201181</v>
      </c>
      <c r="N1750" s="388">
        <f t="shared" si="191"/>
        <v>-349.05134215557842</v>
      </c>
    </row>
    <row r="1751" spans="2:14" x14ac:dyDescent="0.25">
      <c r="B1751" s="387">
        <v>22</v>
      </c>
      <c r="C1751" s="387">
        <v>5654</v>
      </c>
      <c r="D1751" s="384" t="s">
        <v>2324</v>
      </c>
      <c r="E1751" s="385">
        <v>145</v>
      </c>
      <c r="F1751" s="385">
        <v>681</v>
      </c>
      <c r="G1751" s="385">
        <v>561</v>
      </c>
      <c r="H1751" s="386">
        <f t="shared" si="189"/>
        <v>0.25846702317290554</v>
      </c>
      <c r="I1751" s="139">
        <f t="shared" si="190"/>
        <v>1.0367107195301029</v>
      </c>
      <c r="J1751" s="139">
        <f t="shared" si="192"/>
        <v>-0.12890358204390318</v>
      </c>
      <c r="K1751" s="139">
        <f t="shared" si="193"/>
        <v>-0.1709627212955139</v>
      </c>
      <c r="L1751" s="139">
        <f t="shared" si="194"/>
        <v>-0.21006444262352755</v>
      </c>
      <c r="M1751" s="139">
        <f t="shared" si="195"/>
        <v>-0.50993074596294463</v>
      </c>
      <c r="N1751" s="388">
        <f t="shared" si="191"/>
        <v>-286.07114848521195</v>
      </c>
    </row>
    <row r="1752" spans="2:14" x14ac:dyDescent="0.25">
      <c r="B1752" s="387">
        <v>22</v>
      </c>
      <c r="C1752" s="387">
        <v>5655</v>
      </c>
      <c r="D1752" s="384" t="s">
        <v>2325</v>
      </c>
      <c r="E1752" s="385">
        <v>421</v>
      </c>
      <c r="F1752" s="385">
        <v>951</v>
      </c>
      <c r="G1752" s="385">
        <v>1511</v>
      </c>
      <c r="H1752" s="386">
        <f t="shared" si="189"/>
        <v>0.27862342819324948</v>
      </c>
      <c r="I1752" s="139">
        <f t="shared" si="190"/>
        <v>2.0315457413249209</v>
      </c>
      <c r="J1752" s="139">
        <f t="shared" si="192"/>
        <v>-9.4563541027776365E-2</v>
      </c>
      <c r="K1752" s="139">
        <f t="shared" si="193"/>
        <v>-0.14947458406678243</v>
      </c>
      <c r="L1752" s="139">
        <f t="shared" si="194"/>
        <v>-0.17564771002465271</v>
      </c>
      <c r="M1752" s="139">
        <f t="shared" si="195"/>
        <v>-0.41968583511921154</v>
      </c>
      <c r="N1752" s="388">
        <f t="shared" si="191"/>
        <v>-634.14529686512867</v>
      </c>
    </row>
    <row r="1753" spans="2:14" x14ac:dyDescent="0.25">
      <c r="B1753" s="387">
        <v>22</v>
      </c>
      <c r="C1753" s="387">
        <v>5656</v>
      </c>
      <c r="D1753" s="384" t="s">
        <v>2326</v>
      </c>
      <c r="E1753" s="385">
        <v>1150</v>
      </c>
      <c r="F1753" s="385">
        <v>3297</v>
      </c>
      <c r="G1753" s="385">
        <v>4256</v>
      </c>
      <c r="H1753" s="386">
        <f t="shared" si="189"/>
        <v>0.27020676691729323</v>
      </c>
      <c r="I1753" s="139">
        <f t="shared" si="190"/>
        <v>1.6396724294813467</v>
      </c>
      <c r="J1753" s="139">
        <f t="shared" si="192"/>
        <v>4.6611038030321458E-3</v>
      </c>
      <c r="K1753" s="139">
        <f t="shared" si="193"/>
        <v>-0.15844733353887119</v>
      </c>
      <c r="L1753" s="139">
        <f t="shared" si="194"/>
        <v>-0.18920473072746571</v>
      </c>
      <c r="M1753" s="139">
        <f t="shared" si="195"/>
        <v>-0.34299096046330479</v>
      </c>
      <c r="N1753" s="388">
        <f t="shared" si="191"/>
        <v>-1459.7695277318253</v>
      </c>
    </row>
    <row r="1754" spans="2:14" x14ac:dyDescent="0.25">
      <c r="B1754" s="387">
        <v>22</v>
      </c>
      <c r="C1754" s="387">
        <v>5661</v>
      </c>
      <c r="D1754" s="384" t="s">
        <v>2327</v>
      </c>
      <c r="E1754" s="385">
        <v>71</v>
      </c>
      <c r="F1754" s="385">
        <v>341</v>
      </c>
      <c r="G1754" s="385">
        <v>382</v>
      </c>
      <c r="H1754" s="386">
        <f t="shared" si="189"/>
        <v>0.18586387434554974</v>
      </c>
      <c r="I1754" s="139">
        <f t="shared" si="190"/>
        <v>1.3284457478005864</v>
      </c>
      <c r="J1754" s="139">
        <f t="shared" si="192"/>
        <v>-0.13537396871957338</v>
      </c>
      <c r="K1754" s="139">
        <f t="shared" si="193"/>
        <v>-0.24836275486626308</v>
      </c>
      <c r="L1754" s="139">
        <f t="shared" si="194"/>
        <v>-0.19997174761607209</v>
      </c>
      <c r="M1754" s="139">
        <f t="shared" si="195"/>
        <v>-0.5837084712019085</v>
      </c>
      <c r="N1754" s="388">
        <f t="shared" si="191"/>
        <v>-222.97663599912906</v>
      </c>
    </row>
    <row r="1755" spans="2:14" x14ac:dyDescent="0.25">
      <c r="B1755" s="387">
        <v>22</v>
      </c>
      <c r="C1755" s="387">
        <v>5663</v>
      </c>
      <c r="D1755" s="384" t="s">
        <v>2328</v>
      </c>
      <c r="E1755" s="385">
        <v>37</v>
      </c>
      <c r="F1755" s="385">
        <v>313</v>
      </c>
      <c r="G1755" s="385">
        <v>246</v>
      </c>
      <c r="H1755" s="386">
        <f t="shared" si="189"/>
        <v>0.15040650406504066</v>
      </c>
      <c r="I1755" s="139">
        <f t="shared" si="190"/>
        <v>0.90415335463258784</v>
      </c>
      <c r="J1755" s="139">
        <f t="shared" si="192"/>
        <v>-0.14029001669661889</v>
      </c>
      <c r="K1755" s="139">
        <f t="shared" si="193"/>
        <v>-0.28616279101301267</v>
      </c>
      <c r="L1755" s="139">
        <f t="shared" si="194"/>
        <v>-0.21465031996172021</v>
      </c>
      <c r="M1755" s="139">
        <f t="shared" si="195"/>
        <v>-0.6411031276713518</v>
      </c>
      <c r="N1755" s="388">
        <f t="shared" si="191"/>
        <v>-157.71136940715255</v>
      </c>
    </row>
    <row r="1756" spans="2:14" x14ac:dyDescent="0.25">
      <c r="B1756" s="387">
        <v>22</v>
      </c>
      <c r="C1756" s="387">
        <v>5665</v>
      </c>
      <c r="D1756" s="384" t="s">
        <v>2329</v>
      </c>
      <c r="E1756" s="385">
        <v>162</v>
      </c>
      <c r="F1756" s="385">
        <v>513</v>
      </c>
      <c r="G1756" s="385">
        <v>218</v>
      </c>
      <c r="H1756" s="386">
        <f t="shared" si="189"/>
        <v>0.74311926605504586</v>
      </c>
      <c r="I1756" s="139">
        <f t="shared" si="190"/>
        <v>0.7407407407407407</v>
      </c>
      <c r="J1756" s="139">
        <f t="shared" si="192"/>
        <v>-0.14130214422130474</v>
      </c>
      <c r="K1756" s="139">
        <f t="shared" si="193"/>
        <v>0.34571045989690485</v>
      </c>
      <c r="L1756" s="139">
        <f t="shared" si="194"/>
        <v>-0.22030364751089737</v>
      </c>
      <c r="M1756" s="139">
        <f t="shared" si="195"/>
        <v>-1.5895331835297261E-2</v>
      </c>
      <c r="N1756" s="388">
        <f t="shared" si="191"/>
        <v>-3.465182340094803</v>
      </c>
    </row>
    <row r="1757" spans="2:14" x14ac:dyDescent="0.25">
      <c r="B1757" s="387">
        <v>22</v>
      </c>
      <c r="C1757" s="387">
        <v>5669</v>
      </c>
      <c r="D1757" s="384" t="s">
        <v>2330</v>
      </c>
      <c r="E1757" s="385">
        <v>69</v>
      </c>
      <c r="F1757" s="385">
        <v>494</v>
      </c>
      <c r="G1757" s="385">
        <v>290</v>
      </c>
      <c r="H1757" s="386">
        <f t="shared" si="189"/>
        <v>0.23793103448275862</v>
      </c>
      <c r="I1757" s="139">
        <f t="shared" si="190"/>
        <v>0.72672064777327938</v>
      </c>
      <c r="J1757" s="139">
        <f t="shared" si="192"/>
        <v>-0.13869953058639828</v>
      </c>
      <c r="K1757" s="139">
        <f t="shared" si="193"/>
        <v>-0.19285552125940478</v>
      </c>
      <c r="L1757" s="139">
        <f t="shared" si="194"/>
        <v>-0.22078867847593311</v>
      </c>
      <c r="M1757" s="139">
        <f t="shared" si="195"/>
        <v>-0.55234373032173611</v>
      </c>
      <c r="N1757" s="388">
        <f t="shared" si="191"/>
        <v>-160.17968179330347</v>
      </c>
    </row>
    <row r="1758" spans="2:14" x14ac:dyDescent="0.25">
      <c r="B1758" s="387">
        <v>22</v>
      </c>
      <c r="C1758" s="387">
        <v>5671</v>
      </c>
      <c r="D1758" s="384" t="s">
        <v>2331</v>
      </c>
      <c r="E1758" s="385">
        <v>50</v>
      </c>
      <c r="F1758" s="385">
        <v>325</v>
      </c>
      <c r="G1758" s="385">
        <v>248</v>
      </c>
      <c r="H1758" s="386">
        <f t="shared" si="189"/>
        <v>0.20161290322580644</v>
      </c>
      <c r="I1758" s="139">
        <f t="shared" si="190"/>
        <v>0.91692307692307695</v>
      </c>
      <c r="J1758" s="139">
        <f t="shared" si="192"/>
        <v>-0.14021772187342707</v>
      </c>
      <c r="K1758" s="139">
        <f t="shared" si="193"/>
        <v>-0.23157318879748023</v>
      </c>
      <c r="L1758" s="139">
        <f t="shared" si="194"/>
        <v>-0.2142085460918772</v>
      </c>
      <c r="M1758" s="139">
        <f t="shared" si="195"/>
        <v>-0.58599945676278453</v>
      </c>
      <c r="N1758" s="388">
        <f t="shared" si="191"/>
        <v>-145.32786527717056</v>
      </c>
    </row>
    <row r="1759" spans="2:14" x14ac:dyDescent="0.25">
      <c r="B1759" s="387">
        <v>22</v>
      </c>
      <c r="C1759" s="387">
        <v>5673</v>
      </c>
      <c r="D1759" s="384" t="s">
        <v>2332</v>
      </c>
      <c r="E1759" s="385">
        <v>70</v>
      </c>
      <c r="F1759" s="385">
        <v>478</v>
      </c>
      <c r="G1759" s="385">
        <v>371</v>
      </c>
      <c r="H1759" s="386">
        <f t="shared" si="189"/>
        <v>0.18867924528301888</v>
      </c>
      <c r="I1759" s="139">
        <f t="shared" si="190"/>
        <v>0.92259414225941427</v>
      </c>
      <c r="J1759" s="139">
        <f t="shared" si="192"/>
        <v>-0.13577159024712854</v>
      </c>
      <c r="K1759" s="139">
        <f t="shared" si="193"/>
        <v>-0.24536137257646196</v>
      </c>
      <c r="L1759" s="139">
        <f t="shared" si="194"/>
        <v>-0.21401235322074233</v>
      </c>
      <c r="M1759" s="139">
        <f t="shared" si="195"/>
        <v>-0.59514531604433285</v>
      </c>
      <c r="N1759" s="388">
        <f t="shared" si="191"/>
        <v>-220.79891225244748</v>
      </c>
    </row>
    <row r="1760" spans="2:14" x14ac:dyDescent="0.25">
      <c r="B1760" s="387">
        <v>22</v>
      </c>
      <c r="C1760" s="387">
        <v>5674</v>
      </c>
      <c r="D1760" s="384" t="s">
        <v>2333</v>
      </c>
      <c r="E1760" s="385">
        <v>34</v>
      </c>
      <c r="F1760" s="385">
        <v>347</v>
      </c>
      <c r="G1760" s="385">
        <v>143</v>
      </c>
      <c r="H1760" s="386">
        <f t="shared" si="189"/>
        <v>0.23776223776223776</v>
      </c>
      <c r="I1760" s="139">
        <f t="shared" si="190"/>
        <v>0.51008645533141206</v>
      </c>
      <c r="J1760" s="139">
        <f t="shared" si="192"/>
        <v>-0.14401320009099897</v>
      </c>
      <c r="K1760" s="139">
        <f t="shared" si="193"/>
        <v>-0.19303547036692922</v>
      </c>
      <c r="L1760" s="139">
        <f t="shared" si="194"/>
        <v>-0.2282832287377379</v>
      </c>
      <c r="M1760" s="139">
        <f t="shared" si="195"/>
        <v>-0.56533189919566607</v>
      </c>
      <c r="N1760" s="388">
        <f t="shared" si="191"/>
        <v>-80.842461584980242</v>
      </c>
    </row>
    <row r="1761" spans="2:14" x14ac:dyDescent="0.25">
      <c r="B1761" s="387">
        <v>22</v>
      </c>
      <c r="C1761" s="387">
        <v>5675</v>
      </c>
      <c r="D1761" s="384" t="s">
        <v>2334</v>
      </c>
      <c r="E1761" s="385">
        <v>1067</v>
      </c>
      <c r="F1761" s="385">
        <v>1907</v>
      </c>
      <c r="G1761" s="385">
        <v>4414</v>
      </c>
      <c r="H1761" s="386">
        <f t="shared" si="189"/>
        <v>0.24173085636610783</v>
      </c>
      <c r="I1761" s="139">
        <f t="shared" si="190"/>
        <v>2.8741478762454116</v>
      </c>
      <c r="J1761" s="139">
        <f t="shared" si="192"/>
        <v>1.0372394835187971E-2</v>
      </c>
      <c r="K1761" s="139">
        <f t="shared" si="193"/>
        <v>-0.18880464542158876</v>
      </c>
      <c r="L1761" s="139">
        <f t="shared" si="194"/>
        <v>-0.14649753765488596</v>
      </c>
      <c r="M1761" s="139">
        <f t="shared" si="195"/>
        <v>-0.32492978824128671</v>
      </c>
      <c r="N1761" s="388">
        <f t="shared" si="191"/>
        <v>-1434.2400852970395</v>
      </c>
    </row>
    <row r="1762" spans="2:14" x14ac:dyDescent="0.25">
      <c r="B1762" s="387">
        <v>22</v>
      </c>
      <c r="C1762" s="387">
        <v>5678</v>
      </c>
      <c r="D1762" s="384" t="s">
        <v>2335</v>
      </c>
      <c r="E1762" s="385">
        <v>2824</v>
      </c>
      <c r="F1762" s="385">
        <v>1539</v>
      </c>
      <c r="G1762" s="385">
        <v>6124</v>
      </c>
      <c r="H1762" s="386">
        <f t="shared" si="189"/>
        <v>0.46113651208360551</v>
      </c>
      <c r="I1762" s="139">
        <f t="shared" si="190"/>
        <v>5.814165042235218</v>
      </c>
      <c r="J1762" s="139">
        <f t="shared" si="192"/>
        <v>7.2184468664216225E-2</v>
      </c>
      <c r="K1762" s="139">
        <f t="shared" si="193"/>
        <v>4.509712595375949E-2</v>
      </c>
      <c r="L1762" s="139">
        <f t="shared" si="194"/>
        <v>-4.4786417297039999E-2</v>
      </c>
      <c r="M1762" s="139">
        <f t="shared" si="195"/>
        <v>7.2495177320935716E-2</v>
      </c>
      <c r="N1762" s="388">
        <f t="shared" si="191"/>
        <v>443.9604659134103</v>
      </c>
    </row>
    <row r="1763" spans="2:14" x14ac:dyDescent="0.25">
      <c r="B1763" s="387">
        <v>22</v>
      </c>
      <c r="C1763" s="387">
        <v>5680</v>
      </c>
      <c r="D1763" s="384" t="s">
        <v>2336</v>
      </c>
      <c r="E1763" s="385">
        <v>94</v>
      </c>
      <c r="F1763" s="385">
        <v>337</v>
      </c>
      <c r="G1763" s="385">
        <v>324</v>
      </c>
      <c r="H1763" s="386">
        <f t="shared" si="189"/>
        <v>0.29012345679012347</v>
      </c>
      <c r="I1763" s="139">
        <f t="shared" si="190"/>
        <v>1.2403560830860534</v>
      </c>
      <c r="J1763" s="139">
        <f t="shared" si="192"/>
        <v>-0.13747051859213691</v>
      </c>
      <c r="K1763" s="139">
        <f t="shared" si="193"/>
        <v>-0.13721474941995171</v>
      </c>
      <c r="L1763" s="139">
        <f t="shared" si="194"/>
        <v>-0.20301924631564031</v>
      </c>
      <c r="M1763" s="139">
        <f t="shared" si="195"/>
        <v>-0.47770451432772887</v>
      </c>
      <c r="N1763" s="388">
        <f t="shared" si="191"/>
        <v>-154.77626264218415</v>
      </c>
    </row>
    <row r="1764" spans="2:14" x14ac:dyDescent="0.25">
      <c r="B1764" s="387">
        <v>22</v>
      </c>
      <c r="C1764" s="387">
        <v>5683</v>
      </c>
      <c r="D1764" s="384" t="s">
        <v>2337</v>
      </c>
      <c r="E1764" s="385">
        <v>34</v>
      </c>
      <c r="F1764" s="385">
        <v>181</v>
      </c>
      <c r="G1764" s="385">
        <v>220</v>
      </c>
      <c r="H1764" s="386">
        <f t="shared" si="189"/>
        <v>0.15454545454545454</v>
      </c>
      <c r="I1764" s="139">
        <f t="shared" si="190"/>
        <v>1.4033149171270718</v>
      </c>
      <c r="J1764" s="139">
        <f t="shared" si="192"/>
        <v>-0.14122984939811289</v>
      </c>
      <c r="K1764" s="139">
        <f t="shared" si="193"/>
        <v>-0.28175038037647843</v>
      </c>
      <c r="L1764" s="139">
        <f t="shared" si="194"/>
        <v>-0.197381617469708</v>
      </c>
      <c r="M1764" s="139">
        <f t="shared" si="195"/>
        <v>-0.62036184724429932</v>
      </c>
      <c r="N1764" s="388">
        <f t="shared" si="191"/>
        <v>-136.47960639374585</v>
      </c>
    </row>
    <row r="1765" spans="2:14" x14ac:dyDescent="0.25">
      <c r="B1765" s="387">
        <v>22</v>
      </c>
      <c r="C1765" s="387">
        <v>5684</v>
      </c>
      <c r="D1765" s="384" t="s">
        <v>2338</v>
      </c>
      <c r="E1765" s="385">
        <v>12</v>
      </c>
      <c r="F1765" s="385">
        <v>106</v>
      </c>
      <c r="G1765" s="385">
        <v>92</v>
      </c>
      <c r="H1765" s="386">
        <f t="shared" si="189"/>
        <v>0.13043478260869565</v>
      </c>
      <c r="I1765" s="139">
        <f t="shared" si="190"/>
        <v>0.98113207547169812</v>
      </c>
      <c r="J1765" s="139">
        <f t="shared" si="192"/>
        <v>-0.14585671808239103</v>
      </c>
      <c r="K1765" s="139">
        <f t="shared" si="193"/>
        <v>-0.30745404264815268</v>
      </c>
      <c r="L1765" s="139">
        <f t="shared" si="194"/>
        <v>-0.21198720900072562</v>
      </c>
      <c r="M1765" s="139">
        <f t="shared" si="195"/>
        <v>-0.66529796973126931</v>
      </c>
      <c r="N1765" s="388">
        <f t="shared" si="191"/>
        <v>-61.207413215276773</v>
      </c>
    </row>
    <row r="1766" spans="2:14" x14ac:dyDescent="0.25">
      <c r="B1766" s="387">
        <v>22</v>
      </c>
      <c r="C1766" s="387">
        <v>5688</v>
      </c>
      <c r="D1766" s="384" t="s">
        <v>2339</v>
      </c>
      <c r="E1766" s="385">
        <v>32</v>
      </c>
      <c r="F1766" s="385">
        <v>251</v>
      </c>
      <c r="G1766" s="385">
        <v>163</v>
      </c>
      <c r="H1766" s="386">
        <f t="shared" si="189"/>
        <v>0.19631901840490798</v>
      </c>
      <c r="I1766" s="139">
        <f t="shared" si="190"/>
        <v>0.77689243027888444</v>
      </c>
      <c r="J1766" s="139">
        <f t="shared" si="192"/>
        <v>-0.14329025185908051</v>
      </c>
      <c r="K1766" s="139">
        <f t="shared" si="193"/>
        <v>-0.23721684020207098</v>
      </c>
      <c r="L1766" s="139">
        <f t="shared" si="194"/>
        <v>-0.21905296472975935</v>
      </c>
      <c r="M1766" s="139">
        <f t="shared" si="195"/>
        <v>-0.59956005679091084</v>
      </c>
      <c r="N1766" s="388">
        <f t="shared" si="191"/>
        <v>-97.728289256918472</v>
      </c>
    </row>
    <row r="1767" spans="2:14" x14ac:dyDescent="0.25">
      <c r="B1767" s="387">
        <v>22</v>
      </c>
      <c r="C1767" s="387">
        <v>5690</v>
      </c>
      <c r="D1767" s="384" t="s">
        <v>2340</v>
      </c>
      <c r="E1767" s="385">
        <v>30</v>
      </c>
      <c r="F1767" s="385">
        <v>419</v>
      </c>
      <c r="G1767" s="385">
        <v>138</v>
      </c>
      <c r="H1767" s="386">
        <f t="shared" si="189"/>
        <v>0.21739130434782608</v>
      </c>
      <c r="I1767" s="139">
        <f t="shared" si="190"/>
        <v>0.40095465393794749</v>
      </c>
      <c r="J1767" s="139">
        <f t="shared" si="192"/>
        <v>-0.14419393714897857</v>
      </c>
      <c r="K1767" s="139">
        <f t="shared" si="193"/>
        <v>-0.21475230986506513</v>
      </c>
      <c r="L1767" s="139">
        <f t="shared" si="194"/>
        <v>-0.23205868893395828</v>
      </c>
      <c r="M1767" s="139">
        <f t="shared" si="195"/>
        <v>-0.59100493594800196</v>
      </c>
      <c r="N1767" s="388">
        <f t="shared" si="191"/>
        <v>-81.558681160824264</v>
      </c>
    </row>
    <row r="1768" spans="2:14" x14ac:dyDescent="0.25">
      <c r="B1768" s="387">
        <v>22</v>
      </c>
      <c r="C1768" s="387">
        <v>5692</v>
      </c>
      <c r="D1768" s="384" t="s">
        <v>2341</v>
      </c>
      <c r="E1768" s="385">
        <v>190</v>
      </c>
      <c r="F1768" s="385">
        <v>323</v>
      </c>
      <c r="G1768" s="385">
        <v>635</v>
      </c>
      <c r="H1768" s="386">
        <f t="shared" si="189"/>
        <v>0.29921259842519687</v>
      </c>
      <c r="I1768" s="139">
        <f t="shared" si="190"/>
        <v>2.5541795665634677</v>
      </c>
      <c r="J1768" s="139">
        <f t="shared" si="192"/>
        <v>-0.12622867358580489</v>
      </c>
      <c r="K1768" s="139">
        <f t="shared" si="193"/>
        <v>-0.12752508886050629</v>
      </c>
      <c r="L1768" s="139">
        <f t="shared" si="194"/>
        <v>-0.15756697481097826</v>
      </c>
      <c r="M1768" s="139">
        <f t="shared" si="195"/>
        <v>-0.41132073725728946</v>
      </c>
      <c r="N1768" s="388">
        <f t="shared" si="191"/>
        <v>-261.18866815837879</v>
      </c>
    </row>
    <row r="1769" spans="2:14" x14ac:dyDescent="0.25">
      <c r="B1769" s="387">
        <v>22</v>
      </c>
      <c r="C1769" s="387">
        <v>5693</v>
      </c>
      <c r="D1769" s="384" t="s">
        <v>2342</v>
      </c>
      <c r="E1769" s="385">
        <v>746</v>
      </c>
      <c r="F1769" s="385">
        <v>3342</v>
      </c>
      <c r="G1769" s="385">
        <v>2819</v>
      </c>
      <c r="H1769" s="386">
        <f t="shared" si="189"/>
        <v>0.26463284852784674</v>
      </c>
      <c r="I1769" s="139">
        <f t="shared" si="190"/>
        <v>1.0667265110712147</v>
      </c>
      <c r="J1769" s="139">
        <f t="shared" si="192"/>
        <v>-4.7282726660309145E-2</v>
      </c>
      <c r="K1769" s="139">
        <f t="shared" si="193"/>
        <v>-0.16438952030944304</v>
      </c>
      <c r="L1769" s="139">
        <f t="shared" si="194"/>
        <v>-0.20902603379333756</v>
      </c>
      <c r="M1769" s="139">
        <f t="shared" si="195"/>
        <v>-0.42069828076308974</v>
      </c>
      <c r="N1769" s="388">
        <f t="shared" si="191"/>
        <v>-1185.9484534711501</v>
      </c>
    </row>
    <row r="1770" spans="2:14" x14ac:dyDescent="0.25">
      <c r="B1770" s="387">
        <v>22</v>
      </c>
      <c r="C1770" s="387">
        <v>5701</v>
      </c>
      <c r="D1770" s="384" t="s">
        <v>2343</v>
      </c>
      <c r="E1770" s="385">
        <v>28</v>
      </c>
      <c r="F1770" s="385">
        <v>208</v>
      </c>
      <c r="G1770" s="385">
        <v>243</v>
      </c>
      <c r="H1770" s="386">
        <f t="shared" si="189"/>
        <v>0.11522633744855967</v>
      </c>
      <c r="I1770" s="139">
        <f t="shared" si="190"/>
        <v>1.3028846153846154</v>
      </c>
      <c r="J1770" s="139">
        <f t="shared" si="192"/>
        <v>-0.14039845893140668</v>
      </c>
      <c r="K1770" s="139">
        <f t="shared" si="193"/>
        <v>-0.32366730866988613</v>
      </c>
      <c r="L1770" s="139">
        <f t="shared" si="194"/>
        <v>-0.20085604565545728</v>
      </c>
      <c r="M1770" s="139">
        <f t="shared" si="195"/>
        <v>-0.66492181325675004</v>
      </c>
      <c r="N1770" s="388">
        <f t="shared" si="191"/>
        <v>-161.57600062139025</v>
      </c>
    </row>
    <row r="1771" spans="2:14" x14ac:dyDescent="0.25">
      <c r="B1771" s="387">
        <v>22</v>
      </c>
      <c r="C1771" s="387">
        <v>5702</v>
      </c>
      <c r="D1771" s="384" t="s">
        <v>2344</v>
      </c>
      <c r="E1771" s="385">
        <v>423</v>
      </c>
      <c r="F1771" s="385">
        <v>5165</v>
      </c>
      <c r="G1771" s="385">
        <v>2960</v>
      </c>
      <c r="H1771" s="386">
        <f t="shared" si="189"/>
        <v>0.14290540540540542</v>
      </c>
      <c r="I1771" s="139">
        <f t="shared" si="190"/>
        <v>0.65498547918683447</v>
      </c>
      <c r="J1771" s="139">
        <f t="shared" si="192"/>
        <v>-4.218594162528401E-2</v>
      </c>
      <c r="K1771" s="139">
        <f t="shared" si="193"/>
        <v>-0.29415948671355113</v>
      </c>
      <c r="L1771" s="139">
        <f t="shared" si="194"/>
        <v>-0.22327038655927006</v>
      </c>
      <c r="M1771" s="139">
        <f t="shared" si="195"/>
        <v>-0.55961581489810519</v>
      </c>
      <c r="N1771" s="388">
        <f t="shared" si="191"/>
        <v>-1656.4628120983914</v>
      </c>
    </row>
    <row r="1772" spans="2:14" x14ac:dyDescent="0.25">
      <c r="B1772" s="387">
        <v>22</v>
      </c>
      <c r="C1772" s="387">
        <v>5703</v>
      </c>
      <c r="D1772" s="384" t="s">
        <v>2345</v>
      </c>
      <c r="E1772" s="385">
        <v>232</v>
      </c>
      <c r="F1772" s="385">
        <v>2078</v>
      </c>
      <c r="G1772" s="385">
        <v>1486</v>
      </c>
      <c r="H1772" s="386">
        <f t="shared" si="189"/>
        <v>0.15612382234185734</v>
      </c>
      <c r="I1772" s="139">
        <f t="shared" si="190"/>
        <v>0.82675649663137629</v>
      </c>
      <c r="J1772" s="139">
        <f t="shared" si="192"/>
        <v>-9.5467226317674445E-2</v>
      </c>
      <c r="K1772" s="139">
        <f t="shared" si="193"/>
        <v>-0.28006772993497941</v>
      </c>
      <c r="L1772" s="139">
        <f t="shared" si="194"/>
        <v>-0.21732789655227391</v>
      </c>
      <c r="M1772" s="139">
        <f t="shared" si="195"/>
        <v>-0.59286285280492779</v>
      </c>
      <c r="N1772" s="388">
        <f t="shared" si="191"/>
        <v>-880.99419926812266</v>
      </c>
    </row>
    <row r="1773" spans="2:14" x14ac:dyDescent="0.25">
      <c r="B1773" s="387">
        <v>22</v>
      </c>
      <c r="C1773" s="387">
        <v>5704</v>
      </c>
      <c r="D1773" s="384" t="s">
        <v>2346</v>
      </c>
      <c r="E1773" s="385">
        <v>420</v>
      </c>
      <c r="F1773" s="385">
        <v>478</v>
      </c>
      <c r="G1773" s="385">
        <v>1941</v>
      </c>
      <c r="H1773" s="386">
        <f t="shared" si="189"/>
        <v>0.21638330757341576</v>
      </c>
      <c r="I1773" s="139">
        <f t="shared" si="190"/>
        <v>4.9393305439330542</v>
      </c>
      <c r="J1773" s="139">
        <f t="shared" si="192"/>
        <v>-7.9020154041529497E-2</v>
      </c>
      <c r="K1773" s="139">
        <f t="shared" si="193"/>
        <v>-0.2158269049127825</v>
      </c>
      <c r="L1773" s="139">
        <f t="shared" si="194"/>
        <v>-7.5051681724518399E-2</v>
      </c>
      <c r="M1773" s="139">
        <f t="shared" si="195"/>
        <v>-0.36989874067883044</v>
      </c>
      <c r="N1773" s="388">
        <f t="shared" si="191"/>
        <v>-717.97345565760986</v>
      </c>
    </row>
    <row r="1774" spans="2:14" x14ac:dyDescent="0.25">
      <c r="B1774" s="387">
        <v>22</v>
      </c>
      <c r="C1774" s="387">
        <v>5705</v>
      </c>
      <c r="D1774" s="384" t="s">
        <v>2347</v>
      </c>
      <c r="E1774" s="385">
        <v>94</v>
      </c>
      <c r="F1774" s="385">
        <v>242</v>
      </c>
      <c r="G1774" s="385">
        <v>932</v>
      </c>
      <c r="H1774" s="386">
        <f t="shared" si="189"/>
        <v>0.10085836909871244</v>
      </c>
      <c r="I1774" s="139">
        <f t="shared" si="190"/>
        <v>4.2396694214876032</v>
      </c>
      <c r="J1774" s="139">
        <f t="shared" si="192"/>
        <v>-0.11549289234181576</v>
      </c>
      <c r="K1774" s="139">
        <f t="shared" si="193"/>
        <v>-0.33898456763982521</v>
      </c>
      <c r="L1774" s="139">
        <f t="shared" si="194"/>
        <v>-9.925675013635421E-2</v>
      </c>
      <c r="M1774" s="139">
        <f t="shared" si="195"/>
        <v>-0.55373421011799517</v>
      </c>
      <c r="N1774" s="388">
        <f t="shared" si="191"/>
        <v>-516.08028382997145</v>
      </c>
    </row>
    <row r="1775" spans="2:14" x14ac:dyDescent="0.25">
      <c r="B1775" s="387">
        <v>22</v>
      </c>
      <c r="C1775" s="387">
        <v>5706</v>
      </c>
      <c r="D1775" s="384" t="s">
        <v>2348</v>
      </c>
      <c r="E1775" s="385">
        <v>122</v>
      </c>
      <c r="F1775" s="385">
        <v>196</v>
      </c>
      <c r="G1775" s="385">
        <v>1139</v>
      </c>
      <c r="H1775" s="386">
        <f t="shared" si="189"/>
        <v>0.10711150131694469</v>
      </c>
      <c r="I1775" s="139">
        <f t="shared" si="190"/>
        <v>6.4336734693877551</v>
      </c>
      <c r="J1775" s="139">
        <f t="shared" si="192"/>
        <v>-0.1080103781414597</v>
      </c>
      <c r="K1775" s="139">
        <f t="shared" si="193"/>
        <v>-0.33231829143237862</v>
      </c>
      <c r="L1775" s="139">
        <f t="shared" si="194"/>
        <v>-2.3354264816529607E-2</v>
      </c>
      <c r="M1775" s="139">
        <f t="shared" si="195"/>
        <v>-0.4636829343903679</v>
      </c>
      <c r="N1775" s="388">
        <f t="shared" si="191"/>
        <v>-528.13486227062901</v>
      </c>
    </row>
    <row r="1776" spans="2:14" x14ac:dyDescent="0.25">
      <c r="B1776" s="387">
        <v>22</v>
      </c>
      <c r="C1776" s="387">
        <v>5707</v>
      </c>
      <c r="D1776" s="384" t="s">
        <v>2349</v>
      </c>
      <c r="E1776" s="385">
        <v>1015</v>
      </c>
      <c r="F1776" s="385">
        <v>274</v>
      </c>
      <c r="G1776" s="385">
        <v>1340</v>
      </c>
      <c r="H1776" s="386">
        <f t="shared" si="189"/>
        <v>0.7574626865671642</v>
      </c>
      <c r="I1776" s="139">
        <f t="shared" si="190"/>
        <v>8.5948905109489058</v>
      </c>
      <c r="J1776" s="139">
        <f t="shared" si="192"/>
        <v>-0.10074474841067919</v>
      </c>
      <c r="K1776" s="139">
        <f t="shared" si="193"/>
        <v>0.36100154915526816</v>
      </c>
      <c r="L1776" s="139">
        <f t="shared" si="194"/>
        <v>5.1413940341091618E-2</v>
      </c>
      <c r="M1776" s="139">
        <f t="shared" si="195"/>
        <v>0.3116707410856806</v>
      </c>
      <c r="N1776" s="388">
        <f t="shared" si="191"/>
        <v>417.63879305481203</v>
      </c>
    </row>
    <row r="1777" spans="2:14" x14ac:dyDescent="0.25">
      <c r="B1777" s="387">
        <v>22</v>
      </c>
      <c r="C1777" s="387">
        <v>5708</v>
      </c>
      <c r="D1777" s="384" t="s">
        <v>2350</v>
      </c>
      <c r="E1777" s="385">
        <v>68</v>
      </c>
      <c r="F1777" s="385">
        <v>212</v>
      </c>
      <c r="G1777" s="385">
        <v>1014</v>
      </c>
      <c r="H1777" s="386">
        <f t="shared" si="189"/>
        <v>6.7061143984220903E-2</v>
      </c>
      <c r="I1777" s="139">
        <f t="shared" si="190"/>
        <v>5.1037735849056602</v>
      </c>
      <c r="J1777" s="139">
        <f t="shared" si="192"/>
        <v>-0.11252880459095008</v>
      </c>
      <c r="K1777" s="139">
        <f t="shared" si="193"/>
        <v>-0.37501477295061991</v>
      </c>
      <c r="L1777" s="139">
        <f t="shared" si="194"/>
        <v>-6.9362706120614417E-2</v>
      </c>
      <c r="M1777" s="139">
        <f t="shared" si="195"/>
        <v>-0.55690628366218442</v>
      </c>
      <c r="N1777" s="388">
        <f t="shared" si="191"/>
        <v>-564.70297163345504</v>
      </c>
    </row>
    <row r="1778" spans="2:14" x14ac:dyDescent="0.25">
      <c r="B1778" s="387">
        <v>22</v>
      </c>
      <c r="C1778" s="387">
        <v>5709</v>
      </c>
      <c r="D1778" s="384" t="s">
        <v>2351</v>
      </c>
      <c r="E1778" s="385">
        <v>223</v>
      </c>
      <c r="F1778" s="385">
        <v>1043</v>
      </c>
      <c r="G1778" s="385">
        <v>1245</v>
      </c>
      <c r="H1778" s="386">
        <f t="shared" si="189"/>
        <v>0.17911646586345381</v>
      </c>
      <c r="I1778" s="139">
        <f t="shared" si="190"/>
        <v>1.4074784276126557</v>
      </c>
      <c r="J1778" s="139">
        <f t="shared" si="192"/>
        <v>-0.10417875251229188</v>
      </c>
      <c r="K1778" s="139">
        <f t="shared" si="193"/>
        <v>-0.25555596413424747</v>
      </c>
      <c r="L1778" s="139">
        <f t="shared" si="194"/>
        <v>-0.19723757908754849</v>
      </c>
      <c r="M1778" s="139">
        <f t="shared" si="195"/>
        <v>-0.5569722957340878</v>
      </c>
      <c r="N1778" s="388">
        <f t="shared" si="191"/>
        <v>-693.43050818893926</v>
      </c>
    </row>
    <row r="1779" spans="2:14" x14ac:dyDescent="0.25">
      <c r="B1779" s="387">
        <v>22</v>
      </c>
      <c r="C1779" s="387">
        <v>5710</v>
      </c>
      <c r="D1779" s="384" t="s">
        <v>2352</v>
      </c>
      <c r="E1779" s="385">
        <v>186</v>
      </c>
      <c r="F1779" s="385">
        <v>294</v>
      </c>
      <c r="G1779" s="385">
        <v>498</v>
      </c>
      <c r="H1779" s="386">
        <f t="shared" si="189"/>
        <v>0.37349397590361444</v>
      </c>
      <c r="I1779" s="139">
        <f t="shared" si="190"/>
        <v>2.3265306122448979</v>
      </c>
      <c r="J1779" s="139">
        <f t="shared" si="192"/>
        <v>-0.13118086897444631</v>
      </c>
      <c r="K1779" s="139">
        <f t="shared" si="193"/>
        <v>-4.833594619422113E-2</v>
      </c>
      <c r="L1779" s="139">
        <f t="shared" si="194"/>
        <v>-0.16544258535498627</v>
      </c>
      <c r="M1779" s="139">
        <f t="shared" si="195"/>
        <v>-0.3449594005236537</v>
      </c>
      <c r="N1779" s="388">
        <f t="shared" si="191"/>
        <v>-171.78978146077955</v>
      </c>
    </row>
    <row r="1780" spans="2:14" x14ac:dyDescent="0.25">
      <c r="B1780" s="387">
        <v>22</v>
      </c>
      <c r="C1780" s="387">
        <v>5711</v>
      </c>
      <c r="D1780" s="384" t="s">
        <v>2353</v>
      </c>
      <c r="E1780" s="385">
        <v>285</v>
      </c>
      <c r="F1780" s="385">
        <v>650</v>
      </c>
      <c r="G1780" s="385">
        <v>2976</v>
      </c>
      <c r="H1780" s="386">
        <f t="shared" si="189"/>
        <v>9.5766129032258063E-2</v>
      </c>
      <c r="I1780" s="139">
        <f t="shared" si="190"/>
        <v>5.016923076923077</v>
      </c>
      <c r="J1780" s="139">
        <f t="shared" si="192"/>
        <v>-4.1607583039749235E-2</v>
      </c>
      <c r="K1780" s="139">
        <f t="shared" si="193"/>
        <v>-0.34441325163576475</v>
      </c>
      <c r="L1780" s="139">
        <f t="shared" si="194"/>
        <v>-7.2367335676096142E-2</v>
      </c>
      <c r="M1780" s="139">
        <f t="shared" si="195"/>
        <v>-0.45838817035161011</v>
      </c>
      <c r="N1780" s="388">
        <f t="shared" si="191"/>
        <v>-1364.1631949663918</v>
      </c>
    </row>
    <row r="1781" spans="2:14" x14ac:dyDescent="0.25">
      <c r="B1781" s="387">
        <v>22</v>
      </c>
      <c r="C1781" s="387">
        <v>5712</v>
      </c>
      <c r="D1781" s="384" t="s">
        <v>2354</v>
      </c>
      <c r="E1781" s="385">
        <v>917</v>
      </c>
      <c r="F1781" s="385">
        <v>184</v>
      </c>
      <c r="G1781" s="385">
        <v>3206</v>
      </c>
      <c r="H1781" s="386">
        <f t="shared" si="189"/>
        <v>0.28602620087336245</v>
      </c>
      <c r="I1781" s="139">
        <f t="shared" si="190"/>
        <v>22.407608695652176</v>
      </c>
      <c r="J1781" s="139">
        <f t="shared" si="192"/>
        <v>-3.3293678372686958E-2</v>
      </c>
      <c r="K1781" s="139">
        <f t="shared" si="193"/>
        <v>-0.14158271073605602</v>
      </c>
      <c r="L1781" s="139">
        <f t="shared" si="194"/>
        <v>0.52927068825581891</v>
      </c>
      <c r="M1781" s="139">
        <f t="shared" si="195"/>
        <v>0.35439429914707593</v>
      </c>
      <c r="N1781" s="388">
        <f t="shared" si="191"/>
        <v>1136.1881230655254</v>
      </c>
    </row>
    <row r="1782" spans="2:14" x14ac:dyDescent="0.25">
      <c r="B1782" s="387">
        <v>22</v>
      </c>
      <c r="C1782" s="387">
        <v>5713</v>
      </c>
      <c r="D1782" s="384" t="s">
        <v>2355</v>
      </c>
      <c r="E1782" s="385">
        <v>321</v>
      </c>
      <c r="F1782" s="385">
        <v>428</v>
      </c>
      <c r="G1782" s="385">
        <v>2363</v>
      </c>
      <c r="H1782" s="386">
        <f t="shared" si="189"/>
        <v>0.1358442657638595</v>
      </c>
      <c r="I1782" s="139">
        <f t="shared" si="190"/>
        <v>6.2710280373831777</v>
      </c>
      <c r="J1782" s="139">
        <f t="shared" si="192"/>
        <v>-6.3765946348050009E-2</v>
      </c>
      <c r="K1782" s="139">
        <f t="shared" si="193"/>
        <v>-0.30168715533578966</v>
      </c>
      <c r="L1782" s="139">
        <f t="shared" si="194"/>
        <v>-2.898105138826787E-2</v>
      </c>
      <c r="M1782" s="139">
        <f t="shared" si="195"/>
        <v>-0.3944341530721075</v>
      </c>
      <c r="N1782" s="388">
        <f t="shared" si="191"/>
        <v>-932.04790370938997</v>
      </c>
    </row>
    <row r="1783" spans="2:14" x14ac:dyDescent="0.25">
      <c r="B1783" s="387">
        <v>22</v>
      </c>
      <c r="C1783" s="387">
        <v>5714</v>
      </c>
      <c r="D1783" s="384" t="s">
        <v>2356</v>
      </c>
      <c r="E1783" s="385">
        <v>394</v>
      </c>
      <c r="F1783" s="385">
        <v>202</v>
      </c>
      <c r="G1783" s="385">
        <v>1236</v>
      </c>
      <c r="H1783" s="386">
        <f t="shared" si="189"/>
        <v>0.31877022653721682</v>
      </c>
      <c r="I1783" s="139">
        <f t="shared" si="190"/>
        <v>8.0693069306930685</v>
      </c>
      <c r="J1783" s="139">
        <f t="shared" si="192"/>
        <v>-0.10450407921665518</v>
      </c>
      <c r="K1783" s="139">
        <f t="shared" si="193"/>
        <v>-0.10667528968672434</v>
      </c>
      <c r="L1783" s="139">
        <f t="shared" si="194"/>
        <v>3.3231157122031188E-2</v>
      </c>
      <c r="M1783" s="139">
        <f t="shared" si="195"/>
        <v>-0.17794821178134834</v>
      </c>
      <c r="N1783" s="388">
        <f t="shared" si="191"/>
        <v>-219.94398976174656</v>
      </c>
    </row>
    <row r="1784" spans="2:14" x14ac:dyDescent="0.25">
      <c r="B1784" s="387">
        <v>22</v>
      </c>
      <c r="C1784" s="387">
        <v>5715</v>
      </c>
      <c r="D1784" s="384" t="s">
        <v>2357</v>
      </c>
      <c r="E1784" s="385">
        <v>338</v>
      </c>
      <c r="F1784" s="385">
        <v>405</v>
      </c>
      <c r="G1784" s="385">
        <v>1113</v>
      </c>
      <c r="H1784" s="386">
        <f t="shared" si="189"/>
        <v>0.30368373764600182</v>
      </c>
      <c r="I1784" s="139">
        <f t="shared" si="190"/>
        <v>3.5827160493827162</v>
      </c>
      <c r="J1784" s="139">
        <f t="shared" si="192"/>
        <v>-0.1089502108429537</v>
      </c>
      <c r="K1784" s="139">
        <f t="shared" si="193"/>
        <v>-0.12275854179775131</v>
      </c>
      <c r="L1784" s="139">
        <f t="shared" si="194"/>
        <v>-0.12198432610857035</v>
      </c>
      <c r="M1784" s="139">
        <f t="shared" si="195"/>
        <v>-0.35369307874927536</v>
      </c>
      <c r="N1784" s="388">
        <f t="shared" si="191"/>
        <v>-393.66039664794346</v>
      </c>
    </row>
    <row r="1785" spans="2:14" x14ac:dyDescent="0.25">
      <c r="B1785" s="387">
        <v>22</v>
      </c>
      <c r="C1785" s="387">
        <v>5716</v>
      </c>
      <c r="D1785" s="384" t="s">
        <v>2358</v>
      </c>
      <c r="E1785" s="385">
        <v>2045</v>
      </c>
      <c r="F1785" s="385">
        <v>236</v>
      </c>
      <c r="G1785" s="385">
        <v>1775</v>
      </c>
      <c r="H1785" s="386">
        <f t="shared" si="189"/>
        <v>1.152112676056338</v>
      </c>
      <c r="I1785" s="139">
        <f t="shared" si="190"/>
        <v>16.1864406779661</v>
      </c>
      <c r="J1785" s="139">
        <f t="shared" si="192"/>
        <v>-8.5020624366452704E-2</v>
      </c>
      <c r="K1785" s="139">
        <f t="shared" si="193"/>
        <v>0.78172603464271595</v>
      </c>
      <c r="L1785" s="139">
        <f t="shared" si="194"/>
        <v>0.31404678537080954</v>
      </c>
      <c r="M1785" s="139">
        <f t="shared" si="195"/>
        <v>1.0107521956470729</v>
      </c>
      <c r="N1785" s="388">
        <f t="shared" si="191"/>
        <v>1794.0851472735544</v>
      </c>
    </row>
    <row r="1786" spans="2:14" x14ac:dyDescent="0.25">
      <c r="B1786" s="387">
        <v>22</v>
      </c>
      <c r="C1786" s="387">
        <v>5717</v>
      </c>
      <c r="D1786" s="384" t="s">
        <v>2359</v>
      </c>
      <c r="E1786" s="385">
        <v>955</v>
      </c>
      <c r="F1786" s="385">
        <v>476</v>
      </c>
      <c r="G1786" s="385">
        <v>3775</v>
      </c>
      <c r="H1786" s="386">
        <f t="shared" si="189"/>
        <v>0.25298013245033113</v>
      </c>
      <c r="I1786" s="139">
        <f t="shared" si="190"/>
        <v>9.9369747899159666</v>
      </c>
      <c r="J1786" s="139">
        <f t="shared" si="192"/>
        <v>-1.2725801174606796E-2</v>
      </c>
      <c r="K1786" s="139">
        <f t="shared" si="193"/>
        <v>-0.17681213048761601</v>
      </c>
      <c r="L1786" s="139">
        <f t="shared" si="194"/>
        <v>9.7843905855403493E-2</v>
      </c>
      <c r="M1786" s="139">
        <f t="shared" si="195"/>
        <v>-9.1694025806819332E-2</v>
      </c>
      <c r="N1786" s="388">
        <f t="shared" si="191"/>
        <v>-346.14494742074299</v>
      </c>
    </row>
    <row r="1787" spans="2:14" x14ac:dyDescent="0.25">
      <c r="B1787" s="387">
        <v>22</v>
      </c>
      <c r="C1787" s="387">
        <v>5718</v>
      </c>
      <c r="D1787" s="384" t="s">
        <v>2360</v>
      </c>
      <c r="E1787" s="385">
        <v>1051</v>
      </c>
      <c r="F1787" s="385">
        <v>484</v>
      </c>
      <c r="G1787" s="385">
        <v>2020</v>
      </c>
      <c r="H1787" s="386">
        <f t="shared" si="189"/>
        <v>0.52029702970297032</v>
      </c>
      <c r="I1787" s="139">
        <f t="shared" si="190"/>
        <v>6.3450413223140494</v>
      </c>
      <c r="J1787" s="139">
        <f t="shared" si="192"/>
        <v>-7.6164508525451591E-2</v>
      </c>
      <c r="K1787" s="139">
        <f t="shared" si="193"/>
        <v>0.10816637465384377</v>
      </c>
      <c r="L1787" s="139">
        <f t="shared" si="194"/>
        <v>-2.642053091962325E-2</v>
      </c>
      <c r="M1787" s="139">
        <f t="shared" si="195"/>
        <v>5.5813352087689255E-3</v>
      </c>
      <c r="N1787" s="388">
        <f t="shared" si="191"/>
        <v>11.27429712171323</v>
      </c>
    </row>
    <row r="1788" spans="2:14" x14ac:dyDescent="0.25">
      <c r="B1788" s="387">
        <v>22</v>
      </c>
      <c r="C1788" s="387">
        <v>5719</v>
      </c>
      <c r="D1788" s="384" t="s">
        <v>2361</v>
      </c>
      <c r="E1788" s="385">
        <v>320</v>
      </c>
      <c r="F1788" s="385">
        <v>1249</v>
      </c>
      <c r="G1788" s="385">
        <v>1266</v>
      </c>
      <c r="H1788" s="386">
        <f t="shared" si="189"/>
        <v>0.2527646129541864</v>
      </c>
      <c r="I1788" s="139">
        <f t="shared" si="190"/>
        <v>1.2698158526821457</v>
      </c>
      <c r="J1788" s="139">
        <f t="shared" si="192"/>
        <v>-0.10341965686877749</v>
      </c>
      <c r="K1788" s="139">
        <f t="shared" si="193"/>
        <v>-0.17704188934113929</v>
      </c>
      <c r="L1788" s="139">
        <f t="shared" si="194"/>
        <v>-0.20200007329659644</v>
      </c>
      <c r="M1788" s="139">
        <f t="shared" si="195"/>
        <v>-0.48246161950651323</v>
      </c>
      <c r="N1788" s="388">
        <f t="shared" si="191"/>
        <v>-610.79641029524578</v>
      </c>
    </row>
    <row r="1789" spans="2:14" x14ac:dyDescent="0.25">
      <c r="B1789" s="387">
        <v>22</v>
      </c>
      <c r="C1789" s="387">
        <v>5720</v>
      </c>
      <c r="D1789" s="384" t="s">
        <v>2362</v>
      </c>
      <c r="E1789" s="385">
        <v>185</v>
      </c>
      <c r="F1789" s="385">
        <v>394</v>
      </c>
      <c r="G1789" s="385">
        <v>1021</v>
      </c>
      <c r="H1789" s="386">
        <f t="shared" si="189"/>
        <v>0.1811949069539667</v>
      </c>
      <c r="I1789" s="139">
        <f t="shared" si="190"/>
        <v>3.0609137055837565</v>
      </c>
      <c r="J1789" s="139">
        <f t="shared" si="192"/>
        <v>-0.11227577270977861</v>
      </c>
      <c r="K1789" s="139">
        <f t="shared" si="193"/>
        <v>-0.2533402005925991</v>
      </c>
      <c r="L1789" s="139">
        <f t="shared" si="194"/>
        <v>-0.14003629587496935</v>
      </c>
      <c r="M1789" s="139">
        <f t="shared" si="195"/>
        <v>-0.50565226917734707</v>
      </c>
      <c r="N1789" s="388">
        <f t="shared" si="191"/>
        <v>-516.2709668300713</v>
      </c>
    </row>
    <row r="1790" spans="2:14" x14ac:dyDescent="0.25">
      <c r="B1790" s="387">
        <v>22</v>
      </c>
      <c r="C1790" s="387">
        <v>5721</v>
      </c>
      <c r="D1790" s="384" t="s">
        <v>2363</v>
      </c>
      <c r="E1790" s="385">
        <v>7769</v>
      </c>
      <c r="F1790" s="385">
        <v>832</v>
      </c>
      <c r="G1790" s="385">
        <v>13664</v>
      </c>
      <c r="H1790" s="386">
        <f t="shared" si="189"/>
        <v>0.56857435597189698</v>
      </c>
      <c r="I1790" s="139">
        <f t="shared" si="190"/>
        <v>25.760817307692307</v>
      </c>
      <c r="J1790" s="139">
        <f t="shared" si="192"/>
        <v>0.34473595209747532</v>
      </c>
      <c r="K1790" s="139">
        <f t="shared" si="193"/>
        <v>0.15963338034537949</v>
      </c>
      <c r="L1790" s="139">
        <f t="shared" si="194"/>
        <v>0.64527633906274406</v>
      </c>
      <c r="M1790" s="139">
        <f t="shared" si="195"/>
        <v>1.1496456715055989</v>
      </c>
      <c r="N1790" s="388">
        <f t="shared" si="191"/>
        <v>15708.758455452504</v>
      </c>
    </row>
    <row r="1791" spans="2:14" x14ac:dyDescent="0.25">
      <c r="B1791" s="387">
        <v>22</v>
      </c>
      <c r="C1791" s="387">
        <v>5722</v>
      </c>
      <c r="D1791" s="384" t="s">
        <v>2364</v>
      </c>
      <c r="E1791" s="385">
        <v>129</v>
      </c>
      <c r="F1791" s="385">
        <v>255</v>
      </c>
      <c r="G1791" s="385">
        <v>399</v>
      </c>
      <c r="H1791" s="386">
        <f t="shared" si="189"/>
        <v>0.32330827067669171</v>
      </c>
      <c r="I1791" s="139">
        <f t="shared" si="190"/>
        <v>2.0705882352941178</v>
      </c>
      <c r="J1791" s="139">
        <f t="shared" si="192"/>
        <v>-0.13475946272244269</v>
      </c>
      <c r="K1791" s="139">
        <f t="shared" si="193"/>
        <v>-0.10183741730220655</v>
      </c>
      <c r="L1791" s="139">
        <f t="shared" si="194"/>
        <v>-0.17429701865825228</v>
      </c>
      <c r="M1791" s="139">
        <f t="shared" si="195"/>
        <v>-0.41089389868290149</v>
      </c>
      <c r="N1791" s="388">
        <f t="shared" si="191"/>
        <v>-163.94666557447769</v>
      </c>
    </row>
    <row r="1792" spans="2:14" x14ac:dyDescent="0.25">
      <c r="B1792" s="387">
        <v>22</v>
      </c>
      <c r="C1792" s="387">
        <v>5723</v>
      </c>
      <c r="D1792" s="384" t="s">
        <v>2365</v>
      </c>
      <c r="E1792" s="385">
        <v>857</v>
      </c>
      <c r="F1792" s="385">
        <v>349</v>
      </c>
      <c r="G1792" s="385">
        <v>2236</v>
      </c>
      <c r="H1792" s="386">
        <f t="shared" si="189"/>
        <v>0.38327370304114489</v>
      </c>
      <c r="I1792" s="139">
        <f t="shared" si="190"/>
        <v>8.8624641833810891</v>
      </c>
      <c r="J1792" s="139">
        <f t="shared" si="192"/>
        <v>-6.8356667620732225E-2</v>
      </c>
      <c r="K1792" s="139">
        <f t="shared" si="193"/>
        <v>-3.7910073198580266E-2</v>
      </c>
      <c r="L1792" s="139">
        <f t="shared" si="194"/>
        <v>6.0670763163817615E-2</v>
      </c>
      <c r="M1792" s="139">
        <f t="shared" si="195"/>
        <v>-4.5595977655494876E-2</v>
      </c>
      <c r="N1792" s="388">
        <f t="shared" si="191"/>
        <v>-101.95260603768655</v>
      </c>
    </row>
    <row r="1793" spans="2:14" x14ac:dyDescent="0.25">
      <c r="B1793" s="387">
        <v>22</v>
      </c>
      <c r="C1793" s="387">
        <v>5724</v>
      </c>
      <c r="D1793" s="384" t="s">
        <v>2366</v>
      </c>
      <c r="E1793" s="385">
        <v>17045</v>
      </c>
      <c r="F1793" s="385">
        <v>683</v>
      </c>
      <c r="G1793" s="385">
        <v>22465</v>
      </c>
      <c r="H1793" s="386">
        <f t="shared" si="189"/>
        <v>0.7587358112619631</v>
      </c>
      <c r="I1793" s="139">
        <f t="shared" si="190"/>
        <v>57.847730600292827</v>
      </c>
      <c r="J1793" s="139">
        <f t="shared" si="192"/>
        <v>0.66286932155319322</v>
      </c>
      <c r="K1793" s="139">
        <f t="shared" si="193"/>
        <v>0.36235878910572134</v>
      </c>
      <c r="L1793" s="139">
        <f t="shared" si="194"/>
        <v>1.7553364902648596</v>
      </c>
      <c r="M1793" s="139">
        <f t="shared" si="195"/>
        <v>2.7805646009237739</v>
      </c>
      <c r="N1793" s="388">
        <f t="shared" si="191"/>
        <v>62465.383759752578</v>
      </c>
    </row>
    <row r="1794" spans="2:14" x14ac:dyDescent="0.25">
      <c r="B1794" s="387">
        <v>22</v>
      </c>
      <c r="C1794" s="387">
        <v>5725</v>
      </c>
      <c r="D1794" s="384" t="s">
        <v>2367</v>
      </c>
      <c r="E1794" s="385">
        <v>2011</v>
      </c>
      <c r="F1794" s="385">
        <v>600</v>
      </c>
      <c r="G1794" s="385">
        <v>4278</v>
      </c>
      <c r="H1794" s="386">
        <f t="shared" si="189"/>
        <v>0.47007947639083686</v>
      </c>
      <c r="I1794" s="139">
        <f t="shared" si="190"/>
        <v>10.481666666666667</v>
      </c>
      <c r="J1794" s="139">
        <f t="shared" si="192"/>
        <v>5.4563468581424503E-3</v>
      </c>
      <c r="K1794" s="139">
        <f t="shared" si="193"/>
        <v>5.463095125998247E-2</v>
      </c>
      <c r="L1794" s="139">
        <f t="shared" si="194"/>
        <v>0.11668774856319931</v>
      </c>
      <c r="M1794" s="139">
        <f t="shared" si="195"/>
        <v>0.17677504668132424</v>
      </c>
      <c r="N1794" s="388">
        <f t="shared" si="191"/>
        <v>756.24364970270506</v>
      </c>
    </row>
    <row r="1795" spans="2:14" x14ac:dyDescent="0.25">
      <c r="B1795" s="387">
        <v>22</v>
      </c>
      <c r="C1795" s="387">
        <v>5726</v>
      </c>
      <c r="D1795" s="384" t="s">
        <v>2368</v>
      </c>
      <c r="E1795" s="385">
        <v>241</v>
      </c>
      <c r="F1795" s="385">
        <v>1646</v>
      </c>
      <c r="G1795" s="385">
        <v>1200</v>
      </c>
      <c r="H1795" s="386">
        <f t="shared" si="189"/>
        <v>0.20083333333333334</v>
      </c>
      <c r="I1795" s="139">
        <f t="shared" si="190"/>
        <v>0.87545565006075332</v>
      </c>
      <c r="J1795" s="139">
        <f t="shared" si="192"/>
        <v>-0.1058053860341084</v>
      </c>
      <c r="K1795" s="139">
        <f t="shared" si="193"/>
        <v>-0.23240426481584472</v>
      </c>
      <c r="L1795" s="139">
        <f t="shared" si="194"/>
        <v>-0.21564312902333571</v>
      </c>
      <c r="M1795" s="139">
        <f t="shared" si="195"/>
        <v>-0.55385277987328885</v>
      </c>
      <c r="N1795" s="388">
        <f t="shared" si="191"/>
        <v>-664.62333584794658</v>
      </c>
    </row>
    <row r="1796" spans="2:14" x14ac:dyDescent="0.25">
      <c r="B1796" s="387">
        <v>22</v>
      </c>
      <c r="C1796" s="387">
        <v>5727</v>
      </c>
      <c r="D1796" s="384" t="s">
        <v>2369</v>
      </c>
      <c r="E1796" s="385">
        <v>417</v>
      </c>
      <c r="F1796" s="385">
        <v>2413</v>
      </c>
      <c r="G1796" s="385">
        <v>2788</v>
      </c>
      <c r="H1796" s="386">
        <f t="shared" si="189"/>
        <v>0.14956958393113343</v>
      </c>
      <c r="I1796" s="139">
        <f t="shared" si="190"/>
        <v>1.3282221301284707</v>
      </c>
      <c r="J1796" s="139">
        <f t="shared" si="192"/>
        <v>-4.8403296419782756E-2</v>
      </c>
      <c r="K1796" s="139">
        <f t="shared" si="193"/>
        <v>-0.28705500639907661</v>
      </c>
      <c r="L1796" s="139">
        <f t="shared" si="194"/>
        <v>-0.19997948376272653</v>
      </c>
      <c r="M1796" s="139">
        <f t="shared" si="195"/>
        <v>-0.53543778658158592</v>
      </c>
      <c r="N1796" s="388">
        <f t="shared" si="191"/>
        <v>-1492.8005489894615</v>
      </c>
    </row>
    <row r="1797" spans="2:14" x14ac:dyDescent="0.25">
      <c r="B1797" s="387">
        <v>22</v>
      </c>
      <c r="C1797" s="387">
        <v>5728</v>
      </c>
      <c r="D1797" s="384" t="s">
        <v>2370</v>
      </c>
      <c r="E1797" s="385">
        <v>648</v>
      </c>
      <c r="F1797" s="385">
        <v>193</v>
      </c>
      <c r="G1797" s="385">
        <v>586</v>
      </c>
      <c r="H1797" s="386">
        <f t="shared" si="189"/>
        <v>1.10580204778157</v>
      </c>
      <c r="I1797" s="139">
        <f t="shared" si="190"/>
        <v>6.3937823834196887</v>
      </c>
      <c r="J1797" s="139">
        <f t="shared" si="192"/>
        <v>-0.12799989675400511</v>
      </c>
      <c r="K1797" s="139">
        <f t="shared" si="193"/>
        <v>0.73235566653825479</v>
      </c>
      <c r="L1797" s="139">
        <f t="shared" si="194"/>
        <v>-2.4734313577141925E-2</v>
      </c>
      <c r="M1797" s="139">
        <f t="shared" si="195"/>
        <v>0.5796214562071077</v>
      </c>
      <c r="N1797" s="388">
        <f t="shared" si="191"/>
        <v>339.6581733373651</v>
      </c>
    </row>
    <row r="1798" spans="2:14" x14ac:dyDescent="0.25">
      <c r="B1798" s="387">
        <v>22</v>
      </c>
      <c r="C1798" s="387">
        <v>5729</v>
      </c>
      <c r="D1798" s="384" t="s">
        <v>2371</v>
      </c>
      <c r="E1798" s="385">
        <v>184</v>
      </c>
      <c r="F1798" s="385">
        <v>178</v>
      </c>
      <c r="G1798" s="385">
        <v>1721</v>
      </c>
      <c r="H1798" s="386">
        <f t="shared" si="189"/>
        <v>0.10691458454386985</v>
      </c>
      <c r="I1798" s="139">
        <f t="shared" si="190"/>
        <v>10.702247191011235</v>
      </c>
      <c r="J1798" s="139">
        <f t="shared" si="192"/>
        <v>-8.6972584592632546E-2</v>
      </c>
      <c r="K1798" s="139">
        <f t="shared" si="193"/>
        <v>-0.33252821848227671</v>
      </c>
      <c r="L1798" s="139">
        <f t="shared" si="194"/>
        <v>0.1243188238234874</v>
      </c>
      <c r="M1798" s="139">
        <f t="shared" si="195"/>
        <v>-0.29518197925142181</v>
      </c>
      <c r="N1798" s="388">
        <f t="shared" si="191"/>
        <v>-508.00818629169692</v>
      </c>
    </row>
    <row r="1799" spans="2:14" x14ac:dyDescent="0.25">
      <c r="B1799" s="387">
        <v>22</v>
      </c>
      <c r="C1799" s="387">
        <v>5730</v>
      </c>
      <c r="D1799" s="384" t="s">
        <v>2372</v>
      </c>
      <c r="E1799" s="385">
        <v>226</v>
      </c>
      <c r="F1799" s="385">
        <v>584</v>
      </c>
      <c r="G1799" s="385">
        <v>1430</v>
      </c>
      <c r="H1799" s="386">
        <f t="shared" si="189"/>
        <v>0.15804195804195803</v>
      </c>
      <c r="I1799" s="139">
        <f t="shared" si="190"/>
        <v>2.8356164383561642</v>
      </c>
      <c r="J1799" s="139">
        <f t="shared" si="192"/>
        <v>-9.7491481367046121E-2</v>
      </c>
      <c r="K1799" s="139">
        <f t="shared" si="193"/>
        <v>-0.27802286314918651</v>
      </c>
      <c r="L1799" s="139">
        <f t="shared" si="194"/>
        <v>-0.1478305488230009</v>
      </c>
      <c r="M1799" s="139">
        <f t="shared" si="195"/>
        <v>-0.52334489333923351</v>
      </c>
      <c r="N1799" s="388">
        <f t="shared" si="191"/>
        <v>-748.38319747510388</v>
      </c>
    </row>
    <row r="1800" spans="2:14" x14ac:dyDescent="0.25">
      <c r="B1800" s="387">
        <v>22</v>
      </c>
      <c r="C1800" s="387">
        <v>5731</v>
      </c>
      <c r="D1800" s="384" t="s">
        <v>2373</v>
      </c>
      <c r="E1800" s="385">
        <v>218</v>
      </c>
      <c r="F1800" s="385">
        <v>313</v>
      </c>
      <c r="G1800" s="385">
        <v>1403</v>
      </c>
      <c r="H1800" s="386">
        <f t="shared" si="189"/>
        <v>0.15538132573057734</v>
      </c>
      <c r="I1800" s="139">
        <f t="shared" si="190"/>
        <v>5.178913738019169</v>
      </c>
      <c r="J1800" s="139">
        <f t="shared" si="192"/>
        <v>-9.8467461480136034E-2</v>
      </c>
      <c r="K1800" s="139">
        <f t="shared" si="193"/>
        <v>-0.28085928324316856</v>
      </c>
      <c r="L1800" s="139">
        <f t="shared" si="194"/>
        <v>-6.6763201177090711E-2</v>
      </c>
      <c r="M1800" s="139">
        <f t="shared" si="195"/>
        <v>-0.4460899459003953</v>
      </c>
      <c r="N1800" s="388">
        <f t="shared" si="191"/>
        <v>-625.86419409825464</v>
      </c>
    </row>
    <row r="1801" spans="2:14" x14ac:dyDescent="0.25">
      <c r="B1801" s="387">
        <v>22</v>
      </c>
      <c r="C1801" s="387">
        <v>5732</v>
      </c>
      <c r="D1801" s="384" t="s">
        <v>2374</v>
      </c>
      <c r="E1801" s="385">
        <v>579</v>
      </c>
      <c r="F1801" s="385">
        <v>152</v>
      </c>
      <c r="G1801" s="385">
        <v>1160</v>
      </c>
      <c r="H1801" s="386">
        <f t="shared" si="189"/>
        <v>0.49913793103448278</v>
      </c>
      <c r="I1801" s="139">
        <f t="shared" si="190"/>
        <v>11.440789473684211</v>
      </c>
      <c r="J1801" s="139">
        <f t="shared" si="192"/>
        <v>-0.10725128249794533</v>
      </c>
      <c r="K1801" s="139">
        <f t="shared" si="193"/>
        <v>8.5609295880826941E-2</v>
      </c>
      <c r="L1801" s="139">
        <f t="shared" si="194"/>
        <v>0.14986900219362612</v>
      </c>
      <c r="M1801" s="139">
        <f t="shared" si="195"/>
        <v>0.12822701557650773</v>
      </c>
      <c r="N1801" s="388">
        <f t="shared" si="191"/>
        <v>148.74333806874895</v>
      </c>
    </row>
    <row r="1802" spans="2:14" x14ac:dyDescent="0.25">
      <c r="B1802" s="387">
        <v>22</v>
      </c>
      <c r="C1802" s="387">
        <v>5741</v>
      </c>
      <c r="D1802" s="384" t="s">
        <v>2375</v>
      </c>
      <c r="E1802" s="385">
        <v>26</v>
      </c>
      <c r="F1802" s="385">
        <v>581</v>
      </c>
      <c r="G1802" s="385">
        <v>260</v>
      </c>
      <c r="H1802" s="386">
        <f t="shared" si="189"/>
        <v>0.1</v>
      </c>
      <c r="I1802" s="139">
        <f t="shared" si="190"/>
        <v>0.49225473321858865</v>
      </c>
      <c r="J1802" s="139">
        <f t="shared" si="192"/>
        <v>-0.13978395293427598</v>
      </c>
      <c r="K1802" s="139">
        <f t="shared" si="193"/>
        <v>-0.33989964912223342</v>
      </c>
      <c r="L1802" s="139">
        <f t="shared" si="194"/>
        <v>-0.22890012460317222</v>
      </c>
      <c r="M1802" s="139">
        <f t="shared" si="195"/>
        <v>-0.70858372665968161</v>
      </c>
      <c r="N1802" s="388">
        <f t="shared" si="191"/>
        <v>-184.23176893151722</v>
      </c>
    </row>
    <row r="1803" spans="2:14" x14ac:dyDescent="0.25">
      <c r="B1803" s="387">
        <v>22</v>
      </c>
      <c r="C1803" s="387">
        <v>5742</v>
      </c>
      <c r="D1803" s="384" t="s">
        <v>2376</v>
      </c>
      <c r="E1803" s="385">
        <v>74</v>
      </c>
      <c r="F1803" s="385">
        <v>543</v>
      </c>
      <c r="G1803" s="385">
        <v>379</v>
      </c>
      <c r="H1803" s="386">
        <f t="shared" si="189"/>
        <v>0.19525065963060687</v>
      </c>
      <c r="I1803" s="139">
        <f t="shared" si="190"/>
        <v>0.83425414364640882</v>
      </c>
      <c r="J1803" s="139">
        <f t="shared" si="192"/>
        <v>-0.13548241095436114</v>
      </c>
      <c r="K1803" s="139">
        <f t="shared" si="193"/>
        <v>-0.23835578536260588</v>
      </c>
      <c r="L1803" s="139">
        <f t="shared" si="194"/>
        <v>-0.21706851232596111</v>
      </c>
      <c r="M1803" s="139">
        <f t="shared" si="195"/>
        <v>-0.59090670864292816</v>
      </c>
      <c r="N1803" s="388">
        <f t="shared" si="191"/>
        <v>-223.95364257566976</v>
      </c>
    </row>
    <row r="1804" spans="2:14" x14ac:dyDescent="0.25">
      <c r="B1804" s="387">
        <v>22</v>
      </c>
      <c r="C1804" s="387">
        <v>5743</v>
      </c>
      <c r="D1804" s="384" t="s">
        <v>2377</v>
      </c>
      <c r="E1804" s="385">
        <v>193</v>
      </c>
      <c r="F1804" s="385">
        <v>756</v>
      </c>
      <c r="G1804" s="385">
        <v>691</v>
      </c>
      <c r="H1804" s="386">
        <f t="shared" si="189"/>
        <v>0.27930535455861072</v>
      </c>
      <c r="I1804" s="139">
        <f t="shared" si="190"/>
        <v>1.1693121693121693</v>
      </c>
      <c r="J1804" s="139">
        <f t="shared" si="192"/>
        <v>-0.12420441853643319</v>
      </c>
      <c r="K1804" s="139">
        <f t="shared" si="193"/>
        <v>-0.14874760287623862</v>
      </c>
      <c r="L1804" s="139">
        <f t="shared" si="194"/>
        <v>-0.20547704015036278</v>
      </c>
      <c r="M1804" s="139">
        <f t="shared" si="195"/>
        <v>-0.47842906156303461</v>
      </c>
      <c r="N1804" s="388">
        <f t="shared" si="191"/>
        <v>-330.5944815400569</v>
      </c>
    </row>
    <row r="1805" spans="2:14" x14ac:dyDescent="0.25">
      <c r="B1805" s="387">
        <v>22</v>
      </c>
      <c r="C1805" s="387">
        <v>5744</v>
      </c>
      <c r="D1805" s="384" t="s">
        <v>2378</v>
      </c>
      <c r="E1805" s="385">
        <v>993</v>
      </c>
      <c r="F1805" s="385">
        <v>902</v>
      </c>
      <c r="G1805" s="385">
        <v>1153</v>
      </c>
      <c r="H1805" s="386">
        <f t="shared" ref="H1805:H1868" si="196">E1805/G1805</f>
        <v>0.86123156981786642</v>
      </c>
      <c r="I1805" s="139">
        <f t="shared" ref="I1805:I1868" si="197">(G1805+E1805)/F1805</f>
        <v>2.379157427937916</v>
      </c>
      <c r="J1805" s="139">
        <f t="shared" si="192"/>
        <v>-0.10750431437911678</v>
      </c>
      <c r="K1805" s="139">
        <f t="shared" si="193"/>
        <v>0.47162643494778733</v>
      </c>
      <c r="L1805" s="139">
        <f t="shared" si="194"/>
        <v>-0.16362193871151648</v>
      </c>
      <c r="M1805" s="139">
        <f t="shared" si="195"/>
        <v>0.20050018185715407</v>
      </c>
      <c r="N1805" s="388">
        <f t="shared" ref="N1805:N1868" si="198">M1805*G1805</f>
        <v>231.17670968129863</v>
      </c>
    </row>
    <row r="1806" spans="2:14" x14ac:dyDescent="0.25">
      <c r="B1806" s="387">
        <v>22</v>
      </c>
      <c r="C1806" s="387">
        <v>5745</v>
      </c>
      <c r="D1806" s="384" t="s">
        <v>2379</v>
      </c>
      <c r="E1806" s="385">
        <v>361</v>
      </c>
      <c r="F1806" s="385">
        <v>2229</v>
      </c>
      <c r="G1806" s="385">
        <v>1135</v>
      </c>
      <c r="H1806" s="386">
        <f t="shared" si="196"/>
        <v>0.31806167400881058</v>
      </c>
      <c r="I1806" s="139">
        <f t="shared" si="197"/>
        <v>0.67115298340062812</v>
      </c>
      <c r="J1806" s="139">
        <f t="shared" ref="J1806:J1869" si="199">$J$6*(G1806-G$10)/G$11</f>
        <v>-0.10815496778784341</v>
      </c>
      <c r="K1806" s="139">
        <f t="shared" ref="K1806:K1869" si="200">$K$6*(H1806-H$10)/H$11</f>
        <v>-0.10743065622896192</v>
      </c>
      <c r="L1806" s="139">
        <f t="shared" ref="L1806:L1869" si="201">$L$6*(I1806-I$10)/I$11</f>
        <v>-0.22271106500632207</v>
      </c>
      <c r="M1806" s="139">
        <f t="shared" ref="M1806:M1869" si="202">SUM(J1806:L1806)</f>
        <v>-0.43829668902312735</v>
      </c>
      <c r="N1806" s="388">
        <f t="shared" si="198"/>
        <v>-497.46674204124952</v>
      </c>
    </row>
    <row r="1807" spans="2:14" x14ac:dyDescent="0.25">
      <c r="B1807" s="387">
        <v>22</v>
      </c>
      <c r="C1807" s="387">
        <v>5746</v>
      </c>
      <c r="D1807" s="384" t="s">
        <v>2380</v>
      </c>
      <c r="E1807" s="385">
        <v>259</v>
      </c>
      <c r="F1807" s="385">
        <v>923</v>
      </c>
      <c r="G1807" s="385">
        <v>1010</v>
      </c>
      <c r="H1807" s="386">
        <f t="shared" si="196"/>
        <v>0.25643564356435644</v>
      </c>
      <c r="I1807" s="139">
        <f t="shared" si="197"/>
        <v>1.3748645720476707</v>
      </c>
      <c r="J1807" s="139">
        <f t="shared" si="199"/>
        <v>-0.11267339423733376</v>
      </c>
      <c r="K1807" s="139">
        <f t="shared" si="200"/>
        <v>-0.17312831400652035</v>
      </c>
      <c r="L1807" s="139">
        <f t="shared" si="201"/>
        <v>-0.19836586902649064</v>
      </c>
      <c r="M1807" s="139">
        <f t="shared" si="202"/>
        <v>-0.48416757727034476</v>
      </c>
      <c r="N1807" s="388">
        <f t="shared" si="198"/>
        <v>-489.0092530430482</v>
      </c>
    </row>
    <row r="1808" spans="2:14" x14ac:dyDescent="0.25">
      <c r="B1808" s="387">
        <v>22</v>
      </c>
      <c r="C1808" s="387">
        <v>5747</v>
      </c>
      <c r="D1808" s="384" t="s">
        <v>2381</v>
      </c>
      <c r="E1808" s="385">
        <v>51</v>
      </c>
      <c r="F1808" s="385">
        <v>416</v>
      </c>
      <c r="G1808" s="385">
        <v>203</v>
      </c>
      <c r="H1808" s="386">
        <f t="shared" si="196"/>
        <v>0.25123152709359609</v>
      </c>
      <c r="I1808" s="139">
        <f t="shared" si="197"/>
        <v>0.61057692307692313</v>
      </c>
      <c r="J1808" s="139">
        <f t="shared" si="199"/>
        <v>-0.14184435539524359</v>
      </c>
      <c r="K1808" s="139">
        <f t="shared" si="200"/>
        <v>-0.17867626607263198</v>
      </c>
      <c r="L1808" s="139">
        <f t="shared" si="201"/>
        <v>-0.2248067190840132</v>
      </c>
      <c r="M1808" s="139">
        <f t="shared" si="202"/>
        <v>-0.54532734055188881</v>
      </c>
      <c r="N1808" s="388">
        <f t="shared" si="198"/>
        <v>-110.70145013203343</v>
      </c>
    </row>
    <row r="1809" spans="2:14" x14ac:dyDescent="0.25">
      <c r="B1809" s="387">
        <v>22</v>
      </c>
      <c r="C1809" s="387">
        <v>5748</v>
      </c>
      <c r="D1809" s="384" t="s">
        <v>2382</v>
      </c>
      <c r="E1809" s="385">
        <v>52</v>
      </c>
      <c r="F1809" s="385">
        <v>548</v>
      </c>
      <c r="G1809" s="385">
        <v>264</v>
      </c>
      <c r="H1809" s="386">
        <f t="shared" si="196"/>
        <v>0.19696969696969696</v>
      </c>
      <c r="I1809" s="139">
        <f t="shared" si="197"/>
        <v>0.57664233576642332</v>
      </c>
      <c r="J1809" s="139">
        <f t="shared" si="199"/>
        <v>-0.13963936328789228</v>
      </c>
      <c r="K1809" s="139">
        <f t="shared" si="200"/>
        <v>-0.23652317135200235</v>
      </c>
      <c r="L1809" s="139">
        <f t="shared" si="201"/>
        <v>-0.22598070028866715</v>
      </c>
      <c r="M1809" s="139">
        <f t="shared" si="202"/>
        <v>-0.60214323492856181</v>
      </c>
      <c r="N1809" s="388">
        <f t="shared" si="198"/>
        <v>-158.96581402114032</v>
      </c>
    </row>
    <row r="1810" spans="2:14" x14ac:dyDescent="0.25">
      <c r="B1810" s="387">
        <v>22</v>
      </c>
      <c r="C1810" s="387">
        <v>5749</v>
      </c>
      <c r="D1810" s="384" t="s">
        <v>2383</v>
      </c>
      <c r="E1810" s="385">
        <v>1799</v>
      </c>
      <c r="F1810" s="385">
        <v>1880</v>
      </c>
      <c r="G1810" s="385">
        <v>5395</v>
      </c>
      <c r="H1810" s="386">
        <f t="shared" si="196"/>
        <v>0.33345690454124188</v>
      </c>
      <c r="I1810" s="139">
        <f t="shared" si="197"/>
        <v>3.826595744680851</v>
      </c>
      <c r="J1810" s="139">
        <f t="shared" si="199"/>
        <v>4.5833005610788388E-2</v>
      </c>
      <c r="K1810" s="139">
        <f t="shared" si="200"/>
        <v>-9.1018263939019933E-2</v>
      </c>
      <c r="L1810" s="139">
        <f t="shared" si="201"/>
        <v>-0.11354720630932173</v>
      </c>
      <c r="M1810" s="139">
        <f t="shared" si="202"/>
        <v>-0.15873246463755328</v>
      </c>
      <c r="N1810" s="388">
        <f t="shared" si="198"/>
        <v>-856.36164671959989</v>
      </c>
    </row>
    <row r="1811" spans="2:14" x14ac:dyDescent="0.25">
      <c r="B1811" s="387">
        <v>22</v>
      </c>
      <c r="C1811" s="387">
        <v>5750</v>
      </c>
      <c r="D1811" s="384" t="s">
        <v>2384</v>
      </c>
      <c r="E1811" s="385">
        <v>26</v>
      </c>
      <c r="F1811" s="385">
        <v>692</v>
      </c>
      <c r="G1811" s="385">
        <v>186</v>
      </c>
      <c r="H1811" s="386">
        <f t="shared" si="196"/>
        <v>0.13978494623655913</v>
      </c>
      <c r="I1811" s="139">
        <f t="shared" si="197"/>
        <v>0.30635838150289019</v>
      </c>
      <c r="J1811" s="139">
        <f t="shared" si="199"/>
        <v>-0.14245886139237426</v>
      </c>
      <c r="K1811" s="139">
        <f t="shared" si="200"/>
        <v>-0.29748611439190675</v>
      </c>
      <c r="L1811" s="139">
        <f t="shared" si="201"/>
        <v>-0.2353312864420094</v>
      </c>
      <c r="M1811" s="139">
        <f t="shared" si="202"/>
        <v>-0.67527626222629045</v>
      </c>
      <c r="N1811" s="388">
        <f t="shared" si="198"/>
        <v>-125.60138477409002</v>
      </c>
    </row>
    <row r="1812" spans="2:14" x14ac:dyDescent="0.25">
      <c r="B1812" s="387">
        <v>22</v>
      </c>
      <c r="C1812" s="387">
        <v>5752</v>
      </c>
      <c r="D1812" s="384" t="s">
        <v>2385</v>
      </c>
      <c r="E1812" s="385">
        <v>228</v>
      </c>
      <c r="F1812" s="385">
        <v>451</v>
      </c>
      <c r="G1812" s="385">
        <v>386</v>
      </c>
      <c r="H1812" s="386">
        <f t="shared" si="196"/>
        <v>0.59067357512953367</v>
      </c>
      <c r="I1812" s="139">
        <f t="shared" si="197"/>
        <v>1.3614190687361418</v>
      </c>
      <c r="J1812" s="139">
        <f t="shared" si="199"/>
        <v>-0.13522937907318969</v>
      </c>
      <c r="K1812" s="139">
        <f t="shared" si="200"/>
        <v>0.18319269329963994</v>
      </c>
      <c r="L1812" s="139">
        <f t="shared" si="201"/>
        <v>-0.1988310218226752</v>
      </c>
      <c r="M1812" s="139">
        <f t="shared" si="202"/>
        <v>-0.15086770759622495</v>
      </c>
      <c r="N1812" s="388">
        <f t="shared" si="198"/>
        <v>-58.23493513214283</v>
      </c>
    </row>
    <row r="1813" spans="2:14" x14ac:dyDescent="0.25">
      <c r="B1813" s="387">
        <v>22</v>
      </c>
      <c r="C1813" s="387">
        <v>5754</v>
      </c>
      <c r="D1813" s="384" t="s">
        <v>2386</v>
      </c>
      <c r="E1813" s="385">
        <v>65</v>
      </c>
      <c r="F1813" s="385">
        <v>932</v>
      </c>
      <c r="G1813" s="385">
        <v>347</v>
      </c>
      <c r="H1813" s="386">
        <f t="shared" si="196"/>
        <v>0.18731988472622479</v>
      </c>
      <c r="I1813" s="139">
        <f t="shared" si="197"/>
        <v>0.44206008583690987</v>
      </c>
      <c r="J1813" s="139">
        <f t="shared" si="199"/>
        <v>-0.13663912812543069</v>
      </c>
      <c r="K1813" s="139">
        <f t="shared" si="200"/>
        <v>-0.24681054598601759</v>
      </c>
      <c r="L1813" s="139">
        <f t="shared" si="201"/>
        <v>-0.23063662936927237</v>
      </c>
      <c r="M1813" s="139">
        <f t="shared" si="202"/>
        <v>-0.61408630348072069</v>
      </c>
      <c r="N1813" s="388">
        <f t="shared" si="198"/>
        <v>-213.08794730781008</v>
      </c>
    </row>
    <row r="1814" spans="2:14" x14ac:dyDescent="0.25">
      <c r="B1814" s="387">
        <v>22</v>
      </c>
      <c r="C1814" s="387">
        <v>5755</v>
      </c>
      <c r="D1814" s="384" t="s">
        <v>2387</v>
      </c>
      <c r="E1814" s="385">
        <v>108</v>
      </c>
      <c r="F1814" s="385">
        <v>1060</v>
      </c>
      <c r="G1814" s="385">
        <v>447</v>
      </c>
      <c r="H1814" s="386">
        <f t="shared" si="196"/>
        <v>0.24161073825503357</v>
      </c>
      <c r="I1814" s="139">
        <f t="shared" si="197"/>
        <v>0.52358490566037741</v>
      </c>
      <c r="J1814" s="139">
        <f t="shared" si="199"/>
        <v>-0.13302438696583838</v>
      </c>
      <c r="K1814" s="139">
        <f t="shared" si="200"/>
        <v>-0.18893269972749371</v>
      </c>
      <c r="L1814" s="139">
        <f t="shared" si="201"/>
        <v>-0.22781624421739699</v>
      </c>
      <c r="M1814" s="139">
        <f t="shared" si="202"/>
        <v>-0.54977333091072911</v>
      </c>
      <c r="N1814" s="388">
        <f t="shared" si="198"/>
        <v>-245.7486789170959</v>
      </c>
    </row>
    <row r="1815" spans="2:14" x14ac:dyDescent="0.25">
      <c r="B1815" s="387">
        <v>22</v>
      </c>
      <c r="C1815" s="387">
        <v>5756</v>
      </c>
      <c r="D1815" s="384" t="s">
        <v>2388</v>
      </c>
      <c r="E1815" s="385">
        <v>79</v>
      </c>
      <c r="F1815" s="385">
        <v>299</v>
      </c>
      <c r="G1815" s="385">
        <v>496</v>
      </c>
      <c r="H1815" s="386">
        <f t="shared" si="196"/>
        <v>0.15927419354838709</v>
      </c>
      <c r="I1815" s="139">
        <f t="shared" si="197"/>
        <v>1.9230769230769231</v>
      </c>
      <c r="J1815" s="139">
        <f t="shared" si="199"/>
        <v>-0.13125316379763816</v>
      </c>
      <c r="K1815" s="139">
        <f t="shared" si="200"/>
        <v>-0.27670921393279402</v>
      </c>
      <c r="L1815" s="139">
        <f t="shared" si="201"/>
        <v>-0.17940023404237596</v>
      </c>
      <c r="M1815" s="139">
        <f t="shared" si="202"/>
        <v>-0.58736261177280813</v>
      </c>
      <c r="N1815" s="388">
        <f t="shared" si="198"/>
        <v>-291.33185543931285</v>
      </c>
    </row>
    <row r="1816" spans="2:14" x14ac:dyDescent="0.25">
      <c r="B1816" s="387">
        <v>22</v>
      </c>
      <c r="C1816" s="387">
        <v>5757</v>
      </c>
      <c r="D1816" s="384" t="s">
        <v>2389</v>
      </c>
      <c r="E1816" s="385">
        <v>4838</v>
      </c>
      <c r="F1816" s="385">
        <v>1162</v>
      </c>
      <c r="G1816" s="385">
        <v>7613</v>
      </c>
      <c r="H1816" s="386">
        <f t="shared" si="196"/>
        <v>0.63549192171285962</v>
      </c>
      <c r="I1816" s="139">
        <f t="shared" si="197"/>
        <v>10.715146299483649</v>
      </c>
      <c r="J1816" s="139">
        <f t="shared" si="199"/>
        <v>0.12600796453054552</v>
      </c>
      <c r="K1816" s="139">
        <f t="shared" si="200"/>
        <v>0.23097218477023379</v>
      </c>
      <c r="L1816" s="139">
        <f t="shared" si="201"/>
        <v>0.12476507386227073</v>
      </c>
      <c r="M1816" s="139">
        <f t="shared" si="202"/>
        <v>0.48174522316305002</v>
      </c>
      <c r="N1816" s="388">
        <f t="shared" si="198"/>
        <v>3667.5263839402996</v>
      </c>
    </row>
    <row r="1817" spans="2:14" x14ac:dyDescent="0.25">
      <c r="B1817" s="387">
        <v>22</v>
      </c>
      <c r="C1817" s="387">
        <v>5758</v>
      </c>
      <c r="D1817" s="384" t="s">
        <v>2390</v>
      </c>
      <c r="E1817" s="385">
        <v>27</v>
      </c>
      <c r="F1817" s="385">
        <v>511</v>
      </c>
      <c r="G1817" s="385">
        <v>183</v>
      </c>
      <c r="H1817" s="386">
        <f t="shared" si="196"/>
        <v>0.14754098360655737</v>
      </c>
      <c r="I1817" s="139">
        <f t="shared" si="197"/>
        <v>0.41095890410958902</v>
      </c>
      <c r="J1817" s="139">
        <f t="shared" si="199"/>
        <v>-0.14256730362716205</v>
      </c>
      <c r="K1817" s="139">
        <f t="shared" si="200"/>
        <v>-0.28921763619902074</v>
      </c>
      <c r="L1817" s="139">
        <f t="shared" si="201"/>
        <v>-0.23171258772575148</v>
      </c>
      <c r="M1817" s="139">
        <f t="shared" si="202"/>
        <v>-0.66349752755193436</v>
      </c>
      <c r="N1817" s="388">
        <f t="shared" si="198"/>
        <v>-121.42004754200399</v>
      </c>
    </row>
    <row r="1818" spans="2:14" x14ac:dyDescent="0.25">
      <c r="B1818" s="387">
        <v>22</v>
      </c>
      <c r="C1818" s="387">
        <v>5759</v>
      </c>
      <c r="D1818" s="384" t="s">
        <v>2391</v>
      </c>
      <c r="E1818" s="385">
        <v>54</v>
      </c>
      <c r="F1818" s="385">
        <v>605</v>
      </c>
      <c r="G1818" s="385">
        <v>236</v>
      </c>
      <c r="H1818" s="386">
        <f t="shared" si="196"/>
        <v>0.2288135593220339</v>
      </c>
      <c r="I1818" s="139">
        <f t="shared" si="197"/>
        <v>0.47933884297520662</v>
      </c>
      <c r="J1818" s="139">
        <f t="shared" si="199"/>
        <v>-0.14065149081257813</v>
      </c>
      <c r="K1818" s="139">
        <f t="shared" si="200"/>
        <v>-0.20257538733847311</v>
      </c>
      <c r="L1818" s="139">
        <f t="shared" si="201"/>
        <v>-0.22934695521432313</v>
      </c>
      <c r="M1818" s="139">
        <f t="shared" si="202"/>
        <v>-0.57257383336537437</v>
      </c>
      <c r="N1818" s="388">
        <f t="shared" si="198"/>
        <v>-135.12742467422837</v>
      </c>
    </row>
    <row r="1819" spans="2:14" x14ac:dyDescent="0.25">
      <c r="B1819" s="387">
        <v>22</v>
      </c>
      <c r="C1819" s="387">
        <v>5760</v>
      </c>
      <c r="D1819" s="384" t="s">
        <v>2392</v>
      </c>
      <c r="E1819" s="385">
        <v>96</v>
      </c>
      <c r="F1819" s="385">
        <v>982</v>
      </c>
      <c r="G1819" s="385">
        <v>521</v>
      </c>
      <c r="H1819" s="386">
        <f t="shared" si="196"/>
        <v>0.18426103646833014</v>
      </c>
      <c r="I1819" s="139">
        <f t="shared" si="197"/>
        <v>0.6283095723014257</v>
      </c>
      <c r="J1819" s="139">
        <f t="shared" si="199"/>
        <v>-0.13034947850774009</v>
      </c>
      <c r="K1819" s="139">
        <f t="shared" si="200"/>
        <v>-0.25007149212503227</v>
      </c>
      <c r="L1819" s="139">
        <f t="shared" si="201"/>
        <v>-0.22419325068648102</v>
      </c>
      <c r="M1819" s="139">
        <f t="shared" si="202"/>
        <v>-0.60461422131925335</v>
      </c>
      <c r="N1819" s="388">
        <f t="shared" si="198"/>
        <v>-315.00400930733099</v>
      </c>
    </row>
    <row r="1820" spans="2:14" x14ac:dyDescent="0.25">
      <c r="B1820" s="387">
        <v>22</v>
      </c>
      <c r="C1820" s="387">
        <v>5761</v>
      </c>
      <c r="D1820" s="384" t="s">
        <v>2393</v>
      </c>
      <c r="E1820" s="385">
        <v>191</v>
      </c>
      <c r="F1820" s="385">
        <v>696</v>
      </c>
      <c r="G1820" s="385">
        <v>559</v>
      </c>
      <c r="H1820" s="386">
        <f t="shared" si="196"/>
        <v>0.34168157423971379</v>
      </c>
      <c r="I1820" s="139">
        <f t="shared" si="197"/>
        <v>1.0775862068965518</v>
      </c>
      <c r="J1820" s="139">
        <f t="shared" si="199"/>
        <v>-0.12897587686709502</v>
      </c>
      <c r="K1820" s="139">
        <f t="shared" si="200"/>
        <v>-8.2250190913925575E-2</v>
      </c>
      <c r="L1820" s="139">
        <f t="shared" si="201"/>
        <v>-0.20865033808587097</v>
      </c>
      <c r="M1820" s="139">
        <f t="shared" si="202"/>
        <v>-0.41987640586689157</v>
      </c>
      <c r="N1820" s="388">
        <f t="shared" si="198"/>
        <v>-234.71091087959238</v>
      </c>
    </row>
    <row r="1821" spans="2:14" x14ac:dyDescent="0.25">
      <c r="B1821" s="387">
        <v>22</v>
      </c>
      <c r="C1821" s="387">
        <v>5762</v>
      </c>
      <c r="D1821" s="384" t="s">
        <v>2394</v>
      </c>
      <c r="E1821" s="385">
        <v>21</v>
      </c>
      <c r="F1821" s="385">
        <v>147</v>
      </c>
      <c r="G1821" s="385">
        <v>140</v>
      </c>
      <c r="H1821" s="386">
        <f t="shared" si="196"/>
        <v>0.15</v>
      </c>
      <c r="I1821" s="139">
        <f t="shared" si="197"/>
        <v>1.0952380952380953</v>
      </c>
      <c r="J1821" s="139">
        <f t="shared" si="199"/>
        <v>-0.14412164232578673</v>
      </c>
      <c r="K1821" s="139">
        <f t="shared" si="200"/>
        <v>-0.28659615277195799</v>
      </c>
      <c r="L1821" s="139">
        <f t="shared" si="201"/>
        <v>-0.20803966364477613</v>
      </c>
      <c r="M1821" s="139">
        <f t="shared" si="202"/>
        <v>-0.63875745874252088</v>
      </c>
      <c r="N1821" s="388">
        <f t="shared" si="198"/>
        <v>-89.426044223952928</v>
      </c>
    </row>
    <row r="1822" spans="2:14" x14ac:dyDescent="0.25">
      <c r="B1822" s="387">
        <v>22</v>
      </c>
      <c r="C1822" s="387">
        <v>5763</v>
      </c>
      <c r="D1822" s="384" t="s">
        <v>2395</v>
      </c>
      <c r="E1822" s="385">
        <v>172</v>
      </c>
      <c r="F1822" s="385">
        <v>630</v>
      </c>
      <c r="G1822" s="385">
        <v>606</v>
      </c>
      <c r="H1822" s="386">
        <f t="shared" si="196"/>
        <v>0.28382838283828382</v>
      </c>
      <c r="I1822" s="139">
        <f t="shared" si="197"/>
        <v>1.234920634920635</v>
      </c>
      <c r="J1822" s="139">
        <f t="shared" si="199"/>
        <v>-0.12727694852208665</v>
      </c>
      <c r="K1822" s="139">
        <f t="shared" si="200"/>
        <v>-0.14392573844828369</v>
      </c>
      <c r="L1822" s="139">
        <f t="shared" si="201"/>
        <v>-0.20320728791245377</v>
      </c>
      <c r="M1822" s="139">
        <f t="shared" si="202"/>
        <v>-0.4744099748828241</v>
      </c>
      <c r="N1822" s="388">
        <f t="shared" si="198"/>
        <v>-287.4924447789914</v>
      </c>
    </row>
    <row r="1823" spans="2:14" x14ac:dyDescent="0.25">
      <c r="B1823" s="387">
        <v>22</v>
      </c>
      <c r="C1823" s="387">
        <v>5764</v>
      </c>
      <c r="D1823" s="384" t="s">
        <v>2396</v>
      </c>
      <c r="E1823" s="385">
        <v>1437</v>
      </c>
      <c r="F1823" s="385">
        <v>2279</v>
      </c>
      <c r="G1823" s="385">
        <v>3958</v>
      </c>
      <c r="H1823" s="386">
        <f t="shared" si="196"/>
        <v>0.36306215260232438</v>
      </c>
      <c r="I1823" s="139">
        <f t="shared" si="197"/>
        <v>2.3672663448881086</v>
      </c>
      <c r="J1823" s="139">
        <f t="shared" si="199"/>
        <v>-6.1108248525528945E-3</v>
      </c>
      <c r="K1823" s="139">
        <f t="shared" si="200"/>
        <v>-5.9456999299561775E-2</v>
      </c>
      <c r="L1823" s="139">
        <f t="shared" si="201"/>
        <v>-0.16403331569028218</v>
      </c>
      <c r="M1823" s="139">
        <f t="shared" si="202"/>
        <v>-0.22960113984239683</v>
      </c>
      <c r="N1823" s="388">
        <f t="shared" si="198"/>
        <v>-908.76131149620664</v>
      </c>
    </row>
    <row r="1824" spans="2:14" x14ac:dyDescent="0.25">
      <c r="B1824" s="387">
        <v>22</v>
      </c>
      <c r="C1824" s="387">
        <v>5765</v>
      </c>
      <c r="D1824" s="384" t="s">
        <v>2397</v>
      </c>
      <c r="E1824" s="385">
        <v>156</v>
      </c>
      <c r="F1824" s="385">
        <v>1315</v>
      </c>
      <c r="G1824" s="385">
        <v>483</v>
      </c>
      <c r="H1824" s="386">
        <f t="shared" si="196"/>
        <v>0.32298136645962733</v>
      </c>
      <c r="I1824" s="139">
        <f t="shared" si="197"/>
        <v>0.48593155893536122</v>
      </c>
      <c r="J1824" s="139">
        <f t="shared" si="199"/>
        <v>-0.13172308014838516</v>
      </c>
      <c r="K1824" s="139">
        <f t="shared" si="200"/>
        <v>-0.10218592005703017</v>
      </c>
      <c r="L1824" s="139">
        <f t="shared" si="201"/>
        <v>-0.22911887745536808</v>
      </c>
      <c r="M1824" s="139">
        <f t="shared" si="202"/>
        <v>-0.4630278776607834</v>
      </c>
      <c r="N1824" s="388">
        <f t="shared" si="198"/>
        <v>-223.6424649101584</v>
      </c>
    </row>
    <row r="1825" spans="2:14" x14ac:dyDescent="0.25">
      <c r="B1825" s="387">
        <v>22</v>
      </c>
      <c r="C1825" s="387">
        <v>5766</v>
      </c>
      <c r="D1825" s="384" t="s">
        <v>2398</v>
      </c>
      <c r="E1825" s="385">
        <v>250</v>
      </c>
      <c r="F1825" s="385">
        <v>509</v>
      </c>
      <c r="G1825" s="385">
        <v>592</v>
      </c>
      <c r="H1825" s="386">
        <f t="shared" si="196"/>
        <v>0.42229729729729731</v>
      </c>
      <c r="I1825" s="139">
        <f t="shared" si="197"/>
        <v>1.6542239685658153</v>
      </c>
      <c r="J1825" s="139">
        <f t="shared" si="199"/>
        <v>-0.12778301228442956</v>
      </c>
      <c r="K1825" s="139">
        <f t="shared" si="200"/>
        <v>3.6918070815686876E-3</v>
      </c>
      <c r="L1825" s="139">
        <f t="shared" si="201"/>
        <v>-0.18870131416230634</v>
      </c>
      <c r="M1825" s="139">
        <f t="shared" si="202"/>
        <v>-0.31279251936516722</v>
      </c>
      <c r="N1825" s="388">
        <f t="shared" si="198"/>
        <v>-185.17317146417901</v>
      </c>
    </row>
    <row r="1826" spans="2:14" x14ac:dyDescent="0.25">
      <c r="B1826" s="387">
        <v>22</v>
      </c>
      <c r="C1826" s="387">
        <v>5785</v>
      </c>
      <c r="D1826" s="384" t="s">
        <v>2399</v>
      </c>
      <c r="E1826" s="385">
        <v>82</v>
      </c>
      <c r="F1826" s="385">
        <v>793</v>
      </c>
      <c r="G1826" s="385">
        <v>483</v>
      </c>
      <c r="H1826" s="386">
        <f t="shared" si="196"/>
        <v>0.16977225672877846</v>
      </c>
      <c r="I1826" s="139">
        <f t="shared" si="197"/>
        <v>0.71248423707440101</v>
      </c>
      <c r="J1826" s="139">
        <f t="shared" si="199"/>
        <v>-0.13172308014838516</v>
      </c>
      <c r="K1826" s="139">
        <f t="shared" si="200"/>
        <v>-0.26551754448437503</v>
      </c>
      <c r="L1826" s="139">
        <f t="shared" si="201"/>
        <v>-0.22128119304312946</v>
      </c>
      <c r="M1826" s="139">
        <f t="shared" si="202"/>
        <v>-0.61852181767588965</v>
      </c>
      <c r="N1826" s="388">
        <f t="shared" si="198"/>
        <v>-298.74603793745467</v>
      </c>
    </row>
    <row r="1827" spans="2:14" x14ac:dyDescent="0.25">
      <c r="B1827" s="387">
        <v>22</v>
      </c>
      <c r="C1827" s="387">
        <v>5790</v>
      </c>
      <c r="D1827" s="384" t="s">
        <v>2400</v>
      </c>
      <c r="E1827" s="385">
        <v>103</v>
      </c>
      <c r="F1827" s="385">
        <v>428</v>
      </c>
      <c r="G1827" s="385">
        <v>546</v>
      </c>
      <c r="H1827" s="386">
        <f t="shared" si="196"/>
        <v>0.18864468864468864</v>
      </c>
      <c r="I1827" s="139">
        <f t="shared" si="197"/>
        <v>1.516355140186916</v>
      </c>
      <c r="J1827" s="139">
        <f t="shared" si="199"/>
        <v>-0.12944579321784203</v>
      </c>
      <c r="K1827" s="139">
        <f t="shared" si="200"/>
        <v>-0.24539821236936424</v>
      </c>
      <c r="L1827" s="139">
        <f t="shared" si="201"/>
        <v>-0.19347094379544502</v>
      </c>
      <c r="M1827" s="139">
        <f t="shared" si="202"/>
        <v>-0.56831494938265126</v>
      </c>
      <c r="N1827" s="388">
        <f t="shared" si="198"/>
        <v>-310.2999623629276</v>
      </c>
    </row>
    <row r="1828" spans="2:14" x14ac:dyDescent="0.25">
      <c r="B1828" s="387">
        <v>22</v>
      </c>
      <c r="C1828" s="387">
        <v>5792</v>
      </c>
      <c r="D1828" s="384" t="s">
        <v>2401</v>
      </c>
      <c r="E1828" s="385">
        <v>118</v>
      </c>
      <c r="F1828" s="385">
        <v>415</v>
      </c>
      <c r="G1828" s="385">
        <v>661</v>
      </c>
      <c r="H1828" s="386">
        <f t="shared" si="196"/>
        <v>0.17851739788199697</v>
      </c>
      <c r="I1828" s="139">
        <f t="shared" si="197"/>
        <v>1.8771084337349397</v>
      </c>
      <c r="J1828" s="139">
        <f t="shared" si="199"/>
        <v>-0.12528884088431089</v>
      </c>
      <c r="K1828" s="139">
        <f t="shared" si="200"/>
        <v>-0.2561946124935105</v>
      </c>
      <c r="L1828" s="139">
        <f t="shared" si="201"/>
        <v>-0.18099053310804714</v>
      </c>
      <c r="M1828" s="139">
        <f t="shared" si="202"/>
        <v>-0.56247398648586855</v>
      </c>
      <c r="N1828" s="388">
        <f t="shared" si="198"/>
        <v>-371.79530506715912</v>
      </c>
    </row>
    <row r="1829" spans="2:14" x14ac:dyDescent="0.25">
      <c r="B1829" s="387">
        <v>22</v>
      </c>
      <c r="C1829" s="387">
        <v>5798</v>
      </c>
      <c r="D1829" s="384" t="s">
        <v>2402</v>
      </c>
      <c r="E1829" s="385">
        <v>187</v>
      </c>
      <c r="F1829" s="385">
        <v>474</v>
      </c>
      <c r="G1829" s="385">
        <v>527</v>
      </c>
      <c r="H1829" s="386">
        <f t="shared" si="196"/>
        <v>0.35483870967741937</v>
      </c>
      <c r="I1829" s="139">
        <f t="shared" si="197"/>
        <v>1.5063291139240507</v>
      </c>
      <c r="J1829" s="139">
        <f t="shared" si="199"/>
        <v>-0.13013259403816455</v>
      </c>
      <c r="K1829" s="139">
        <f t="shared" si="200"/>
        <v>-6.8223764498249226E-2</v>
      </c>
      <c r="L1829" s="139">
        <f t="shared" si="201"/>
        <v>-0.19381779835661217</v>
      </c>
      <c r="M1829" s="139">
        <f t="shared" si="202"/>
        <v>-0.39217415689302593</v>
      </c>
      <c r="N1829" s="388">
        <f t="shared" si="198"/>
        <v>-206.67578068262466</v>
      </c>
    </row>
    <row r="1830" spans="2:14" x14ac:dyDescent="0.25">
      <c r="B1830" s="387">
        <v>22</v>
      </c>
      <c r="C1830" s="387">
        <v>5799</v>
      </c>
      <c r="D1830" s="384" t="s">
        <v>2403</v>
      </c>
      <c r="E1830" s="385">
        <v>686</v>
      </c>
      <c r="F1830" s="385">
        <v>628</v>
      </c>
      <c r="G1830" s="385">
        <v>2138</v>
      </c>
      <c r="H1830" s="386">
        <f t="shared" si="196"/>
        <v>0.32086061739943872</v>
      </c>
      <c r="I1830" s="139">
        <f t="shared" si="197"/>
        <v>4.4968152866242042</v>
      </c>
      <c r="J1830" s="139">
        <f t="shared" si="199"/>
        <v>-7.1899113957132665E-2</v>
      </c>
      <c r="K1830" s="139">
        <f t="shared" si="200"/>
        <v>-0.10444678685282244</v>
      </c>
      <c r="L1830" s="139">
        <f t="shared" si="201"/>
        <v>-9.0360681657235015E-2</v>
      </c>
      <c r="M1830" s="139">
        <f t="shared" si="202"/>
        <v>-0.26670658246719015</v>
      </c>
      <c r="N1830" s="388">
        <f t="shared" si="198"/>
        <v>-570.21867331485248</v>
      </c>
    </row>
    <row r="1831" spans="2:14" x14ac:dyDescent="0.25">
      <c r="B1831" s="387">
        <v>22</v>
      </c>
      <c r="C1831" s="387">
        <v>5803</v>
      </c>
      <c r="D1831" s="384" t="s">
        <v>2404</v>
      </c>
      <c r="E1831" s="385">
        <v>88</v>
      </c>
      <c r="F1831" s="385">
        <v>653</v>
      </c>
      <c r="G1831" s="385">
        <v>633</v>
      </c>
      <c r="H1831" s="386">
        <f t="shared" si="196"/>
        <v>0.13902053712480253</v>
      </c>
      <c r="I1831" s="139">
        <f t="shared" si="197"/>
        <v>1.104134762633997</v>
      </c>
      <c r="J1831" s="139">
        <f t="shared" si="199"/>
        <v>-0.12630096840899671</v>
      </c>
      <c r="K1831" s="139">
        <f t="shared" si="200"/>
        <v>-0.29830102795787944</v>
      </c>
      <c r="L1831" s="139">
        <f t="shared" si="201"/>
        <v>-0.20773187972475143</v>
      </c>
      <c r="M1831" s="139">
        <f t="shared" si="202"/>
        <v>-0.6323338760916275</v>
      </c>
      <c r="N1831" s="388">
        <f t="shared" si="198"/>
        <v>-400.26734356600019</v>
      </c>
    </row>
    <row r="1832" spans="2:14" x14ac:dyDescent="0.25">
      <c r="B1832" s="387">
        <v>22</v>
      </c>
      <c r="C1832" s="387">
        <v>5804</v>
      </c>
      <c r="D1832" s="384" t="s">
        <v>2405</v>
      </c>
      <c r="E1832" s="385">
        <v>319</v>
      </c>
      <c r="F1832" s="385">
        <v>1768</v>
      </c>
      <c r="G1832" s="385">
        <v>1563</v>
      </c>
      <c r="H1832" s="386">
        <f t="shared" si="196"/>
        <v>0.20409468969929623</v>
      </c>
      <c r="I1832" s="139">
        <f t="shared" si="197"/>
        <v>1.0644796380090498</v>
      </c>
      <c r="J1832" s="139">
        <f t="shared" si="199"/>
        <v>-9.2683875624788359E-2</v>
      </c>
      <c r="K1832" s="139">
        <f t="shared" si="200"/>
        <v>-0.2289274308728437</v>
      </c>
      <c r="L1832" s="139">
        <f t="shared" si="201"/>
        <v>-0.20910376530426147</v>
      </c>
      <c r="M1832" s="139">
        <f t="shared" si="202"/>
        <v>-0.53071507180189348</v>
      </c>
      <c r="N1832" s="388">
        <f t="shared" si="198"/>
        <v>-829.50765722635947</v>
      </c>
    </row>
    <row r="1833" spans="2:14" x14ac:dyDescent="0.25">
      <c r="B1833" s="387">
        <v>22</v>
      </c>
      <c r="C1833" s="387">
        <v>5805</v>
      </c>
      <c r="D1833" s="384" t="s">
        <v>2406</v>
      </c>
      <c r="E1833" s="385">
        <v>2478</v>
      </c>
      <c r="F1833" s="385">
        <v>2616</v>
      </c>
      <c r="G1833" s="385">
        <v>6114</v>
      </c>
      <c r="H1833" s="386">
        <f t="shared" si="196"/>
        <v>0.40529931305201178</v>
      </c>
      <c r="I1833" s="139">
        <f t="shared" si="197"/>
        <v>3.2844036697247705</v>
      </c>
      <c r="J1833" s="139">
        <f t="shared" si="199"/>
        <v>7.1822994548256996E-2</v>
      </c>
      <c r="K1833" s="139">
        <f t="shared" si="200"/>
        <v>-1.442923274204363E-2</v>
      </c>
      <c r="L1833" s="139">
        <f t="shared" si="201"/>
        <v>-0.1323045673311789</v>
      </c>
      <c r="M1833" s="139">
        <f t="shared" si="202"/>
        <v>-7.491080552496554E-2</v>
      </c>
      <c r="N1833" s="388">
        <f t="shared" si="198"/>
        <v>-458.0046649796393</v>
      </c>
    </row>
    <row r="1834" spans="2:14" x14ac:dyDescent="0.25">
      <c r="B1834" s="387">
        <v>22</v>
      </c>
      <c r="C1834" s="387">
        <v>5806</v>
      </c>
      <c r="D1834" s="384" t="s">
        <v>2407</v>
      </c>
      <c r="E1834" s="385">
        <v>904</v>
      </c>
      <c r="F1834" s="385">
        <v>1111</v>
      </c>
      <c r="G1834" s="385">
        <v>3104</v>
      </c>
      <c r="H1834" s="386">
        <f t="shared" si="196"/>
        <v>0.29123711340206188</v>
      </c>
      <c r="I1834" s="139">
        <f t="shared" si="197"/>
        <v>3.6075607560756078</v>
      </c>
      <c r="J1834" s="139">
        <f t="shared" si="199"/>
        <v>-3.6980714355471102E-2</v>
      </c>
      <c r="K1834" s="139">
        <f t="shared" si="200"/>
        <v>-0.13602751359695334</v>
      </c>
      <c r="L1834" s="139">
        <f t="shared" si="201"/>
        <v>-0.12112481311594968</v>
      </c>
      <c r="M1834" s="139">
        <f t="shared" si="202"/>
        <v>-0.29413304106837412</v>
      </c>
      <c r="N1834" s="388">
        <f t="shared" si="198"/>
        <v>-912.98895947623328</v>
      </c>
    </row>
    <row r="1835" spans="2:14" x14ac:dyDescent="0.25">
      <c r="B1835" s="387">
        <v>22</v>
      </c>
      <c r="C1835" s="387">
        <v>5812</v>
      </c>
      <c r="D1835" s="384" t="s">
        <v>2408</v>
      </c>
      <c r="E1835" s="385">
        <v>32</v>
      </c>
      <c r="F1835" s="385">
        <v>302</v>
      </c>
      <c r="G1835" s="385">
        <v>169</v>
      </c>
      <c r="H1835" s="386">
        <f t="shared" si="196"/>
        <v>0.1893491124260355</v>
      </c>
      <c r="I1835" s="139">
        <f t="shared" si="197"/>
        <v>0.66556291390728473</v>
      </c>
      <c r="J1835" s="139">
        <f t="shared" si="199"/>
        <v>-0.14307336738950496</v>
      </c>
      <c r="K1835" s="139">
        <f t="shared" si="200"/>
        <v>-0.24464724736020285</v>
      </c>
      <c r="L1835" s="139">
        <f t="shared" si="201"/>
        <v>-0.22290445579247917</v>
      </c>
      <c r="M1835" s="139">
        <f t="shared" si="202"/>
        <v>-0.61062507054218695</v>
      </c>
      <c r="N1835" s="388">
        <f t="shared" si="198"/>
        <v>-103.1956369216296</v>
      </c>
    </row>
    <row r="1836" spans="2:14" x14ac:dyDescent="0.25">
      <c r="B1836" s="387">
        <v>22</v>
      </c>
      <c r="C1836" s="387">
        <v>5813</v>
      </c>
      <c r="D1836" s="384" t="s">
        <v>2409</v>
      </c>
      <c r="E1836" s="385">
        <v>124</v>
      </c>
      <c r="F1836" s="385">
        <v>335</v>
      </c>
      <c r="G1836" s="385">
        <v>519</v>
      </c>
      <c r="H1836" s="386">
        <f t="shared" si="196"/>
        <v>0.23892100192678228</v>
      </c>
      <c r="I1836" s="139">
        <f t="shared" si="197"/>
        <v>1.9194029850746268</v>
      </c>
      <c r="J1836" s="139">
        <f t="shared" si="199"/>
        <v>-0.13042177333093194</v>
      </c>
      <c r="K1836" s="139">
        <f t="shared" si="200"/>
        <v>-0.19180014673861664</v>
      </c>
      <c r="L1836" s="139">
        <f t="shared" si="201"/>
        <v>-0.17952733546023897</v>
      </c>
      <c r="M1836" s="139">
        <f t="shared" si="202"/>
        <v>-0.50174925552978755</v>
      </c>
      <c r="N1836" s="388">
        <f t="shared" si="198"/>
        <v>-260.40786361995976</v>
      </c>
    </row>
    <row r="1837" spans="2:14" x14ac:dyDescent="0.25">
      <c r="B1837" s="387">
        <v>22</v>
      </c>
      <c r="C1837" s="387">
        <v>5816</v>
      </c>
      <c r="D1837" s="384" t="s">
        <v>2410</v>
      </c>
      <c r="E1837" s="385">
        <v>808</v>
      </c>
      <c r="F1837" s="385">
        <v>1188</v>
      </c>
      <c r="G1837" s="385">
        <v>2844</v>
      </c>
      <c r="H1837" s="386">
        <f t="shared" si="196"/>
        <v>0.2841068917018284</v>
      </c>
      <c r="I1837" s="139">
        <f t="shared" si="197"/>
        <v>3.074074074074074</v>
      </c>
      <c r="J1837" s="139">
        <f t="shared" si="199"/>
        <v>-4.6379041370411066E-2</v>
      </c>
      <c r="K1837" s="139">
        <f t="shared" si="200"/>
        <v>-0.14362882852445433</v>
      </c>
      <c r="L1837" s="139">
        <f t="shared" si="201"/>
        <v>-0.13958100743687563</v>
      </c>
      <c r="M1837" s="139">
        <f t="shared" si="202"/>
        <v>-0.32958887733174103</v>
      </c>
      <c r="N1837" s="388">
        <f t="shared" si="198"/>
        <v>-937.35076713147146</v>
      </c>
    </row>
    <row r="1838" spans="2:14" x14ac:dyDescent="0.25">
      <c r="B1838" s="387">
        <v>22</v>
      </c>
      <c r="C1838" s="387">
        <v>5817</v>
      </c>
      <c r="D1838" s="384" t="s">
        <v>2411</v>
      </c>
      <c r="E1838" s="385">
        <v>223</v>
      </c>
      <c r="F1838" s="385">
        <v>1016</v>
      </c>
      <c r="G1838" s="385">
        <v>1000</v>
      </c>
      <c r="H1838" s="386">
        <f t="shared" si="196"/>
        <v>0.223</v>
      </c>
      <c r="I1838" s="139">
        <f t="shared" si="197"/>
        <v>1.203740157480315</v>
      </c>
      <c r="J1838" s="139">
        <f t="shared" si="199"/>
        <v>-0.113034868353293</v>
      </c>
      <c r="K1838" s="139">
        <f t="shared" si="200"/>
        <v>-0.20877304810055597</v>
      </c>
      <c r="L1838" s="139">
        <f t="shared" si="201"/>
        <v>-0.20428598953720423</v>
      </c>
      <c r="M1838" s="139">
        <f t="shared" si="202"/>
        <v>-0.52609390599105321</v>
      </c>
      <c r="N1838" s="388">
        <f t="shared" si="198"/>
        <v>-526.09390599105325</v>
      </c>
    </row>
    <row r="1839" spans="2:14" x14ac:dyDescent="0.25">
      <c r="B1839" s="387">
        <v>22</v>
      </c>
      <c r="C1839" s="387">
        <v>5819</v>
      </c>
      <c r="D1839" s="384" t="s">
        <v>2412</v>
      </c>
      <c r="E1839" s="385">
        <v>273</v>
      </c>
      <c r="F1839" s="385">
        <v>252</v>
      </c>
      <c r="G1839" s="385">
        <v>412</v>
      </c>
      <c r="H1839" s="386">
        <f t="shared" si="196"/>
        <v>0.66262135922330101</v>
      </c>
      <c r="I1839" s="139">
        <f t="shared" si="197"/>
        <v>2.7182539682539684</v>
      </c>
      <c r="J1839" s="139">
        <f t="shared" si="199"/>
        <v>-0.13428954637169568</v>
      </c>
      <c r="K1839" s="139">
        <f t="shared" si="200"/>
        <v>0.25989406223669048</v>
      </c>
      <c r="L1839" s="139">
        <f t="shared" si="201"/>
        <v>-0.15189075243682565</v>
      </c>
      <c r="M1839" s="139">
        <f t="shared" si="202"/>
        <v>-2.6286236571830851E-2</v>
      </c>
      <c r="N1839" s="388">
        <f t="shared" si="198"/>
        <v>-10.82992946759431</v>
      </c>
    </row>
    <row r="1840" spans="2:14" x14ac:dyDescent="0.25">
      <c r="B1840" s="387">
        <v>22</v>
      </c>
      <c r="C1840" s="387">
        <v>5821</v>
      </c>
      <c r="D1840" s="384" t="s">
        <v>2413</v>
      </c>
      <c r="E1840" s="385">
        <v>78</v>
      </c>
      <c r="F1840" s="385">
        <v>301</v>
      </c>
      <c r="G1840" s="385">
        <v>387</v>
      </c>
      <c r="H1840" s="386">
        <f t="shared" si="196"/>
        <v>0.20155038759689922</v>
      </c>
      <c r="I1840" s="139">
        <f t="shared" si="197"/>
        <v>1.5448504983388704</v>
      </c>
      <c r="J1840" s="139">
        <f t="shared" si="199"/>
        <v>-0.13519323166159378</v>
      </c>
      <c r="K1840" s="139">
        <f t="shared" si="200"/>
        <v>-0.23163983482942607</v>
      </c>
      <c r="L1840" s="139">
        <f t="shared" si="201"/>
        <v>-0.19248513499263908</v>
      </c>
      <c r="M1840" s="139">
        <f t="shared" si="202"/>
        <v>-0.55931820148365896</v>
      </c>
      <c r="N1840" s="388">
        <f t="shared" si="198"/>
        <v>-216.45614397417603</v>
      </c>
    </row>
    <row r="1841" spans="2:14" x14ac:dyDescent="0.25">
      <c r="B1841" s="387">
        <v>22</v>
      </c>
      <c r="C1841" s="387">
        <v>5822</v>
      </c>
      <c r="D1841" s="384" t="s">
        <v>2414</v>
      </c>
      <c r="E1841" s="385">
        <v>7244</v>
      </c>
      <c r="F1841" s="385">
        <v>2376</v>
      </c>
      <c r="G1841" s="385">
        <v>10342</v>
      </c>
      <c r="H1841" s="386">
        <f t="shared" si="196"/>
        <v>0.70044478824211953</v>
      </c>
      <c r="I1841" s="139">
        <f t="shared" si="197"/>
        <v>7.4015151515151514</v>
      </c>
      <c r="J1841" s="139">
        <f t="shared" si="199"/>
        <v>0.22465425077581924</v>
      </c>
      <c r="K1841" s="139">
        <f t="shared" si="200"/>
        <v>0.30021648244988036</v>
      </c>
      <c r="L1841" s="139">
        <f t="shared" si="201"/>
        <v>1.012862193561564E-2</v>
      </c>
      <c r="M1841" s="139">
        <f t="shared" si="202"/>
        <v>0.53499935516131525</v>
      </c>
      <c r="N1841" s="388">
        <f t="shared" si="198"/>
        <v>5532.963331078322</v>
      </c>
    </row>
    <row r="1842" spans="2:14" x14ac:dyDescent="0.25">
      <c r="B1842" s="387">
        <v>22</v>
      </c>
      <c r="C1842" s="387">
        <v>5827</v>
      </c>
      <c r="D1842" s="384" t="s">
        <v>2415</v>
      </c>
      <c r="E1842" s="385">
        <v>79</v>
      </c>
      <c r="F1842" s="385">
        <v>372</v>
      </c>
      <c r="G1842" s="385">
        <v>300</v>
      </c>
      <c r="H1842" s="386">
        <f t="shared" si="196"/>
        <v>0.26333333333333331</v>
      </c>
      <c r="I1842" s="139">
        <f t="shared" si="197"/>
        <v>1.0188172043010753</v>
      </c>
      <c r="J1842" s="139">
        <f t="shared" si="199"/>
        <v>-0.13833805647043906</v>
      </c>
      <c r="K1842" s="139">
        <f t="shared" si="200"/>
        <v>-0.16577489437800053</v>
      </c>
      <c r="L1842" s="139">
        <f t="shared" si="201"/>
        <v>-0.21068347624759551</v>
      </c>
      <c r="M1842" s="139">
        <f t="shared" si="202"/>
        <v>-0.51479642709603513</v>
      </c>
      <c r="N1842" s="388">
        <f t="shared" si="198"/>
        <v>-154.43892812881055</v>
      </c>
    </row>
    <row r="1843" spans="2:14" x14ac:dyDescent="0.25">
      <c r="B1843" s="387">
        <v>22</v>
      </c>
      <c r="C1843" s="387">
        <v>5828</v>
      </c>
      <c r="D1843" s="384" t="s">
        <v>2416</v>
      </c>
      <c r="E1843" s="385">
        <v>23</v>
      </c>
      <c r="F1843" s="385">
        <v>310</v>
      </c>
      <c r="G1843" s="385">
        <v>105</v>
      </c>
      <c r="H1843" s="386">
        <f t="shared" si="196"/>
        <v>0.21904761904761905</v>
      </c>
      <c r="I1843" s="139">
        <f t="shared" si="197"/>
        <v>0.41290322580645161</v>
      </c>
      <c r="J1843" s="139">
        <f t="shared" si="199"/>
        <v>-0.14538680173164403</v>
      </c>
      <c r="K1843" s="139">
        <f t="shared" si="200"/>
        <v>-0.2129865625739587</v>
      </c>
      <c r="L1843" s="139">
        <f t="shared" si="201"/>
        <v>-0.23164532310552696</v>
      </c>
      <c r="M1843" s="139">
        <f t="shared" si="202"/>
        <v>-0.59001868741112973</v>
      </c>
      <c r="N1843" s="388">
        <f t="shared" si="198"/>
        <v>-61.951962178168621</v>
      </c>
    </row>
    <row r="1844" spans="2:14" x14ac:dyDescent="0.25">
      <c r="B1844" s="387">
        <v>22</v>
      </c>
      <c r="C1844" s="387">
        <v>5830</v>
      </c>
      <c r="D1844" s="384" t="s">
        <v>2417</v>
      </c>
      <c r="E1844" s="385">
        <v>118</v>
      </c>
      <c r="F1844" s="385">
        <v>769</v>
      </c>
      <c r="G1844" s="385">
        <v>487</v>
      </c>
      <c r="H1844" s="386">
        <f t="shared" si="196"/>
        <v>0.24229979466119098</v>
      </c>
      <c r="I1844" s="139">
        <f t="shared" si="197"/>
        <v>0.78673602080624183</v>
      </c>
      <c r="J1844" s="139">
        <f t="shared" si="199"/>
        <v>-0.13157849050200149</v>
      </c>
      <c r="K1844" s="139">
        <f t="shared" si="200"/>
        <v>-0.18819811741487882</v>
      </c>
      <c r="L1844" s="139">
        <f t="shared" si="201"/>
        <v>-0.2187124216089697</v>
      </c>
      <c r="M1844" s="139">
        <f t="shared" si="202"/>
        <v>-0.53848902952584998</v>
      </c>
      <c r="N1844" s="388">
        <f t="shared" si="198"/>
        <v>-262.24415737908896</v>
      </c>
    </row>
    <row r="1845" spans="2:14" x14ac:dyDescent="0.25">
      <c r="B1845" s="387">
        <v>22</v>
      </c>
      <c r="C1845" s="387">
        <v>5831</v>
      </c>
      <c r="D1845" s="384" t="s">
        <v>2418</v>
      </c>
      <c r="E1845" s="385">
        <v>1293</v>
      </c>
      <c r="F1845" s="385">
        <v>3335</v>
      </c>
      <c r="G1845" s="385">
        <v>3362</v>
      </c>
      <c r="H1845" s="386">
        <f t="shared" si="196"/>
        <v>0.38459250446162996</v>
      </c>
      <c r="I1845" s="139">
        <f t="shared" si="197"/>
        <v>1.3958020989505247</v>
      </c>
      <c r="J1845" s="139">
        <f t="shared" si="199"/>
        <v>-2.7654682163722973E-2</v>
      </c>
      <c r="K1845" s="139">
        <f t="shared" si="200"/>
        <v>-3.6504138664508988E-2</v>
      </c>
      <c r="L1845" s="139">
        <f t="shared" si="201"/>
        <v>-0.19764152654868242</v>
      </c>
      <c r="M1845" s="139">
        <f t="shared" si="202"/>
        <v>-0.26180034737691438</v>
      </c>
      <c r="N1845" s="388">
        <f t="shared" si="198"/>
        <v>-880.17276788118613</v>
      </c>
    </row>
    <row r="1846" spans="2:14" x14ac:dyDescent="0.25">
      <c r="B1846" s="387">
        <v>22</v>
      </c>
      <c r="C1846" s="387">
        <v>5841</v>
      </c>
      <c r="D1846" s="384" t="s">
        <v>2419</v>
      </c>
      <c r="E1846" s="385">
        <v>1778</v>
      </c>
      <c r="F1846" s="385">
        <v>9537</v>
      </c>
      <c r="G1846" s="385">
        <v>3564</v>
      </c>
      <c r="H1846" s="386">
        <f t="shared" si="196"/>
        <v>0.49887766554433222</v>
      </c>
      <c r="I1846" s="139">
        <f t="shared" si="197"/>
        <v>0.56013421411345288</v>
      </c>
      <c r="J1846" s="139">
        <f t="shared" si="199"/>
        <v>-2.0352905021346537E-2</v>
      </c>
      <c r="K1846" s="139">
        <f t="shared" si="200"/>
        <v>8.5331834668740059E-2</v>
      </c>
      <c r="L1846" s="139">
        <f t="shared" si="201"/>
        <v>-0.22655180564402042</v>
      </c>
      <c r="M1846" s="139">
        <f t="shared" si="202"/>
        <v>-0.1615728759966269</v>
      </c>
      <c r="N1846" s="388">
        <f t="shared" si="198"/>
        <v>-575.84573005197831</v>
      </c>
    </row>
    <row r="1847" spans="2:14" x14ac:dyDescent="0.25">
      <c r="B1847" s="387">
        <v>22</v>
      </c>
      <c r="C1847" s="387">
        <v>5842</v>
      </c>
      <c r="D1847" s="384" t="s">
        <v>2420</v>
      </c>
      <c r="E1847" s="385">
        <v>142</v>
      </c>
      <c r="F1847" s="385">
        <v>2126</v>
      </c>
      <c r="G1847" s="385">
        <v>532</v>
      </c>
      <c r="H1847" s="386">
        <f t="shared" si="196"/>
        <v>0.26691729323308272</v>
      </c>
      <c r="I1847" s="139">
        <f t="shared" si="197"/>
        <v>0.31702728127939794</v>
      </c>
      <c r="J1847" s="139">
        <f t="shared" si="199"/>
        <v>-0.12995185698018494</v>
      </c>
      <c r="K1847" s="139">
        <f t="shared" si="200"/>
        <v>-0.161954142509284</v>
      </c>
      <c r="L1847" s="139">
        <f t="shared" si="201"/>
        <v>-0.23496219140344732</v>
      </c>
      <c r="M1847" s="139">
        <f t="shared" si="202"/>
        <v>-0.52686819089291625</v>
      </c>
      <c r="N1847" s="388">
        <f t="shared" si="198"/>
        <v>-280.29387755503143</v>
      </c>
    </row>
    <row r="1848" spans="2:14" x14ac:dyDescent="0.25">
      <c r="B1848" s="387">
        <v>22</v>
      </c>
      <c r="C1848" s="387">
        <v>5843</v>
      </c>
      <c r="D1848" s="384" t="s">
        <v>2421</v>
      </c>
      <c r="E1848" s="385">
        <v>413</v>
      </c>
      <c r="F1848" s="385">
        <v>4104</v>
      </c>
      <c r="G1848" s="385">
        <v>829</v>
      </c>
      <c r="H1848" s="386">
        <f t="shared" si="196"/>
        <v>0.49819059107358266</v>
      </c>
      <c r="I1848" s="139">
        <f t="shared" si="197"/>
        <v>0.30263157894736842</v>
      </c>
      <c r="J1848" s="139">
        <f t="shared" si="199"/>
        <v>-0.11921607573619582</v>
      </c>
      <c r="K1848" s="139">
        <f t="shared" si="200"/>
        <v>8.4599365237860741E-2</v>
      </c>
      <c r="L1848" s="139">
        <f t="shared" si="201"/>
        <v>-0.23546021673114498</v>
      </c>
      <c r="M1848" s="139">
        <f t="shared" si="202"/>
        <v>-0.27007692722948007</v>
      </c>
      <c r="N1848" s="388">
        <f t="shared" si="198"/>
        <v>-223.89377267323897</v>
      </c>
    </row>
    <row r="1849" spans="2:14" x14ac:dyDescent="0.25">
      <c r="B1849" s="387">
        <v>22</v>
      </c>
      <c r="C1849" s="387">
        <v>5851</v>
      </c>
      <c r="D1849" s="384" t="s">
        <v>2422</v>
      </c>
      <c r="E1849" s="385">
        <v>425</v>
      </c>
      <c r="F1849" s="385">
        <v>256</v>
      </c>
      <c r="G1849" s="385">
        <v>424</v>
      </c>
      <c r="H1849" s="386">
        <f t="shared" si="196"/>
        <v>1.0023584905660377</v>
      </c>
      <c r="I1849" s="139">
        <f t="shared" si="197"/>
        <v>3.31640625</v>
      </c>
      <c r="J1849" s="139">
        <f t="shared" si="199"/>
        <v>-0.13385577743254462</v>
      </c>
      <c r="K1849" s="139">
        <f t="shared" si="200"/>
        <v>0.62207760104830223</v>
      </c>
      <c r="L1849" s="139">
        <f t="shared" si="201"/>
        <v>-0.13119742471589432</v>
      </c>
      <c r="M1849" s="139">
        <f t="shared" si="202"/>
        <v>0.35702439889986326</v>
      </c>
      <c r="N1849" s="388">
        <f t="shared" si="198"/>
        <v>151.37834513354201</v>
      </c>
    </row>
    <row r="1850" spans="2:14" x14ac:dyDescent="0.25">
      <c r="B1850" s="387">
        <v>22</v>
      </c>
      <c r="C1850" s="387">
        <v>5852</v>
      </c>
      <c r="D1850" s="384" t="s">
        <v>2423</v>
      </c>
      <c r="E1850" s="385">
        <v>89</v>
      </c>
      <c r="F1850" s="385">
        <v>180</v>
      </c>
      <c r="G1850" s="385">
        <v>504</v>
      </c>
      <c r="H1850" s="386">
        <f t="shared" si="196"/>
        <v>0.1765873015873016</v>
      </c>
      <c r="I1850" s="139">
        <f t="shared" si="197"/>
        <v>3.2944444444444443</v>
      </c>
      <c r="J1850" s="139">
        <f t="shared" si="199"/>
        <v>-0.13096398450487079</v>
      </c>
      <c r="K1850" s="139">
        <f t="shared" si="200"/>
        <v>-0.25825223010950998</v>
      </c>
      <c r="L1850" s="139">
        <f t="shared" si="201"/>
        <v>-0.1319572025409958</v>
      </c>
      <c r="M1850" s="139">
        <f t="shared" si="202"/>
        <v>-0.52117341715537657</v>
      </c>
      <c r="N1850" s="388">
        <f t="shared" si="198"/>
        <v>-262.67140224630981</v>
      </c>
    </row>
    <row r="1851" spans="2:14" x14ac:dyDescent="0.25">
      <c r="B1851" s="387">
        <v>22</v>
      </c>
      <c r="C1851" s="387">
        <v>5853</v>
      </c>
      <c r="D1851" s="384" t="s">
        <v>2424</v>
      </c>
      <c r="E1851" s="385">
        <v>420</v>
      </c>
      <c r="F1851" s="385">
        <v>340</v>
      </c>
      <c r="G1851" s="385">
        <v>766</v>
      </c>
      <c r="H1851" s="386">
        <f t="shared" si="196"/>
        <v>0.54830287206266315</v>
      </c>
      <c r="I1851" s="139">
        <f t="shared" si="197"/>
        <v>3.4882352941176471</v>
      </c>
      <c r="J1851" s="139">
        <f t="shared" si="199"/>
        <v>-0.12149336266673898</v>
      </c>
      <c r="K1851" s="139">
        <f t="shared" si="200"/>
        <v>0.13802256097396925</v>
      </c>
      <c r="L1851" s="139">
        <f t="shared" si="201"/>
        <v>-0.12525292725193488</v>
      </c>
      <c r="M1851" s="139">
        <f t="shared" si="202"/>
        <v>-0.1087237289447046</v>
      </c>
      <c r="N1851" s="388">
        <f t="shared" si="198"/>
        <v>-83.282376371643721</v>
      </c>
    </row>
    <row r="1852" spans="2:14" x14ac:dyDescent="0.25">
      <c r="B1852" s="387">
        <v>22</v>
      </c>
      <c r="C1852" s="387">
        <v>5854</v>
      </c>
      <c r="D1852" s="384" t="s">
        <v>2425</v>
      </c>
      <c r="E1852" s="385">
        <v>117</v>
      </c>
      <c r="F1852" s="385">
        <v>561</v>
      </c>
      <c r="G1852" s="385">
        <v>414</v>
      </c>
      <c r="H1852" s="386">
        <f t="shared" si="196"/>
        <v>0.28260869565217389</v>
      </c>
      <c r="I1852" s="139">
        <f t="shared" si="197"/>
        <v>0.946524064171123</v>
      </c>
      <c r="J1852" s="139">
        <f t="shared" si="199"/>
        <v>-0.13421725154850386</v>
      </c>
      <c r="K1852" s="139">
        <f t="shared" si="200"/>
        <v>-0.14522601027774942</v>
      </c>
      <c r="L1852" s="139">
        <f t="shared" si="201"/>
        <v>-0.21318448758925163</v>
      </c>
      <c r="M1852" s="139">
        <f t="shared" si="202"/>
        <v>-0.49262774941550491</v>
      </c>
      <c r="N1852" s="388">
        <f t="shared" si="198"/>
        <v>-203.94788825801902</v>
      </c>
    </row>
    <row r="1853" spans="2:14" x14ac:dyDescent="0.25">
      <c r="B1853" s="387">
        <v>22</v>
      </c>
      <c r="C1853" s="387">
        <v>5855</v>
      </c>
      <c r="D1853" s="384" t="s">
        <v>2426</v>
      </c>
      <c r="E1853" s="385">
        <v>120</v>
      </c>
      <c r="F1853" s="385">
        <v>163</v>
      </c>
      <c r="G1853" s="385">
        <v>626</v>
      </c>
      <c r="H1853" s="386">
        <f t="shared" si="196"/>
        <v>0.19169329073482427</v>
      </c>
      <c r="I1853" s="139">
        <f t="shared" si="197"/>
        <v>4.5766871165644174</v>
      </c>
      <c r="J1853" s="139">
        <f t="shared" si="199"/>
        <v>-0.12655400029016817</v>
      </c>
      <c r="K1853" s="139">
        <f t="shared" si="200"/>
        <v>-0.24214818936166449</v>
      </c>
      <c r="L1853" s="139">
        <f t="shared" si="201"/>
        <v>-8.7597482379956182E-2</v>
      </c>
      <c r="M1853" s="139">
        <f t="shared" si="202"/>
        <v>-0.45629967203178884</v>
      </c>
      <c r="N1853" s="388">
        <f t="shared" si="198"/>
        <v>-285.64359469189981</v>
      </c>
    </row>
    <row r="1854" spans="2:14" x14ac:dyDescent="0.25">
      <c r="B1854" s="387">
        <v>22</v>
      </c>
      <c r="C1854" s="387">
        <v>5856</v>
      </c>
      <c r="D1854" s="384" t="s">
        <v>2427</v>
      </c>
      <c r="E1854" s="385">
        <v>99</v>
      </c>
      <c r="F1854" s="385">
        <v>700</v>
      </c>
      <c r="G1854" s="385">
        <v>743</v>
      </c>
      <c r="H1854" s="386">
        <f t="shared" si="196"/>
        <v>0.13324360699865412</v>
      </c>
      <c r="I1854" s="139">
        <f t="shared" si="197"/>
        <v>1.2028571428571428</v>
      </c>
      <c r="J1854" s="139">
        <f t="shared" si="199"/>
        <v>-0.12232475313344519</v>
      </c>
      <c r="K1854" s="139">
        <f t="shared" si="200"/>
        <v>-0.30445963943577842</v>
      </c>
      <c r="L1854" s="139">
        <f t="shared" si="201"/>
        <v>-0.20431653779646411</v>
      </c>
      <c r="M1854" s="139">
        <f t="shared" si="202"/>
        <v>-0.63110093036568771</v>
      </c>
      <c r="N1854" s="388">
        <f t="shared" si="198"/>
        <v>-468.90799126170594</v>
      </c>
    </row>
    <row r="1855" spans="2:14" x14ac:dyDescent="0.25">
      <c r="B1855" s="387">
        <v>22</v>
      </c>
      <c r="C1855" s="387">
        <v>5857</v>
      </c>
      <c r="D1855" s="384" t="s">
        <v>2428</v>
      </c>
      <c r="E1855" s="385">
        <v>335</v>
      </c>
      <c r="F1855" s="385">
        <v>772</v>
      </c>
      <c r="G1855" s="385">
        <v>1446</v>
      </c>
      <c r="H1855" s="386">
        <f t="shared" si="196"/>
        <v>0.23167358229598894</v>
      </c>
      <c r="I1855" s="139">
        <f t="shared" si="197"/>
        <v>2.3069948186528499</v>
      </c>
      <c r="J1855" s="139">
        <f t="shared" si="199"/>
        <v>-9.6913122781511346E-2</v>
      </c>
      <c r="K1855" s="139">
        <f t="shared" si="200"/>
        <v>-0.19952640285539477</v>
      </c>
      <c r="L1855" s="139">
        <f t="shared" si="201"/>
        <v>-0.16611843428413967</v>
      </c>
      <c r="M1855" s="139">
        <f t="shared" si="202"/>
        <v>-0.46255795992104576</v>
      </c>
      <c r="N1855" s="388">
        <f t="shared" si="198"/>
        <v>-668.85881004583212</v>
      </c>
    </row>
    <row r="1856" spans="2:14" x14ac:dyDescent="0.25">
      <c r="B1856" s="387">
        <v>22</v>
      </c>
      <c r="C1856" s="387">
        <v>5858</v>
      </c>
      <c r="D1856" s="384" t="s">
        <v>2429</v>
      </c>
      <c r="E1856" s="385">
        <v>184</v>
      </c>
      <c r="F1856" s="385">
        <v>262</v>
      </c>
      <c r="G1856" s="385">
        <v>614</v>
      </c>
      <c r="H1856" s="386">
        <f t="shared" si="196"/>
        <v>0.29967426710097722</v>
      </c>
      <c r="I1856" s="139">
        <f t="shared" si="197"/>
        <v>3.0458015267175571</v>
      </c>
      <c r="J1856" s="139">
        <f t="shared" si="199"/>
        <v>-0.12698776922931926</v>
      </c>
      <c r="K1856" s="139">
        <f t="shared" si="200"/>
        <v>-0.1270329177690164</v>
      </c>
      <c r="L1856" s="139">
        <f t="shared" si="201"/>
        <v>-0.14055910800726243</v>
      </c>
      <c r="M1856" s="139">
        <f t="shared" si="202"/>
        <v>-0.39457979500559814</v>
      </c>
      <c r="N1856" s="388">
        <f t="shared" si="198"/>
        <v>-242.27199413343726</v>
      </c>
    </row>
    <row r="1857" spans="2:14" x14ac:dyDescent="0.25">
      <c r="B1857" s="387">
        <v>22</v>
      </c>
      <c r="C1857" s="387">
        <v>5859</v>
      </c>
      <c r="D1857" s="384" t="s">
        <v>2430</v>
      </c>
      <c r="E1857" s="385">
        <v>528</v>
      </c>
      <c r="F1857" s="385">
        <v>385</v>
      </c>
      <c r="G1857" s="385">
        <v>2767</v>
      </c>
      <c r="H1857" s="386">
        <f t="shared" si="196"/>
        <v>0.19082038308637514</v>
      </c>
      <c r="I1857" s="139">
        <f t="shared" si="197"/>
        <v>8.5584415584415581</v>
      </c>
      <c r="J1857" s="139">
        <f t="shared" si="199"/>
        <v>-4.9162392063297138E-2</v>
      </c>
      <c r="K1857" s="139">
        <f t="shared" si="200"/>
        <v>-0.24307876995472924</v>
      </c>
      <c r="L1857" s="139">
        <f t="shared" si="201"/>
        <v>5.0152973623523445E-2</v>
      </c>
      <c r="M1857" s="139">
        <f t="shared" si="202"/>
        <v>-0.24208818839450291</v>
      </c>
      <c r="N1857" s="388">
        <f t="shared" si="198"/>
        <v>-669.85801728758952</v>
      </c>
    </row>
    <row r="1858" spans="2:14" x14ac:dyDescent="0.25">
      <c r="B1858" s="387">
        <v>22</v>
      </c>
      <c r="C1858" s="387">
        <v>5860</v>
      </c>
      <c r="D1858" s="384" t="s">
        <v>2431</v>
      </c>
      <c r="E1858" s="385">
        <v>471</v>
      </c>
      <c r="F1858" s="385">
        <v>286</v>
      </c>
      <c r="G1858" s="385">
        <v>1547</v>
      </c>
      <c r="H1858" s="386">
        <f t="shared" si="196"/>
        <v>0.3044602456367162</v>
      </c>
      <c r="I1858" s="139">
        <f t="shared" si="197"/>
        <v>7.0559440559440558</v>
      </c>
      <c r="J1858" s="139">
        <f t="shared" si="199"/>
        <v>-9.3262234210323133E-2</v>
      </c>
      <c r="K1858" s="139">
        <f t="shared" si="200"/>
        <v>-0.12193072998077123</v>
      </c>
      <c r="L1858" s="139">
        <f t="shared" si="201"/>
        <v>-1.8265542791433254E-3</v>
      </c>
      <c r="M1858" s="139">
        <f t="shared" si="202"/>
        <v>-0.21701951847023768</v>
      </c>
      <c r="N1858" s="388">
        <f t="shared" si="198"/>
        <v>-335.72919507345767</v>
      </c>
    </row>
    <row r="1859" spans="2:14" x14ac:dyDescent="0.25">
      <c r="B1859" s="387">
        <v>22</v>
      </c>
      <c r="C1859" s="387">
        <v>5861</v>
      </c>
      <c r="D1859" s="384" t="s">
        <v>2432</v>
      </c>
      <c r="E1859" s="385">
        <v>4487</v>
      </c>
      <c r="F1859" s="385">
        <v>268</v>
      </c>
      <c r="G1859" s="385">
        <v>6322</v>
      </c>
      <c r="H1859" s="386">
        <f t="shared" si="196"/>
        <v>0.70974375197722239</v>
      </c>
      <c r="I1859" s="139">
        <f t="shared" si="197"/>
        <v>40.332089552238806</v>
      </c>
      <c r="J1859" s="139">
        <f t="shared" si="199"/>
        <v>7.9341656160208981E-2</v>
      </c>
      <c r="K1859" s="139">
        <f t="shared" si="200"/>
        <v>0.31012982804018835</v>
      </c>
      <c r="L1859" s="139">
        <f t="shared" si="201"/>
        <v>1.1493755811272199</v>
      </c>
      <c r="M1859" s="139">
        <f t="shared" si="202"/>
        <v>1.5388470653276172</v>
      </c>
      <c r="N1859" s="388">
        <f t="shared" si="198"/>
        <v>9728.5911470011961</v>
      </c>
    </row>
    <row r="1860" spans="2:14" x14ac:dyDescent="0.25">
      <c r="B1860" s="387">
        <v>22</v>
      </c>
      <c r="C1860" s="387">
        <v>5862</v>
      </c>
      <c r="D1860" s="384" t="s">
        <v>2433</v>
      </c>
      <c r="E1860" s="385">
        <v>71</v>
      </c>
      <c r="F1860" s="385">
        <v>108</v>
      </c>
      <c r="G1860" s="385">
        <v>249</v>
      </c>
      <c r="H1860" s="386">
        <f t="shared" si="196"/>
        <v>0.28514056224899598</v>
      </c>
      <c r="I1860" s="139">
        <f t="shared" si="197"/>
        <v>2.9629629629629628</v>
      </c>
      <c r="J1860" s="139">
        <f t="shared" si="199"/>
        <v>-0.14018157446183113</v>
      </c>
      <c r="K1860" s="139">
        <f t="shared" si="200"/>
        <v>-0.14252686343968765</v>
      </c>
      <c r="L1860" s="139">
        <f t="shared" si="201"/>
        <v>-0.1434249426784957</v>
      </c>
      <c r="M1860" s="139">
        <f t="shared" si="202"/>
        <v>-0.42613338058001449</v>
      </c>
      <c r="N1860" s="388">
        <f t="shared" si="198"/>
        <v>-106.10721176442361</v>
      </c>
    </row>
    <row r="1861" spans="2:14" x14ac:dyDescent="0.25">
      <c r="B1861" s="387">
        <v>22</v>
      </c>
      <c r="C1861" s="387">
        <v>5863</v>
      </c>
      <c r="D1861" s="384" t="s">
        <v>2434</v>
      </c>
      <c r="E1861" s="385">
        <v>117</v>
      </c>
      <c r="F1861" s="385">
        <v>109</v>
      </c>
      <c r="G1861" s="385">
        <v>379</v>
      </c>
      <c r="H1861" s="386">
        <f t="shared" si="196"/>
        <v>0.30870712401055411</v>
      </c>
      <c r="I1861" s="139">
        <f t="shared" si="197"/>
        <v>4.5504587155963305</v>
      </c>
      <c r="J1861" s="139">
        <f t="shared" si="199"/>
        <v>-0.13548241095436114</v>
      </c>
      <c r="K1861" s="139">
        <f t="shared" si="200"/>
        <v>-0.11740326066277257</v>
      </c>
      <c r="L1861" s="139">
        <f t="shared" si="201"/>
        <v>-8.8504864853269319E-2</v>
      </c>
      <c r="M1861" s="139">
        <f t="shared" si="202"/>
        <v>-0.34139053647040302</v>
      </c>
      <c r="N1861" s="388">
        <f t="shared" si="198"/>
        <v>-129.38701332228274</v>
      </c>
    </row>
    <row r="1862" spans="2:14" x14ac:dyDescent="0.25">
      <c r="B1862" s="387">
        <v>22</v>
      </c>
      <c r="C1862" s="387">
        <v>5871</v>
      </c>
      <c r="D1862" s="384" t="s">
        <v>2435</v>
      </c>
      <c r="E1862" s="385">
        <v>726</v>
      </c>
      <c r="F1862" s="385">
        <v>3145</v>
      </c>
      <c r="G1862" s="385">
        <v>1534</v>
      </c>
      <c r="H1862" s="386">
        <f t="shared" si="196"/>
        <v>0.47327249022164275</v>
      </c>
      <c r="I1862" s="139">
        <f t="shared" si="197"/>
        <v>0.7186009538950715</v>
      </c>
      <c r="J1862" s="139">
        <f t="shared" si="199"/>
        <v>-9.3732150561070135E-2</v>
      </c>
      <c r="K1862" s="139">
        <f t="shared" si="200"/>
        <v>5.8034927281517289E-2</v>
      </c>
      <c r="L1862" s="139">
        <f t="shared" si="201"/>
        <v>-0.22106958267297958</v>
      </c>
      <c r="M1862" s="139">
        <f t="shared" si="202"/>
        <v>-0.25676680595253243</v>
      </c>
      <c r="N1862" s="388">
        <f t="shared" si="198"/>
        <v>-393.88028033118474</v>
      </c>
    </row>
    <row r="1863" spans="2:14" x14ac:dyDescent="0.25">
      <c r="B1863" s="387">
        <v>22</v>
      </c>
      <c r="C1863" s="387">
        <v>5872</v>
      </c>
      <c r="D1863" s="384" t="s">
        <v>2436</v>
      </c>
      <c r="E1863" s="385">
        <v>6379</v>
      </c>
      <c r="F1863" s="385">
        <v>9779</v>
      </c>
      <c r="G1863" s="385">
        <v>4603</v>
      </c>
      <c r="H1863" s="386">
        <f t="shared" si="196"/>
        <v>1.3858353247881816</v>
      </c>
      <c r="I1863" s="139">
        <f t="shared" si="197"/>
        <v>1.1230187135698946</v>
      </c>
      <c r="J1863" s="139">
        <f t="shared" si="199"/>
        <v>1.7204255626817409E-2</v>
      </c>
      <c r="K1863" s="139">
        <f t="shared" si="200"/>
        <v>1.0308907217158063</v>
      </c>
      <c r="L1863" s="139">
        <f t="shared" si="201"/>
        <v>-0.20707858156421974</v>
      </c>
      <c r="M1863" s="139">
        <f t="shared" si="202"/>
        <v>0.84101639577840404</v>
      </c>
      <c r="N1863" s="388">
        <f t="shared" si="198"/>
        <v>3871.1984697679936</v>
      </c>
    </row>
    <row r="1864" spans="2:14" x14ac:dyDescent="0.25">
      <c r="B1864" s="387">
        <v>22</v>
      </c>
      <c r="C1864" s="387">
        <v>5873</v>
      </c>
      <c r="D1864" s="384" t="s">
        <v>2437</v>
      </c>
      <c r="E1864" s="385">
        <v>735</v>
      </c>
      <c r="F1864" s="385">
        <v>3181</v>
      </c>
      <c r="G1864" s="385">
        <v>886</v>
      </c>
      <c r="H1864" s="386">
        <f t="shared" si="196"/>
        <v>0.82957110609480811</v>
      </c>
      <c r="I1864" s="139">
        <f t="shared" si="197"/>
        <v>0.50958817981766735</v>
      </c>
      <c r="J1864" s="139">
        <f t="shared" si="199"/>
        <v>-0.11715567327522822</v>
      </c>
      <c r="K1864" s="139">
        <f t="shared" si="200"/>
        <v>0.437874166697586</v>
      </c>
      <c r="L1864" s="139">
        <f t="shared" si="201"/>
        <v>-0.22830046678700378</v>
      </c>
      <c r="M1864" s="139">
        <f t="shared" si="202"/>
        <v>9.2418026635354034E-2</v>
      </c>
      <c r="N1864" s="388">
        <f t="shared" si="198"/>
        <v>81.882371598923669</v>
      </c>
    </row>
    <row r="1865" spans="2:14" x14ac:dyDescent="0.25">
      <c r="B1865" s="387">
        <v>22</v>
      </c>
      <c r="C1865" s="387">
        <v>5882</v>
      </c>
      <c r="D1865" s="384" t="s">
        <v>2438</v>
      </c>
      <c r="E1865" s="385">
        <v>768</v>
      </c>
      <c r="F1865" s="385">
        <v>1024</v>
      </c>
      <c r="G1865" s="385">
        <v>3186</v>
      </c>
      <c r="H1865" s="386">
        <f t="shared" si="196"/>
        <v>0.24105461393596986</v>
      </c>
      <c r="I1865" s="139">
        <f t="shared" si="197"/>
        <v>3.861328125</v>
      </c>
      <c r="J1865" s="139">
        <f t="shared" si="199"/>
        <v>-3.4016626604605416E-2</v>
      </c>
      <c r="K1865" s="139">
        <f t="shared" si="200"/>
        <v>-0.18952556713972396</v>
      </c>
      <c r="L1865" s="139">
        <f t="shared" si="201"/>
        <v>-0.11234562512271458</v>
      </c>
      <c r="M1865" s="139">
        <f t="shared" si="202"/>
        <v>-0.33588781886704394</v>
      </c>
      <c r="N1865" s="388">
        <f t="shared" si="198"/>
        <v>-1070.1385909104019</v>
      </c>
    </row>
    <row r="1866" spans="2:14" x14ac:dyDescent="0.25">
      <c r="B1866" s="387">
        <v>22</v>
      </c>
      <c r="C1866" s="387">
        <v>5883</v>
      </c>
      <c r="D1866" s="384" t="s">
        <v>2439</v>
      </c>
      <c r="E1866" s="385">
        <v>451</v>
      </c>
      <c r="F1866" s="385">
        <v>106</v>
      </c>
      <c r="G1866" s="385">
        <v>2303</v>
      </c>
      <c r="H1866" s="386">
        <f t="shared" si="196"/>
        <v>0.19583152409900131</v>
      </c>
      <c r="I1866" s="139">
        <f t="shared" si="197"/>
        <v>25.981132075471699</v>
      </c>
      <c r="J1866" s="139">
        <f t="shared" si="199"/>
        <v>-6.5934791043805382E-2</v>
      </c>
      <c r="K1866" s="139">
        <f t="shared" si="200"/>
        <v>-0.23773654322118451</v>
      </c>
      <c r="L1866" s="139">
        <f t="shared" si="201"/>
        <v>0.65289822036379308</v>
      </c>
      <c r="M1866" s="139">
        <f t="shared" si="202"/>
        <v>0.3492268860988032</v>
      </c>
      <c r="N1866" s="388">
        <f t="shared" si="198"/>
        <v>804.26951868554374</v>
      </c>
    </row>
    <row r="1867" spans="2:14" x14ac:dyDescent="0.25">
      <c r="B1867" s="387">
        <v>22</v>
      </c>
      <c r="C1867" s="387">
        <v>5884</v>
      </c>
      <c r="D1867" s="384" t="s">
        <v>2440</v>
      </c>
      <c r="E1867" s="385">
        <v>1777</v>
      </c>
      <c r="F1867" s="385">
        <v>669</v>
      </c>
      <c r="G1867" s="385">
        <v>3362</v>
      </c>
      <c r="H1867" s="386">
        <f t="shared" si="196"/>
        <v>0.52855443188578233</v>
      </c>
      <c r="I1867" s="139">
        <f t="shared" si="197"/>
        <v>7.6816143497757849</v>
      </c>
      <c r="J1867" s="139">
        <f t="shared" si="199"/>
        <v>-2.7654682163722973E-2</v>
      </c>
      <c r="K1867" s="139">
        <f t="shared" si="200"/>
        <v>0.11696934279612929</v>
      </c>
      <c r="L1867" s="139">
        <f t="shared" si="201"/>
        <v>1.9818770549707859E-2</v>
      </c>
      <c r="M1867" s="139">
        <f t="shared" si="202"/>
        <v>0.10913343118211417</v>
      </c>
      <c r="N1867" s="388">
        <f t="shared" si="198"/>
        <v>366.90659563426783</v>
      </c>
    </row>
    <row r="1868" spans="2:14" x14ac:dyDescent="0.25">
      <c r="B1868" s="387">
        <v>22</v>
      </c>
      <c r="C1868" s="387">
        <v>5885</v>
      </c>
      <c r="D1868" s="384" t="s">
        <v>2441</v>
      </c>
      <c r="E1868" s="385">
        <v>246</v>
      </c>
      <c r="F1868" s="385">
        <v>214</v>
      </c>
      <c r="G1868" s="385">
        <v>1842</v>
      </c>
      <c r="H1868" s="386">
        <f t="shared" si="196"/>
        <v>0.13355048859934854</v>
      </c>
      <c r="I1868" s="139">
        <f t="shared" si="197"/>
        <v>9.7570093457943923</v>
      </c>
      <c r="J1868" s="139">
        <f t="shared" si="199"/>
        <v>-8.2598747789525861E-2</v>
      </c>
      <c r="K1868" s="139">
        <f t="shared" si="200"/>
        <v>-0.30413248219012678</v>
      </c>
      <c r="L1868" s="139">
        <f t="shared" si="201"/>
        <v>9.161792623900894E-2</v>
      </c>
      <c r="M1868" s="139">
        <f t="shared" si="202"/>
        <v>-0.29511330374064371</v>
      </c>
      <c r="N1868" s="388">
        <f t="shared" si="198"/>
        <v>-543.59870549026573</v>
      </c>
    </row>
    <row r="1869" spans="2:14" x14ac:dyDescent="0.25">
      <c r="B1869" s="387">
        <v>22</v>
      </c>
      <c r="C1869" s="387">
        <v>5886</v>
      </c>
      <c r="D1869" s="384" t="s">
        <v>2442</v>
      </c>
      <c r="E1869" s="385">
        <v>12434</v>
      </c>
      <c r="F1869" s="385">
        <v>3196</v>
      </c>
      <c r="G1869" s="385">
        <v>26230</v>
      </c>
      <c r="H1869" s="386">
        <f t="shared" ref="H1869:H1932" si="203">E1869/G1869</f>
        <v>0.47403736179946626</v>
      </c>
      <c r="I1869" s="139">
        <f t="shared" ref="I1869:I1932" si="204">(G1869+E1869)/F1869</f>
        <v>12.097622027534419</v>
      </c>
      <c r="J1869" s="139">
        <f t="shared" si="199"/>
        <v>0.79896432621184321</v>
      </c>
      <c r="K1869" s="139">
        <f t="shared" si="200"/>
        <v>5.8850333868656179E-2</v>
      </c>
      <c r="L1869" s="139">
        <f t="shared" si="201"/>
        <v>0.17259239840791935</v>
      </c>
      <c r="M1869" s="139">
        <f t="shared" si="202"/>
        <v>1.0304070584884188</v>
      </c>
      <c r="N1869" s="388">
        <f t="shared" ref="N1869:N1932" si="205">M1869*G1869</f>
        <v>27027.577144151226</v>
      </c>
    </row>
    <row r="1870" spans="2:14" x14ac:dyDescent="0.25">
      <c r="B1870" s="387">
        <v>22</v>
      </c>
      <c r="C1870" s="387">
        <v>5889</v>
      </c>
      <c r="D1870" s="384" t="s">
        <v>2443</v>
      </c>
      <c r="E1870" s="385">
        <v>3642</v>
      </c>
      <c r="F1870" s="385">
        <v>326</v>
      </c>
      <c r="G1870" s="385">
        <v>12382</v>
      </c>
      <c r="H1870" s="386">
        <f t="shared" si="203"/>
        <v>0.29413664997577127</v>
      </c>
      <c r="I1870" s="139">
        <f t="shared" si="204"/>
        <v>49.153374233128837</v>
      </c>
      <c r="J1870" s="139">
        <f t="shared" ref="J1870:J1933" si="206">$J$6*(G1870-G$10)/G$11</f>
        <v>0.29839497043150209</v>
      </c>
      <c r="K1870" s="139">
        <f t="shared" ref="K1870:K1933" si="207">$K$6*(H1870-H$10)/H$11</f>
        <v>-0.13293640485346916</v>
      </c>
      <c r="L1870" s="139">
        <f t="shared" ref="L1870:L1933" si="208">$L$6*(I1870-I$10)/I$11</f>
        <v>1.4545516046783491</v>
      </c>
      <c r="M1870" s="139">
        <f t="shared" ref="M1870:M1933" si="209">SUM(J1870:L1870)</f>
        <v>1.6200101702563821</v>
      </c>
      <c r="N1870" s="388">
        <f t="shared" si="205"/>
        <v>20058.965928114521</v>
      </c>
    </row>
    <row r="1871" spans="2:14" x14ac:dyDescent="0.25">
      <c r="B1871" s="387">
        <v>22</v>
      </c>
      <c r="C1871" s="387">
        <v>5890</v>
      </c>
      <c r="D1871" s="384" t="s">
        <v>2444</v>
      </c>
      <c r="E1871" s="385">
        <v>14359</v>
      </c>
      <c r="F1871" s="385">
        <v>230</v>
      </c>
      <c r="G1871" s="385">
        <v>19738</v>
      </c>
      <c r="H1871" s="386">
        <f t="shared" si="203"/>
        <v>0.72747998784071333</v>
      </c>
      <c r="I1871" s="139">
        <f t="shared" si="204"/>
        <v>148.24782608695651</v>
      </c>
      <c r="J1871" s="139">
        <f t="shared" si="206"/>
        <v>0.56429533013111133</v>
      </c>
      <c r="K1871" s="139">
        <f t="shared" si="207"/>
        <v>0.32903789571253256</v>
      </c>
      <c r="L1871" s="139">
        <f t="shared" si="208"/>
        <v>4.8827655062479245</v>
      </c>
      <c r="M1871" s="139">
        <f t="shared" si="209"/>
        <v>5.7760987320915689</v>
      </c>
      <c r="N1871" s="388">
        <f t="shared" si="205"/>
        <v>114008.63677402338</v>
      </c>
    </row>
    <row r="1872" spans="2:14" x14ac:dyDescent="0.25">
      <c r="B1872" s="387">
        <v>22</v>
      </c>
      <c r="C1872" s="387">
        <v>5891</v>
      </c>
      <c r="D1872" s="384" t="s">
        <v>2445</v>
      </c>
      <c r="E1872" s="385">
        <v>213</v>
      </c>
      <c r="F1872" s="385">
        <v>642</v>
      </c>
      <c r="G1872" s="385">
        <v>975</v>
      </c>
      <c r="H1872" s="386">
        <f t="shared" si="203"/>
        <v>0.21846153846153846</v>
      </c>
      <c r="I1872" s="139">
        <f t="shared" si="204"/>
        <v>1.8504672897196262</v>
      </c>
      <c r="J1872" s="139">
        <f t="shared" si="206"/>
        <v>-0.11393855364319107</v>
      </c>
      <c r="K1872" s="139">
        <f t="shared" si="207"/>
        <v>-0.21361136546158097</v>
      </c>
      <c r="L1872" s="139">
        <f t="shared" si="208"/>
        <v>-0.18191219459926503</v>
      </c>
      <c r="M1872" s="139">
        <f t="shared" si="209"/>
        <v>-0.50946211370403705</v>
      </c>
      <c r="N1872" s="388">
        <f t="shared" si="205"/>
        <v>-496.72556086143612</v>
      </c>
    </row>
    <row r="1873" spans="2:14" x14ac:dyDescent="0.25">
      <c r="B1873" s="387">
        <v>22</v>
      </c>
      <c r="C1873" s="387">
        <v>5892</v>
      </c>
      <c r="D1873" s="384" t="s">
        <v>2446</v>
      </c>
      <c r="E1873" s="385">
        <v>4496</v>
      </c>
      <c r="F1873" s="385">
        <v>3067</v>
      </c>
      <c r="G1873" s="385">
        <v>12117</v>
      </c>
      <c r="H1873" s="386">
        <f t="shared" si="203"/>
        <v>0.37104893950647849</v>
      </c>
      <c r="I1873" s="139">
        <f t="shared" si="204"/>
        <v>5.4166938376263447</v>
      </c>
      <c r="J1873" s="139">
        <f t="shared" si="206"/>
        <v>0.28881590635858251</v>
      </c>
      <c r="K1873" s="139">
        <f t="shared" si="207"/>
        <v>-5.0942525967641657E-2</v>
      </c>
      <c r="L1873" s="139">
        <f t="shared" si="208"/>
        <v>-5.8537099435367113E-2</v>
      </c>
      <c r="M1873" s="139">
        <f t="shared" si="209"/>
        <v>0.17933628095557375</v>
      </c>
      <c r="N1873" s="388">
        <f t="shared" si="205"/>
        <v>2173.017716338687</v>
      </c>
    </row>
    <row r="1874" spans="2:14" x14ac:dyDescent="0.25">
      <c r="B1874" s="387">
        <v>22</v>
      </c>
      <c r="C1874" s="387">
        <v>5902</v>
      </c>
      <c r="D1874" s="384" t="s">
        <v>2447</v>
      </c>
      <c r="E1874" s="385">
        <v>67</v>
      </c>
      <c r="F1874" s="385">
        <v>646</v>
      </c>
      <c r="G1874" s="385">
        <v>435</v>
      </c>
      <c r="H1874" s="386">
        <f t="shared" si="203"/>
        <v>0.15402298850574714</v>
      </c>
      <c r="I1874" s="139">
        <f t="shared" si="204"/>
        <v>0.77708978328173373</v>
      </c>
      <c r="J1874" s="139">
        <f t="shared" si="206"/>
        <v>-0.13345815590498947</v>
      </c>
      <c r="K1874" s="139">
        <f t="shared" si="207"/>
        <v>-0.28230736570929216</v>
      </c>
      <c r="L1874" s="139">
        <f t="shared" si="208"/>
        <v>-0.21904613722029515</v>
      </c>
      <c r="M1874" s="139">
        <f t="shared" si="209"/>
        <v>-0.63481165883457669</v>
      </c>
      <c r="N1874" s="388">
        <f t="shared" si="205"/>
        <v>-276.14307159304087</v>
      </c>
    </row>
    <row r="1875" spans="2:14" x14ac:dyDescent="0.25">
      <c r="B1875" s="387">
        <v>22</v>
      </c>
      <c r="C1875" s="387">
        <v>5903</v>
      </c>
      <c r="D1875" s="384" t="s">
        <v>2448</v>
      </c>
      <c r="E1875" s="385">
        <v>48</v>
      </c>
      <c r="F1875" s="385">
        <v>426</v>
      </c>
      <c r="G1875" s="385">
        <v>247</v>
      </c>
      <c r="H1875" s="386">
        <f t="shared" si="203"/>
        <v>0.19433198380566802</v>
      </c>
      <c r="I1875" s="139">
        <f t="shared" si="204"/>
        <v>0.69248826291079812</v>
      </c>
      <c r="J1875" s="139">
        <f t="shared" si="206"/>
        <v>-0.14025386928502298</v>
      </c>
      <c r="K1875" s="139">
        <f t="shared" si="207"/>
        <v>-0.23933515803224015</v>
      </c>
      <c r="L1875" s="139">
        <f t="shared" si="208"/>
        <v>-0.22197296211113146</v>
      </c>
      <c r="M1875" s="139">
        <f t="shared" si="209"/>
        <v>-0.60156198942839456</v>
      </c>
      <c r="N1875" s="388">
        <f t="shared" si="205"/>
        <v>-148.58581138881345</v>
      </c>
    </row>
    <row r="1876" spans="2:14" x14ac:dyDescent="0.25">
      <c r="B1876" s="387">
        <v>22</v>
      </c>
      <c r="C1876" s="387">
        <v>5904</v>
      </c>
      <c r="D1876" s="384" t="s">
        <v>2449</v>
      </c>
      <c r="E1876" s="385">
        <v>231</v>
      </c>
      <c r="F1876" s="385">
        <v>283</v>
      </c>
      <c r="G1876" s="385">
        <v>567</v>
      </c>
      <c r="H1876" s="386">
        <f t="shared" si="203"/>
        <v>0.40740740740740738</v>
      </c>
      <c r="I1876" s="139">
        <f t="shared" si="204"/>
        <v>2.8197879858657244</v>
      </c>
      <c r="J1876" s="139">
        <f t="shared" si="206"/>
        <v>-0.12868669757432763</v>
      </c>
      <c r="K1876" s="139">
        <f t="shared" si="207"/>
        <v>-1.2181856746466312E-2</v>
      </c>
      <c r="L1876" s="139">
        <f t="shared" si="208"/>
        <v>-0.14837814074013572</v>
      </c>
      <c r="M1876" s="139">
        <f t="shared" si="209"/>
        <v>-0.2892466950609297</v>
      </c>
      <c r="N1876" s="388">
        <f t="shared" si="205"/>
        <v>-164.00287609954714</v>
      </c>
    </row>
    <row r="1877" spans="2:14" x14ac:dyDescent="0.25">
      <c r="B1877" s="387">
        <v>22</v>
      </c>
      <c r="C1877" s="387">
        <v>5905</v>
      </c>
      <c r="D1877" s="384" t="s">
        <v>2450</v>
      </c>
      <c r="E1877" s="385">
        <v>323</v>
      </c>
      <c r="F1877" s="385">
        <v>897</v>
      </c>
      <c r="G1877" s="385">
        <v>727</v>
      </c>
      <c r="H1877" s="386">
        <f t="shared" si="203"/>
        <v>0.44429160935350759</v>
      </c>
      <c r="I1877" s="139">
        <f t="shared" si="204"/>
        <v>1.1705685618729098</v>
      </c>
      <c r="J1877" s="139">
        <f t="shared" si="206"/>
        <v>-0.12290311171897995</v>
      </c>
      <c r="K1877" s="139">
        <f t="shared" si="207"/>
        <v>2.7139281729869128E-2</v>
      </c>
      <c r="L1877" s="139">
        <f t="shared" si="208"/>
        <v>-0.20543357472558893</v>
      </c>
      <c r="M1877" s="139">
        <f t="shared" si="209"/>
        <v>-0.30119740471469975</v>
      </c>
      <c r="N1877" s="388">
        <f t="shared" si="205"/>
        <v>-218.97051322758671</v>
      </c>
    </row>
    <row r="1878" spans="2:14" x14ac:dyDescent="0.25">
      <c r="B1878" s="387">
        <v>22</v>
      </c>
      <c r="C1878" s="387">
        <v>5907</v>
      </c>
      <c r="D1878" s="384" t="s">
        <v>2451</v>
      </c>
      <c r="E1878" s="385">
        <v>52</v>
      </c>
      <c r="F1878" s="385">
        <v>397</v>
      </c>
      <c r="G1878" s="385">
        <v>316</v>
      </c>
      <c r="H1878" s="386">
        <f t="shared" si="203"/>
        <v>0.16455696202531644</v>
      </c>
      <c r="I1878" s="139">
        <f t="shared" si="204"/>
        <v>0.92695214105793455</v>
      </c>
      <c r="J1878" s="139">
        <f t="shared" si="206"/>
        <v>-0.1377596978849043</v>
      </c>
      <c r="K1878" s="139">
        <f t="shared" si="207"/>
        <v>-0.27107741332820695</v>
      </c>
      <c r="L1878" s="139">
        <f t="shared" si="208"/>
        <v>-0.2138615864342612</v>
      </c>
      <c r="M1878" s="139">
        <f t="shared" si="209"/>
        <v>-0.62269869764737251</v>
      </c>
      <c r="N1878" s="388">
        <f t="shared" si="205"/>
        <v>-196.77278845656971</v>
      </c>
    </row>
    <row r="1879" spans="2:14" x14ac:dyDescent="0.25">
      <c r="B1879" s="387">
        <v>22</v>
      </c>
      <c r="C1879" s="387">
        <v>5908</v>
      </c>
      <c r="D1879" s="384" t="s">
        <v>2452</v>
      </c>
      <c r="E1879" s="385">
        <v>54</v>
      </c>
      <c r="F1879" s="385">
        <v>206</v>
      </c>
      <c r="G1879" s="385">
        <v>162</v>
      </c>
      <c r="H1879" s="386">
        <f t="shared" si="203"/>
        <v>0.33333333333333331</v>
      </c>
      <c r="I1879" s="139">
        <f t="shared" si="204"/>
        <v>1.0485436893203883</v>
      </c>
      <c r="J1879" s="139">
        <f t="shared" si="206"/>
        <v>-0.14332639927067645</v>
      </c>
      <c r="K1879" s="139">
        <f t="shared" si="207"/>
        <v>-9.1149999487615013E-2</v>
      </c>
      <c r="L1879" s="139">
        <f t="shared" si="208"/>
        <v>-0.20965507609721842</v>
      </c>
      <c r="M1879" s="139">
        <f t="shared" si="209"/>
        <v>-0.44413147485550986</v>
      </c>
      <c r="N1879" s="388">
        <f t="shared" si="205"/>
        <v>-71.94929892659259</v>
      </c>
    </row>
    <row r="1880" spans="2:14" x14ac:dyDescent="0.25">
      <c r="B1880" s="387">
        <v>22</v>
      </c>
      <c r="C1880" s="387">
        <v>5909</v>
      </c>
      <c r="D1880" s="384" t="s">
        <v>2453</v>
      </c>
      <c r="E1880" s="385">
        <v>280</v>
      </c>
      <c r="F1880" s="385">
        <v>541</v>
      </c>
      <c r="G1880" s="385">
        <v>735</v>
      </c>
      <c r="H1880" s="386">
        <f t="shared" si="203"/>
        <v>0.38095238095238093</v>
      </c>
      <c r="I1880" s="139">
        <f t="shared" si="204"/>
        <v>1.8761552680221811</v>
      </c>
      <c r="J1880" s="139">
        <f t="shared" si="206"/>
        <v>-0.12261393242621259</v>
      </c>
      <c r="K1880" s="139">
        <f t="shared" si="207"/>
        <v>-4.0384764868305133E-2</v>
      </c>
      <c r="L1880" s="139">
        <f t="shared" si="208"/>
        <v>-0.18102350827351654</v>
      </c>
      <c r="M1880" s="139">
        <f t="shared" si="209"/>
        <v>-0.34402220556803426</v>
      </c>
      <c r="N1880" s="388">
        <f t="shared" si="205"/>
        <v>-252.85632109250517</v>
      </c>
    </row>
    <row r="1881" spans="2:14" x14ac:dyDescent="0.25">
      <c r="B1881" s="387">
        <v>22</v>
      </c>
      <c r="C1881" s="387">
        <v>5910</v>
      </c>
      <c r="D1881" s="384" t="s">
        <v>2454</v>
      </c>
      <c r="E1881" s="385">
        <v>85</v>
      </c>
      <c r="F1881" s="385">
        <v>655</v>
      </c>
      <c r="G1881" s="385">
        <v>410</v>
      </c>
      <c r="H1881" s="386">
        <f t="shared" si="203"/>
        <v>0.2073170731707317</v>
      </c>
      <c r="I1881" s="139">
        <f t="shared" si="204"/>
        <v>0.75572519083969469</v>
      </c>
      <c r="J1881" s="139">
        <f t="shared" si="206"/>
        <v>-0.13436184119488753</v>
      </c>
      <c r="K1881" s="139">
        <f t="shared" si="207"/>
        <v>-0.22549214476066676</v>
      </c>
      <c r="L1881" s="139">
        <f t="shared" si="208"/>
        <v>-0.21978525420859235</v>
      </c>
      <c r="M1881" s="139">
        <f t="shared" si="209"/>
        <v>-0.57963924016414659</v>
      </c>
      <c r="N1881" s="388">
        <f t="shared" si="205"/>
        <v>-237.6520884673001</v>
      </c>
    </row>
    <row r="1882" spans="2:14" x14ac:dyDescent="0.25">
      <c r="B1882" s="387">
        <v>22</v>
      </c>
      <c r="C1882" s="387">
        <v>5911</v>
      </c>
      <c r="D1882" s="384" t="s">
        <v>2455</v>
      </c>
      <c r="E1882" s="385">
        <v>52</v>
      </c>
      <c r="F1882" s="385">
        <v>460</v>
      </c>
      <c r="G1882" s="385">
        <v>237</v>
      </c>
      <c r="H1882" s="386">
        <f t="shared" si="203"/>
        <v>0.21940928270042195</v>
      </c>
      <c r="I1882" s="139">
        <f t="shared" si="204"/>
        <v>0.62826086956521743</v>
      </c>
      <c r="J1882" s="139">
        <f t="shared" si="206"/>
        <v>-0.14061534340098222</v>
      </c>
      <c r="K1882" s="139">
        <f t="shared" si="207"/>
        <v>-0.21260100383001454</v>
      </c>
      <c r="L1882" s="139">
        <f t="shared" si="208"/>
        <v>-0.22419493557795769</v>
      </c>
      <c r="M1882" s="139">
        <f t="shared" si="209"/>
        <v>-0.57741128280895448</v>
      </c>
      <c r="N1882" s="388">
        <f t="shared" si="205"/>
        <v>-136.84647402572222</v>
      </c>
    </row>
    <row r="1883" spans="2:14" x14ac:dyDescent="0.25">
      <c r="B1883" s="387">
        <v>22</v>
      </c>
      <c r="C1883" s="387">
        <v>5912</v>
      </c>
      <c r="D1883" s="384" t="s">
        <v>2456</v>
      </c>
      <c r="E1883" s="385">
        <v>85</v>
      </c>
      <c r="F1883" s="385">
        <v>429</v>
      </c>
      <c r="G1883" s="385">
        <v>167</v>
      </c>
      <c r="H1883" s="386">
        <f t="shared" si="203"/>
        <v>0.50898203592814373</v>
      </c>
      <c r="I1883" s="139">
        <f t="shared" si="204"/>
        <v>0.58741258741258739</v>
      </c>
      <c r="J1883" s="139">
        <f t="shared" si="206"/>
        <v>-0.14314566221269681</v>
      </c>
      <c r="K1883" s="139">
        <f t="shared" si="207"/>
        <v>9.6103800066246622E-2</v>
      </c>
      <c r="L1883" s="139">
        <f t="shared" si="208"/>
        <v>-0.22560809893989292</v>
      </c>
      <c r="M1883" s="139">
        <f t="shared" si="209"/>
        <v>-0.2726499610863431</v>
      </c>
      <c r="N1883" s="388">
        <f t="shared" si="205"/>
        <v>-45.532543501419298</v>
      </c>
    </row>
    <row r="1884" spans="2:14" x14ac:dyDescent="0.25">
      <c r="B1884" s="387">
        <v>22</v>
      </c>
      <c r="C1884" s="387">
        <v>5913</v>
      </c>
      <c r="D1884" s="384" t="s">
        <v>2457</v>
      </c>
      <c r="E1884" s="385">
        <v>151</v>
      </c>
      <c r="F1884" s="385">
        <v>893</v>
      </c>
      <c r="G1884" s="385">
        <v>905</v>
      </c>
      <c r="H1884" s="386">
        <f t="shared" si="203"/>
        <v>0.16685082872928178</v>
      </c>
      <c r="I1884" s="139">
        <f t="shared" si="204"/>
        <v>1.1825307950727884</v>
      </c>
      <c r="J1884" s="139">
        <f t="shared" si="206"/>
        <v>-0.11646887245490567</v>
      </c>
      <c r="K1884" s="139">
        <f t="shared" si="207"/>
        <v>-0.26863199101855023</v>
      </c>
      <c r="L1884" s="139">
        <f t="shared" si="208"/>
        <v>-0.20501973627769948</v>
      </c>
      <c r="M1884" s="139">
        <f t="shared" si="209"/>
        <v>-0.59012059975115538</v>
      </c>
      <c r="N1884" s="388">
        <f t="shared" si="205"/>
        <v>-534.05914277479565</v>
      </c>
    </row>
    <row r="1885" spans="2:14" x14ac:dyDescent="0.25">
      <c r="B1885" s="387">
        <v>22</v>
      </c>
      <c r="C1885" s="387">
        <v>5914</v>
      </c>
      <c r="D1885" s="384" t="s">
        <v>2458</v>
      </c>
      <c r="E1885" s="385">
        <v>115</v>
      </c>
      <c r="F1885" s="385">
        <v>469</v>
      </c>
      <c r="G1885" s="385">
        <v>372</v>
      </c>
      <c r="H1885" s="386">
        <f t="shared" si="203"/>
        <v>0.30913978494623656</v>
      </c>
      <c r="I1885" s="139">
        <f t="shared" si="204"/>
        <v>1.0383795309168444</v>
      </c>
      <c r="J1885" s="139">
        <f t="shared" si="206"/>
        <v>-0.13573544283553263</v>
      </c>
      <c r="K1885" s="139">
        <f t="shared" si="207"/>
        <v>-0.11694201385065145</v>
      </c>
      <c r="L1885" s="139">
        <f t="shared" si="208"/>
        <v>-0.21000670939741756</v>
      </c>
      <c r="M1885" s="139">
        <f t="shared" si="209"/>
        <v>-0.46268416608360163</v>
      </c>
      <c r="N1885" s="388">
        <f t="shared" si="205"/>
        <v>-172.1185097830998</v>
      </c>
    </row>
    <row r="1886" spans="2:14" x14ac:dyDescent="0.25">
      <c r="B1886" s="387">
        <v>22</v>
      </c>
      <c r="C1886" s="387">
        <v>5919</v>
      </c>
      <c r="D1886" s="384" t="s">
        <v>2459</v>
      </c>
      <c r="E1886" s="385">
        <v>163</v>
      </c>
      <c r="F1886" s="385">
        <v>648</v>
      </c>
      <c r="G1886" s="385">
        <v>684</v>
      </c>
      <c r="H1886" s="386">
        <f t="shared" si="203"/>
        <v>0.23830409356725146</v>
      </c>
      <c r="I1886" s="139">
        <f t="shared" si="204"/>
        <v>1.3070987654320987</v>
      </c>
      <c r="J1886" s="139">
        <f t="shared" si="206"/>
        <v>-0.12445745041760464</v>
      </c>
      <c r="K1886" s="139">
        <f t="shared" si="207"/>
        <v>-0.19245781418843075</v>
      </c>
      <c r="L1886" s="139">
        <f t="shared" si="208"/>
        <v>-0.20071025537652834</v>
      </c>
      <c r="M1886" s="139">
        <f t="shared" si="209"/>
        <v>-0.51762551998256368</v>
      </c>
      <c r="N1886" s="388">
        <f t="shared" si="205"/>
        <v>-354.05585566807355</v>
      </c>
    </row>
    <row r="1887" spans="2:14" x14ac:dyDescent="0.25">
      <c r="B1887" s="387">
        <v>22</v>
      </c>
      <c r="C1887" s="387">
        <v>5921</v>
      </c>
      <c r="D1887" s="384" t="s">
        <v>2460</v>
      </c>
      <c r="E1887" s="385">
        <v>111</v>
      </c>
      <c r="F1887" s="385">
        <v>552</v>
      </c>
      <c r="G1887" s="385">
        <v>259</v>
      </c>
      <c r="H1887" s="386">
        <f t="shared" si="203"/>
        <v>0.42857142857142855</v>
      </c>
      <c r="I1887" s="139">
        <f t="shared" si="204"/>
        <v>0.67028985507246375</v>
      </c>
      <c r="J1887" s="139">
        <f t="shared" si="206"/>
        <v>-0.13982010034587189</v>
      </c>
      <c r="K1887" s="139">
        <f t="shared" si="207"/>
        <v>1.0380469751004744E-2</v>
      </c>
      <c r="L1887" s="139">
        <f t="shared" si="208"/>
        <v>-0.22274092529091008</v>
      </c>
      <c r="M1887" s="139">
        <f t="shared" si="209"/>
        <v>-0.35218055588577724</v>
      </c>
      <c r="N1887" s="388">
        <f t="shared" si="205"/>
        <v>-91.2147639744163</v>
      </c>
    </row>
    <row r="1888" spans="2:14" x14ac:dyDescent="0.25">
      <c r="B1888" s="387">
        <v>22</v>
      </c>
      <c r="C1888" s="387">
        <v>5922</v>
      </c>
      <c r="D1888" s="384" t="s">
        <v>2461</v>
      </c>
      <c r="E1888" s="385">
        <v>2068</v>
      </c>
      <c r="F1888" s="385">
        <v>348</v>
      </c>
      <c r="G1888" s="385">
        <v>772</v>
      </c>
      <c r="H1888" s="386">
        <f t="shared" si="203"/>
        <v>2.678756476683938</v>
      </c>
      <c r="I1888" s="139">
        <f t="shared" si="204"/>
        <v>8.1609195402298855</v>
      </c>
      <c r="J1888" s="139">
        <f t="shared" si="206"/>
        <v>-0.12127647819716342</v>
      </c>
      <c r="K1888" s="139">
        <f t="shared" si="207"/>
        <v>2.4092350797411921</v>
      </c>
      <c r="L1888" s="139">
        <f t="shared" si="208"/>
        <v>3.6400533567409347E-2</v>
      </c>
      <c r="M1888" s="139">
        <f t="shared" si="209"/>
        <v>2.3243591351114379</v>
      </c>
      <c r="N1888" s="388">
        <f t="shared" si="205"/>
        <v>1794.40525230603</v>
      </c>
    </row>
    <row r="1889" spans="2:14" x14ac:dyDescent="0.25">
      <c r="B1889" s="387">
        <v>22</v>
      </c>
      <c r="C1889" s="387">
        <v>5923</v>
      </c>
      <c r="D1889" s="384" t="s">
        <v>2462</v>
      </c>
      <c r="E1889" s="385">
        <v>225</v>
      </c>
      <c r="F1889" s="385">
        <v>358</v>
      </c>
      <c r="G1889" s="385">
        <v>203</v>
      </c>
      <c r="H1889" s="386">
        <f t="shared" si="203"/>
        <v>1.1083743842364533</v>
      </c>
      <c r="I1889" s="139">
        <f t="shared" si="204"/>
        <v>1.1955307262569832</v>
      </c>
      <c r="J1889" s="139">
        <f t="shared" si="206"/>
        <v>-0.14184435539524359</v>
      </c>
      <c r="K1889" s="139">
        <f t="shared" si="207"/>
        <v>0.73509795707494585</v>
      </c>
      <c r="L1889" s="139">
        <f t="shared" si="208"/>
        <v>-0.20456999823514144</v>
      </c>
      <c r="M1889" s="139">
        <f t="shared" si="209"/>
        <v>0.38868360344456088</v>
      </c>
      <c r="N1889" s="388">
        <f t="shared" si="205"/>
        <v>78.902771499245858</v>
      </c>
    </row>
    <row r="1890" spans="2:14" x14ac:dyDescent="0.25">
      <c r="B1890" s="387">
        <v>22</v>
      </c>
      <c r="C1890" s="387">
        <v>5924</v>
      </c>
      <c r="D1890" s="384" t="s">
        <v>2463</v>
      </c>
      <c r="E1890" s="385">
        <v>122</v>
      </c>
      <c r="F1890" s="385">
        <v>405</v>
      </c>
      <c r="G1890" s="385">
        <v>406</v>
      </c>
      <c r="H1890" s="386">
        <f t="shared" si="203"/>
        <v>0.30049261083743845</v>
      </c>
      <c r="I1890" s="139">
        <f t="shared" si="204"/>
        <v>1.3037037037037038</v>
      </c>
      <c r="J1890" s="139">
        <f t="shared" si="206"/>
        <v>-0.13450643084127123</v>
      </c>
      <c r="K1890" s="139">
        <f t="shared" si="207"/>
        <v>-0.12616050612162177</v>
      </c>
      <c r="L1890" s="139">
        <f t="shared" si="208"/>
        <v>-0.20082770895335558</v>
      </c>
      <c r="M1890" s="139">
        <f t="shared" si="209"/>
        <v>-0.46149464591624856</v>
      </c>
      <c r="N1890" s="388">
        <f t="shared" si="205"/>
        <v>-187.3668262419969</v>
      </c>
    </row>
    <row r="1891" spans="2:14" x14ac:dyDescent="0.25">
      <c r="B1891" s="387">
        <v>22</v>
      </c>
      <c r="C1891" s="387">
        <v>5925</v>
      </c>
      <c r="D1891" s="384" t="s">
        <v>2464</v>
      </c>
      <c r="E1891" s="385">
        <v>58</v>
      </c>
      <c r="F1891" s="385">
        <v>420</v>
      </c>
      <c r="G1891" s="385">
        <v>208</v>
      </c>
      <c r="H1891" s="386">
        <f t="shared" si="203"/>
        <v>0.27884615384615385</v>
      </c>
      <c r="I1891" s="139">
        <f t="shared" si="204"/>
        <v>0.6333333333333333</v>
      </c>
      <c r="J1891" s="139">
        <f t="shared" si="206"/>
        <v>-0.14166361833726399</v>
      </c>
      <c r="K1891" s="139">
        <f t="shared" si="207"/>
        <v>-0.1492371429462484</v>
      </c>
      <c r="L1891" s="139">
        <f t="shared" si="208"/>
        <v>-0.22401945157779676</v>
      </c>
      <c r="M1891" s="139">
        <f t="shared" si="209"/>
        <v>-0.51492021286130918</v>
      </c>
      <c r="N1891" s="388">
        <f t="shared" si="205"/>
        <v>-107.10340427515231</v>
      </c>
    </row>
    <row r="1892" spans="2:14" x14ac:dyDescent="0.25">
      <c r="B1892" s="387">
        <v>22</v>
      </c>
      <c r="C1892" s="387">
        <v>5926</v>
      </c>
      <c r="D1892" s="384" t="s">
        <v>2465</v>
      </c>
      <c r="E1892" s="385">
        <v>237</v>
      </c>
      <c r="F1892" s="385">
        <v>559</v>
      </c>
      <c r="G1892" s="385">
        <v>864</v>
      </c>
      <c r="H1892" s="386">
        <f t="shared" si="203"/>
        <v>0.27430555555555558</v>
      </c>
      <c r="I1892" s="139">
        <f t="shared" si="204"/>
        <v>1.9695885509838997</v>
      </c>
      <c r="J1892" s="139">
        <f t="shared" si="206"/>
        <v>-0.11795091633033852</v>
      </c>
      <c r="K1892" s="139">
        <f t="shared" si="207"/>
        <v>-0.15407773823446783</v>
      </c>
      <c r="L1892" s="139">
        <f t="shared" si="208"/>
        <v>-0.17779114487146525</v>
      </c>
      <c r="M1892" s="139">
        <f t="shared" si="209"/>
        <v>-0.44981979943627159</v>
      </c>
      <c r="N1892" s="388">
        <f t="shared" si="205"/>
        <v>-388.64430671293866</v>
      </c>
    </row>
    <row r="1893" spans="2:14" x14ac:dyDescent="0.25">
      <c r="B1893" s="387">
        <v>22</v>
      </c>
      <c r="C1893" s="387">
        <v>5928</v>
      </c>
      <c r="D1893" s="384" t="s">
        <v>2466</v>
      </c>
      <c r="E1893" s="385">
        <v>43</v>
      </c>
      <c r="F1893" s="385">
        <v>322</v>
      </c>
      <c r="G1893" s="385">
        <v>194</v>
      </c>
      <c r="H1893" s="386">
        <f t="shared" si="203"/>
        <v>0.22164948453608246</v>
      </c>
      <c r="I1893" s="139">
        <f t="shared" si="204"/>
        <v>0.7360248447204969</v>
      </c>
      <c r="J1893" s="139">
        <f t="shared" si="206"/>
        <v>-0.1421696820996069</v>
      </c>
      <c r="K1893" s="139">
        <f t="shared" si="207"/>
        <v>-0.21021279202259432</v>
      </c>
      <c r="L1893" s="139">
        <f t="shared" si="208"/>
        <v>-0.22046679590106966</v>
      </c>
      <c r="M1893" s="139">
        <f t="shared" si="209"/>
        <v>-0.57284927002327091</v>
      </c>
      <c r="N1893" s="388">
        <f t="shared" si="205"/>
        <v>-111.13275838451456</v>
      </c>
    </row>
    <row r="1894" spans="2:14" x14ac:dyDescent="0.25">
      <c r="B1894" s="387">
        <v>22</v>
      </c>
      <c r="C1894" s="387">
        <v>5929</v>
      </c>
      <c r="D1894" s="384" t="s">
        <v>2467</v>
      </c>
      <c r="E1894" s="385">
        <v>137</v>
      </c>
      <c r="F1894" s="385">
        <v>665</v>
      </c>
      <c r="G1894" s="385">
        <v>671</v>
      </c>
      <c r="H1894" s="386">
        <f t="shared" si="203"/>
        <v>0.20417287630402384</v>
      </c>
      <c r="I1894" s="139">
        <f t="shared" si="204"/>
        <v>1.2150375939849625</v>
      </c>
      <c r="J1894" s="139">
        <f t="shared" si="206"/>
        <v>-0.12492736676835164</v>
      </c>
      <c r="K1894" s="139">
        <f t="shared" si="207"/>
        <v>-0.22884407848484892</v>
      </c>
      <c r="L1894" s="139">
        <f t="shared" si="208"/>
        <v>-0.20389515000832265</v>
      </c>
      <c r="M1894" s="139">
        <f t="shared" si="209"/>
        <v>-0.55766659526152318</v>
      </c>
      <c r="N1894" s="388">
        <f t="shared" si="205"/>
        <v>-374.19428542048206</v>
      </c>
    </row>
    <row r="1895" spans="2:14" x14ac:dyDescent="0.25">
      <c r="B1895" s="387">
        <v>22</v>
      </c>
      <c r="C1895" s="387">
        <v>5930</v>
      </c>
      <c r="D1895" s="384" t="s">
        <v>2468</v>
      </c>
      <c r="E1895" s="385">
        <v>32</v>
      </c>
      <c r="F1895" s="385">
        <v>398</v>
      </c>
      <c r="G1895" s="385">
        <v>219</v>
      </c>
      <c r="H1895" s="386">
        <f t="shared" si="203"/>
        <v>0.14611872146118721</v>
      </c>
      <c r="I1895" s="139">
        <f t="shared" si="204"/>
        <v>0.6306532663316583</v>
      </c>
      <c r="J1895" s="139">
        <f t="shared" si="206"/>
        <v>-0.14126599680970883</v>
      </c>
      <c r="K1895" s="139">
        <f t="shared" si="207"/>
        <v>-0.29073386710051824</v>
      </c>
      <c r="L1895" s="139">
        <f t="shared" si="208"/>
        <v>-0.22411216961377553</v>
      </c>
      <c r="M1895" s="139">
        <f t="shared" si="209"/>
        <v>-0.6561120335240026</v>
      </c>
      <c r="N1895" s="388">
        <f t="shared" si="205"/>
        <v>-143.68853534175656</v>
      </c>
    </row>
    <row r="1896" spans="2:14" x14ac:dyDescent="0.25">
      <c r="B1896" s="387">
        <v>22</v>
      </c>
      <c r="C1896" s="387">
        <v>5931</v>
      </c>
      <c r="D1896" s="384" t="s">
        <v>2469</v>
      </c>
      <c r="E1896" s="385">
        <v>81</v>
      </c>
      <c r="F1896" s="385">
        <v>204</v>
      </c>
      <c r="G1896" s="385">
        <v>521</v>
      </c>
      <c r="H1896" s="386">
        <f t="shared" si="203"/>
        <v>0.15547024952015356</v>
      </c>
      <c r="I1896" s="139">
        <f t="shared" si="204"/>
        <v>2.9509803921568629</v>
      </c>
      <c r="J1896" s="139">
        <f t="shared" si="206"/>
        <v>-0.13034947850774009</v>
      </c>
      <c r="K1896" s="139">
        <f t="shared" si="207"/>
        <v>-0.28076448426530598</v>
      </c>
      <c r="L1896" s="139">
        <f t="shared" si="208"/>
        <v>-0.14383948471435667</v>
      </c>
      <c r="M1896" s="139">
        <f t="shared" si="209"/>
        <v>-0.55495344748740272</v>
      </c>
      <c r="N1896" s="388">
        <f t="shared" si="205"/>
        <v>-289.13074614093682</v>
      </c>
    </row>
    <row r="1897" spans="2:14" x14ac:dyDescent="0.25">
      <c r="B1897" s="387">
        <v>22</v>
      </c>
      <c r="C1897" s="387">
        <v>5932</v>
      </c>
      <c r="D1897" s="384" t="s">
        <v>2470</v>
      </c>
      <c r="E1897" s="385">
        <v>25</v>
      </c>
      <c r="F1897" s="385">
        <v>339</v>
      </c>
      <c r="G1897" s="385">
        <v>231</v>
      </c>
      <c r="H1897" s="386">
        <f t="shared" si="203"/>
        <v>0.10822510822510822</v>
      </c>
      <c r="I1897" s="139">
        <f t="shared" si="204"/>
        <v>0.75516224188790559</v>
      </c>
      <c r="J1897" s="139">
        <f t="shared" si="206"/>
        <v>-0.14083222787055774</v>
      </c>
      <c r="K1897" s="139">
        <f t="shared" si="207"/>
        <v>-0.33113110859707984</v>
      </c>
      <c r="L1897" s="139">
        <f t="shared" si="208"/>
        <v>-0.21980472966242751</v>
      </c>
      <c r="M1897" s="139">
        <f t="shared" si="209"/>
        <v>-0.69176806613006503</v>
      </c>
      <c r="N1897" s="388">
        <f t="shared" si="205"/>
        <v>-159.79842327604501</v>
      </c>
    </row>
    <row r="1898" spans="2:14" x14ac:dyDescent="0.25">
      <c r="B1898" s="387">
        <v>22</v>
      </c>
      <c r="C1898" s="387">
        <v>5933</v>
      </c>
      <c r="D1898" s="384" t="s">
        <v>2471</v>
      </c>
      <c r="E1898" s="385">
        <v>153</v>
      </c>
      <c r="F1898" s="385">
        <v>225</v>
      </c>
      <c r="G1898" s="385">
        <v>703</v>
      </c>
      <c r="H1898" s="386">
        <f t="shared" si="203"/>
        <v>0.21763869132290184</v>
      </c>
      <c r="I1898" s="139">
        <f t="shared" si="204"/>
        <v>3.8044444444444445</v>
      </c>
      <c r="J1898" s="139">
        <f t="shared" si="206"/>
        <v>-0.12377064959728211</v>
      </c>
      <c r="K1898" s="139">
        <f t="shared" si="207"/>
        <v>-0.21448857805060401</v>
      </c>
      <c r="L1898" s="139">
        <f t="shared" si="208"/>
        <v>-0.11431353978195961</v>
      </c>
      <c r="M1898" s="139">
        <f t="shared" si="209"/>
        <v>-0.45257276742984576</v>
      </c>
      <c r="N1898" s="388">
        <f t="shared" si="205"/>
        <v>-318.15865550318159</v>
      </c>
    </row>
    <row r="1899" spans="2:14" x14ac:dyDescent="0.25">
      <c r="B1899" s="387">
        <v>22</v>
      </c>
      <c r="C1899" s="387">
        <v>5934</v>
      </c>
      <c r="D1899" s="384" t="s">
        <v>2472</v>
      </c>
      <c r="E1899" s="385">
        <v>40</v>
      </c>
      <c r="F1899" s="385">
        <v>286</v>
      </c>
      <c r="G1899" s="385">
        <v>241</v>
      </c>
      <c r="H1899" s="386">
        <f t="shared" si="203"/>
        <v>0.16597510373443983</v>
      </c>
      <c r="I1899" s="139">
        <f t="shared" si="204"/>
        <v>0.9825174825174825</v>
      </c>
      <c r="J1899" s="139">
        <f t="shared" si="206"/>
        <v>-0.1404707537545985</v>
      </c>
      <c r="K1899" s="139">
        <f t="shared" si="207"/>
        <v>-0.26956557509987839</v>
      </c>
      <c r="L1899" s="139">
        <f t="shared" si="208"/>
        <v>-0.2119392802660201</v>
      </c>
      <c r="M1899" s="139">
        <f t="shared" si="209"/>
        <v>-0.62197560912049699</v>
      </c>
      <c r="N1899" s="388">
        <f t="shared" si="205"/>
        <v>-149.89612179803979</v>
      </c>
    </row>
    <row r="1900" spans="2:14" x14ac:dyDescent="0.25">
      <c r="B1900" s="387">
        <v>22</v>
      </c>
      <c r="C1900" s="387">
        <v>5935</v>
      </c>
      <c r="D1900" s="384" t="s">
        <v>2473</v>
      </c>
      <c r="E1900" s="385">
        <v>13</v>
      </c>
      <c r="F1900" s="385">
        <v>88</v>
      </c>
      <c r="G1900" s="385">
        <v>91</v>
      </c>
      <c r="H1900" s="386">
        <f t="shared" si="203"/>
        <v>0.14285714285714285</v>
      </c>
      <c r="I1900" s="139">
        <f t="shared" si="204"/>
        <v>1.1818181818181819</v>
      </c>
      <c r="J1900" s="139">
        <f t="shared" si="206"/>
        <v>-0.14589286549398697</v>
      </c>
      <c r="K1900" s="139">
        <f t="shared" si="207"/>
        <v>-0.29421093796485448</v>
      </c>
      <c r="L1900" s="139">
        <f t="shared" si="208"/>
        <v>-0.20504438943052675</v>
      </c>
      <c r="M1900" s="139">
        <f t="shared" si="209"/>
        <v>-0.6451481928893682</v>
      </c>
      <c r="N1900" s="388">
        <f t="shared" si="205"/>
        <v>-58.708485552932508</v>
      </c>
    </row>
    <row r="1901" spans="2:14" x14ac:dyDescent="0.25">
      <c r="B1901" s="387">
        <v>22</v>
      </c>
      <c r="C1901" s="387">
        <v>5937</v>
      </c>
      <c r="D1901" s="384" t="s">
        <v>2474</v>
      </c>
      <c r="E1901" s="385">
        <v>26</v>
      </c>
      <c r="F1901" s="385">
        <v>303</v>
      </c>
      <c r="G1901" s="385">
        <v>137</v>
      </c>
      <c r="H1901" s="386">
        <f t="shared" si="203"/>
        <v>0.18978102189781021</v>
      </c>
      <c r="I1901" s="139">
        <f t="shared" si="204"/>
        <v>0.53795379537953791</v>
      </c>
      <c r="J1901" s="139">
        <f t="shared" si="206"/>
        <v>-0.14423008456057451</v>
      </c>
      <c r="K1901" s="139">
        <f t="shared" si="207"/>
        <v>-0.24418680166115497</v>
      </c>
      <c r="L1901" s="139">
        <f t="shared" si="208"/>
        <v>-0.2273191464832271</v>
      </c>
      <c r="M1901" s="139">
        <f t="shared" si="209"/>
        <v>-0.61573603270495658</v>
      </c>
      <c r="N1901" s="388">
        <f t="shared" si="205"/>
        <v>-84.355836480579057</v>
      </c>
    </row>
    <row r="1902" spans="2:14" x14ac:dyDescent="0.25">
      <c r="B1902" s="387">
        <v>22</v>
      </c>
      <c r="C1902" s="387">
        <v>5938</v>
      </c>
      <c r="D1902" s="384" t="s">
        <v>2475</v>
      </c>
      <c r="E1902" s="385">
        <v>20879</v>
      </c>
      <c r="F1902" s="385">
        <v>1279</v>
      </c>
      <c r="G1902" s="385">
        <v>29827</v>
      </c>
      <c r="H1902" s="386">
        <f t="shared" si="203"/>
        <v>0.70000335266704661</v>
      </c>
      <c r="I1902" s="139">
        <f t="shared" si="204"/>
        <v>39.645035183737292</v>
      </c>
      <c r="J1902" s="139">
        <f t="shared" si="206"/>
        <v>0.92898656572237803</v>
      </c>
      <c r="K1902" s="139">
        <f t="shared" si="207"/>
        <v>0.29974588125858476</v>
      </c>
      <c r="L1902" s="139">
        <f t="shared" si="208"/>
        <v>1.125606648627292</v>
      </c>
      <c r="M1902" s="139">
        <f t="shared" si="209"/>
        <v>2.3543390956082551</v>
      </c>
      <c r="N1902" s="388">
        <f t="shared" si="205"/>
        <v>70222.872204707426</v>
      </c>
    </row>
    <row r="1903" spans="2:14" x14ac:dyDescent="0.25">
      <c r="B1903" s="387">
        <v>22</v>
      </c>
      <c r="C1903" s="387">
        <v>5939</v>
      </c>
      <c r="D1903" s="384" t="s">
        <v>2476</v>
      </c>
      <c r="E1903" s="385">
        <v>1097</v>
      </c>
      <c r="F1903" s="385">
        <v>1294</v>
      </c>
      <c r="G1903" s="385">
        <v>3529</v>
      </c>
      <c r="H1903" s="386">
        <f t="shared" si="203"/>
        <v>0.31085293284216492</v>
      </c>
      <c r="I1903" s="139">
        <f t="shared" si="204"/>
        <v>3.5749613601236474</v>
      </c>
      <c r="J1903" s="139">
        <f t="shared" si="206"/>
        <v>-2.1618064427203845E-2</v>
      </c>
      <c r="K1903" s="139">
        <f t="shared" si="207"/>
        <v>-0.11511567839828947</v>
      </c>
      <c r="L1903" s="139">
        <f t="shared" si="208"/>
        <v>-0.12225260281854708</v>
      </c>
      <c r="M1903" s="139">
        <f t="shared" si="209"/>
        <v>-0.25898634564404038</v>
      </c>
      <c r="N1903" s="388">
        <f t="shared" si="205"/>
        <v>-913.9628137778185</v>
      </c>
    </row>
    <row r="1904" spans="2:14" x14ac:dyDescent="0.25">
      <c r="B1904" s="387">
        <v>23</v>
      </c>
      <c r="C1904" s="387">
        <v>6002</v>
      </c>
      <c r="D1904" s="384" t="s">
        <v>2477</v>
      </c>
      <c r="E1904" s="385">
        <v>10261</v>
      </c>
      <c r="F1904" s="385">
        <v>2785</v>
      </c>
      <c r="G1904" s="385">
        <v>13642</v>
      </c>
      <c r="H1904" s="386">
        <f t="shared" si="203"/>
        <v>0.75216243952499628</v>
      </c>
      <c r="I1904" s="139">
        <f t="shared" si="204"/>
        <v>8.5827648114901258</v>
      </c>
      <c r="J1904" s="139">
        <f t="shared" si="206"/>
        <v>0.34394070904236501</v>
      </c>
      <c r="K1904" s="139">
        <f t="shared" si="207"/>
        <v>0.35535111517791307</v>
      </c>
      <c r="L1904" s="139">
        <f t="shared" si="208"/>
        <v>5.0994446709781538E-2</v>
      </c>
      <c r="M1904" s="139">
        <f t="shared" si="209"/>
        <v>0.75028627093005973</v>
      </c>
      <c r="N1904" s="388">
        <f t="shared" si="205"/>
        <v>10235.405308027875</v>
      </c>
    </row>
    <row r="1905" spans="2:14" x14ac:dyDescent="0.25">
      <c r="B1905" s="387">
        <v>23</v>
      </c>
      <c r="C1905" s="387">
        <v>6004</v>
      </c>
      <c r="D1905" s="384" t="s">
        <v>2478</v>
      </c>
      <c r="E1905" s="385">
        <v>66</v>
      </c>
      <c r="F1905" s="385">
        <v>513</v>
      </c>
      <c r="G1905" s="385">
        <v>317</v>
      </c>
      <c r="H1905" s="386">
        <f t="shared" si="203"/>
        <v>0.20820189274447951</v>
      </c>
      <c r="I1905" s="139">
        <f t="shared" si="204"/>
        <v>0.74658869395711502</v>
      </c>
      <c r="J1905" s="139">
        <f t="shared" si="206"/>
        <v>-0.13772355047330836</v>
      </c>
      <c r="K1905" s="139">
        <f t="shared" si="207"/>
        <v>-0.22454886522226836</v>
      </c>
      <c r="L1905" s="139">
        <f t="shared" si="208"/>
        <v>-0.22010133512975946</v>
      </c>
      <c r="M1905" s="139">
        <f t="shared" si="209"/>
        <v>-0.58237375082533616</v>
      </c>
      <c r="N1905" s="388">
        <f t="shared" si="205"/>
        <v>-184.61247901163156</v>
      </c>
    </row>
    <row r="1906" spans="2:14" x14ac:dyDescent="0.25">
      <c r="B1906" s="387">
        <v>23</v>
      </c>
      <c r="C1906" s="387">
        <v>6007</v>
      </c>
      <c r="D1906" s="384" t="s">
        <v>2479</v>
      </c>
      <c r="E1906" s="385">
        <v>2447</v>
      </c>
      <c r="F1906" s="385">
        <v>4993</v>
      </c>
      <c r="G1906" s="385">
        <v>10484</v>
      </c>
      <c r="H1906" s="386">
        <f t="shared" si="203"/>
        <v>0.23340328119038534</v>
      </c>
      <c r="I1906" s="139">
        <f t="shared" si="204"/>
        <v>2.5898257560584819</v>
      </c>
      <c r="J1906" s="139">
        <f t="shared" si="206"/>
        <v>0.22978718322244029</v>
      </c>
      <c r="K1906" s="139">
        <f t="shared" si="207"/>
        <v>-0.19768242288130411</v>
      </c>
      <c r="L1906" s="139">
        <f t="shared" si="208"/>
        <v>-0.1563337800147141</v>
      </c>
      <c r="M1906" s="139">
        <f t="shared" si="209"/>
        <v>-0.12422901967357791</v>
      </c>
      <c r="N1906" s="388">
        <f t="shared" si="205"/>
        <v>-1302.4170422577909</v>
      </c>
    </row>
    <row r="1907" spans="2:14" x14ac:dyDescent="0.25">
      <c r="B1907" s="387">
        <v>23</v>
      </c>
      <c r="C1907" s="387">
        <v>6008</v>
      </c>
      <c r="D1907" s="384" t="s">
        <v>2480</v>
      </c>
      <c r="E1907" s="385">
        <v>399</v>
      </c>
      <c r="F1907" s="385">
        <v>2594</v>
      </c>
      <c r="G1907" s="385">
        <v>2183</v>
      </c>
      <c r="H1907" s="386">
        <f t="shared" si="203"/>
        <v>0.18277599633531838</v>
      </c>
      <c r="I1907" s="139">
        <f t="shared" si="204"/>
        <v>0.99537393986121825</v>
      </c>
      <c r="J1907" s="139">
        <f t="shared" si="206"/>
        <v>-7.0272480435316143E-2</v>
      </c>
      <c r="K1907" s="139">
        <f t="shared" si="207"/>
        <v>-0.25165464875123239</v>
      </c>
      <c r="L1907" s="139">
        <f t="shared" si="208"/>
        <v>-0.21149450576082637</v>
      </c>
      <c r="M1907" s="139">
        <f t="shared" si="209"/>
        <v>-0.53342163494737493</v>
      </c>
      <c r="N1907" s="388">
        <f t="shared" si="205"/>
        <v>-1164.4594290901196</v>
      </c>
    </row>
    <row r="1908" spans="2:14" x14ac:dyDescent="0.25">
      <c r="B1908" s="387">
        <v>23</v>
      </c>
      <c r="C1908" s="387">
        <v>6009</v>
      </c>
      <c r="D1908" s="384" t="s">
        <v>2481</v>
      </c>
      <c r="E1908" s="385">
        <v>193</v>
      </c>
      <c r="F1908" s="385">
        <v>3169</v>
      </c>
      <c r="G1908" s="385">
        <v>290</v>
      </c>
      <c r="H1908" s="386">
        <f t="shared" si="203"/>
        <v>0.66551724137931034</v>
      </c>
      <c r="I1908" s="139">
        <f t="shared" si="204"/>
        <v>0.15241401072893657</v>
      </c>
      <c r="J1908" s="139">
        <f t="shared" si="206"/>
        <v>-0.13869953058639828</v>
      </c>
      <c r="K1908" s="139">
        <f t="shared" si="207"/>
        <v>0.2629812751153639</v>
      </c>
      <c r="L1908" s="139">
        <f t="shared" si="208"/>
        <v>-0.24065705617061267</v>
      </c>
      <c r="M1908" s="139">
        <f t="shared" si="209"/>
        <v>-0.11637531164164705</v>
      </c>
      <c r="N1908" s="388">
        <f t="shared" si="205"/>
        <v>-33.748840376077645</v>
      </c>
    </row>
    <row r="1909" spans="2:14" x14ac:dyDescent="0.25">
      <c r="B1909" s="387">
        <v>23</v>
      </c>
      <c r="C1909" s="387">
        <v>6010</v>
      </c>
      <c r="D1909" s="384" t="s">
        <v>2482</v>
      </c>
      <c r="E1909" s="385">
        <v>172</v>
      </c>
      <c r="F1909" s="385">
        <v>1412</v>
      </c>
      <c r="G1909" s="385">
        <v>1152</v>
      </c>
      <c r="H1909" s="386">
        <f t="shared" si="203"/>
        <v>0.14930555555555555</v>
      </c>
      <c r="I1909" s="139">
        <f t="shared" si="204"/>
        <v>0.93767705382436262</v>
      </c>
      <c r="J1909" s="139">
        <f t="shared" si="206"/>
        <v>-0.10754046179071269</v>
      </c>
      <c r="K1909" s="139">
        <f t="shared" si="207"/>
        <v>-0.28733647911015625</v>
      </c>
      <c r="L1909" s="139">
        <f t="shared" si="208"/>
        <v>-0.21349055360294561</v>
      </c>
      <c r="M1909" s="139">
        <f t="shared" si="209"/>
        <v>-0.60836749450381455</v>
      </c>
      <c r="N1909" s="388">
        <f t="shared" si="205"/>
        <v>-700.83935366839432</v>
      </c>
    </row>
    <row r="1910" spans="2:14" x14ac:dyDescent="0.25">
      <c r="B1910" s="387">
        <v>23</v>
      </c>
      <c r="C1910" s="387">
        <v>6011</v>
      </c>
      <c r="D1910" s="384" t="s">
        <v>2483</v>
      </c>
      <c r="E1910" s="385">
        <v>33</v>
      </c>
      <c r="F1910" s="385">
        <v>3503</v>
      </c>
      <c r="G1910" s="385">
        <v>73</v>
      </c>
      <c r="H1910" s="386">
        <f t="shared" si="203"/>
        <v>0.45205479452054792</v>
      </c>
      <c r="I1910" s="139">
        <f t="shared" si="204"/>
        <v>3.0259777333713961E-2</v>
      </c>
      <c r="J1910" s="139">
        <f t="shared" si="206"/>
        <v>-0.14654351890271358</v>
      </c>
      <c r="K1910" s="139">
        <f t="shared" si="207"/>
        <v>3.5415379974226051E-2</v>
      </c>
      <c r="L1910" s="139">
        <f t="shared" si="208"/>
        <v>-0.2448830328345615</v>
      </c>
      <c r="M1910" s="139">
        <f t="shared" si="209"/>
        <v>-0.35601117176304903</v>
      </c>
      <c r="N1910" s="388">
        <f t="shared" si="205"/>
        <v>-25.988815538702578</v>
      </c>
    </row>
    <row r="1911" spans="2:14" x14ac:dyDescent="0.25">
      <c r="B1911" s="387">
        <v>23</v>
      </c>
      <c r="C1911" s="387">
        <v>6021</v>
      </c>
      <c r="D1911" s="384" t="s">
        <v>2484</v>
      </c>
      <c r="E1911" s="385">
        <v>936</v>
      </c>
      <c r="F1911" s="385">
        <v>1183</v>
      </c>
      <c r="G1911" s="385">
        <v>3564</v>
      </c>
      <c r="H1911" s="386">
        <f t="shared" si="203"/>
        <v>0.26262626262626265</v>
      </c>
      <c r="I1911" s="139">
        <f t="shared" si="204"/>
        <v>3.8038884192730347</v>
      </c>
      <c r="J1911" s="139">
        <f t="shared" si="206"/>
        <v>-2.0352905021346537E-2</v>
      </c>
      <c r="K1911" s="139">
        <f t="shared" si="207"/>
        <v>-0.16652868119507508</v>
      </c>
      <c r="L1911" s="139">
        <f t="shared" si="208"/>
        <v>-0.1143327757047241</v>
      </c>
      <c r="M1911" s="139">
        <f t="shared" si="209"/>
        <v>-0.3012143619211457</v>
      </c>
      <c r="N1911" s="388">
        <f t="shared" si="205"/>
        <v>-1073.5279858869633</v>
      </c>
    </row>
    <row r="1912" spans="2:14" x14ac:dyDescent="0.25">
      <c r="B1912" s="387">
        <v>23</v>
      </c>
      <c r="C1912" s="387">
        <v>6022</v>
      </c>
      <c r="D1912" s="384" t="s">
        <v>2485</v>
      </c>
      <c r="E1912" s="385">
        <v>1224</v>
      </c>
      <c r="F1912" s="385">
        <v>2055</v>
      </c>
      <c r="G1912" s="385">
        <v>4178</v>
      </c>
      <c r="H1912" s="386">
        <f t="shared" si="203"/>
        <v>0.2929631402584969</v>
      </c>
      <c r="I1912" s="139">
        <f t="shared" si="204"/>
        <v>2.6287104622871045</v>
      </c>
      <c r="J1912" s="139">
        <f t="shared" si="206"/>
        <v>1.8416056985501551E-3</v>
      </c>
      <c r="K1912" s="139">
        <f t="shared" si="207"/>
        <v>-0.1341874482721041</v>
      </c>
      <c r="L1912" s="139">
        <f t="shared" si="208"/>
        <v>-0.15498854738102386</v>
      </c>
      <c r="M1912" s="139">
        <f t="shared" si="209"/>
        <v>-0.28733438995457783</v>
      </c>
      <c r="N1912" s="388">
        <f t="shared" si="205"/>
        <v>-1200.4830812302262</v>
      </c>
    </row>
    <row r="1913" spans="2:14" x14ac:dyDescent="0.25">
      <c r="B1913" s="387">
        <v>23</v>
      </c>
      <c r="C1913" s="387">
        <v>6023</v>
      </c>
      <c r="D1913" s="384" t="s">
        <v>2486</v>
      </c>
      <c r="E1913" s="385">
        <v>4043</v>
      </c>
      <c r="F1913" s="385">
        <v>4782</v>
      </c>
      <c r="G1913" s="385">
        <v>8983</v>
      </c>
      <c r="H1913" s="386">
        <f t="shared" si="203"/>
        <v>0.45007235890014474</v>
      </c>
      <c r="I1913" s="139">
        <f t="shared" si="204"/>
        <v>2.7239648682559601</v>
      </c>
      <c r="J1913" s="139">
        <f t="shared" si="206"/>
        <v>0.17552991841695997</v>
      </c>
      <c r="K1913" s="139">
        <f t="shared" si="207"/>
        <v>3.3301964977089718E-2</v>
      </c>
      <c r="L1913" s="139">
        <f t="shared" si="208"/>
        <v>-0.15169318146881441</v>
      </c>
      <c r="M1913" s="139">
        <f t="shared" si="209"/>
        <v>5.7138701925235263E-2</v>
      </c>
      <c r="N1913" s="388">
        <f t="shared" si="205"/>
        <v>513.27695939438843</v>
      </c>
    </row>
    <row r="1914" spans="2:14" x14ac:dyDescent="0.25">
      <c r="B1914" s="387">
        <v>23</v>
      </c>
      <c r="C1914" s="387">
        <v>6024</v>
      </c>
      <c r="D1914" s="384" t="s">
        <v>2487</v>
      </c>
      <c r="E1914" s="385">
        <v>2559</v>
      </c>
      <c r="F1914" s="385">
        <v>5374</v>
      </c>
      <c r="G1914" s="385">
        <v>6943</v>
      </c>
      <c r="H1914" s="386">
        <f t="shared" si="203"/>
        <v>0.36857266311392772</v>
      </c>
      <c r="I1914" s="139">
        <f t="shared" si="204"/>
        <v>1.7681429103088946</v>
      </c>
      <c r="J1914" s="139">
        <f t="shared" si="206"/>
        <v>0.10178919876127712</v>
      </c>
      <c r="K1914" s="139">
        <f t="shared" si="207"/>
        <v>-5.3582409760693721E-2</v>
      </c>
      <c r="L1914" s="139">
        <f t="shared" si="208"/>
        <v>-0.18476024084861772</v>
      </c>
      <c r="M1914" s="139">
        <f t="shared" si="209"/>
        <v>-0.13655345184803433</v>
      </c>
      <c r="N1914" s="388">
        <f t="shared" si="205"/>
        <v>-948.09061618090232</v>
      </c>
    </row>
    <row r="1915" spans="2:14" x14ac:dyDescent="0.25">
      <c r="B1915" s="387">
        <v>23</v>
      </c>
      <c r="C1915" s="387">
        <v>6025</v>
      </c>
      <c r="D1915" s="384" t="s">
        <v>2488</v>
      </c>
      <c r="E1915" s="385">
        <v>2159</v>
      </c>
      <c r="F1915" s="385">
        <v>892</v>
      </c>
      <c r="G1915" s="385">
        <v>6510</v>
      </c>
      <c r="H1915" s="386">
        <f t="shared" si="203"/>
        <v>0.33164362519201229</v>
      </c>
      <c r="I1915" s="139">
        <f t="shared" si="204"/>
        <v>9.7186098654708513</v>
      </c>
      <c r="J1915" s="139">
        <f t="shared" si="206"/>
        <v>8.6137369540242495E-2</v>
      </c>
      <c r="K1915" s="139">
        <f t="shared" si="207"/>
        <v>-9.2951346522493719E-2</v>
      </c>
      <c r="L1915" s="139">
        <f t="shared" si="208"/>
        <v>9.0289480197928915E-2</v>
      </c>
      <c r="M1915" s="139">
        <f t="shared" si="209"/>
        <v>8.347550321567769E-2</v>
      </c>
      <c r="N1915" s="388">
        <f t="shared" si="205"/>
        <v>543.42552593406174</v>
      </c>
    </row>
    <row r="1916" spans="2:14" x14ac:dyDescent="0.25">
      <c r="B1916" s="387">
        <v>23</v>
      </c>
      <c r="C1916" s="387">
        <v>6032</v>
      </c>
      <c r="D1916" s="384" t="s">
        <v>2489</v>
      </c>
      <c r="E1916" s="385">
        <v>110</v>
      </c>
      <c r="F1916" s="385">
        <v>3116</v>
      </c>
      <c r="G1916" s="385">
        <v>218</v>
      </c>
      <c r="H1916" s="386">
        <f t="shared" si="203"/>
        <v>0.50458715596330272</v>
      </c>
      <c r="I1916" s="139">
        <f t="shared" si="204"/>
        <v>0.10526315789473684</v>
      </c>
      <c r="J1916" s="139">
        <f t="shared" si="206"/>
        <v>-0.14130214422130474</v>
      </c>
      <c r="K1916" s="139">
        <f t="shared" si="207"/>
        <v>9.1418550702930604E-2</v>
      </c>
      <c r="L1916" s="139">
        <f t="shared" si="208"/>
        <v>-0.24228825959454908</v>
      </c>
      <c r="M1916" s="139">
        <f t="shared" si="209"/>
        <v>-0.29217185311292321</v>
      </c>
      <c r="N1916" s="388">
        <f t="shared" si="205"/>
        <v>-63.69346397861726</v>
      </c>
    </row>
    <row r="1917" spans="2:14" x14ac:dyDescent="0.25">
      <c r="B1917" s="387">
        <v>23</v>
      </c>
      <c r="C1917" s="387">
        <v>6033</v>
      </c>
      <c r="D1917" s="384" t="s">
        <v>2490</v>
      </c>
      <c r="E1917" s="385">
        <v>171</v>
      </c>
      <c r="F1917" s="385">
        <v>3328</v>
      </c>
      <c r="G1917" s="385">
        <v>745</v>
      </c>
      <c r="H1917" s="386">
        <f t="shared" si="203"/>
        <v>0.22953020134228189</v>
      </c>
      <c r="I1917" s="139">
        <f t="shared" si="204"/>
        <v>0.27524038461538464</v>
      </c>
      <c r="J1917" s="139">
        <f t="shared" si="206"/>
        <v>-0.12225245831025335</v>
      </c>
      <c r="K1917" s="139">
        <f t="shared" si="207"/>
        <v>-0.20181139683225824</v>
      </c>
      <c r="L1917" s="139">
        <f t="shared" si="208"/>
        <v>-0.23640782652596998</v>
      </c>
      <c r="M1917" s="139">
        <f t="shared" si="209"/>
        <v>-0.5604716816684816</v>
      </c>
      <c r="N1917" s="388">
        <f t="shared" si="205"/>
        <v>-417.55140284301882</v>
      </c>
    </row>
    <row r="1918" spans="2:14" x14ac:dyDescent="0.25">
      <c r="B1918" s="387">
        <v>23</v>
      </c>
      <c r="C1918" s="387">
        <v>6034</v>
      </c>
      <c r="D1918" s="384" t="s">
        <v>2491</v>
      </c>
      <c r="E1918" s="385">
        <v>1292</v>
      </c>
      <c r="F1918" s="385">
        <v>7521</v>
      </c>
      <c r="G1918" s="385">
        <v>3237</v>
      </c>
      <c r="H1918" s="386">
        <f t="shared" si="203"/>
        <v>0.3991350015446401</v>
      </c>
      <c r="I1918" s="139">
        <f t="shared" si="204"/>
        <v>0.60218056109559903</v>
      </c>
      <c r="J1918" s="139">
        <f t="shared" si="206"/>
        <v>-3.2173108613213347E-2</v>
      </c>
      <c r="K1918" s="139">
        <f t="shared" si="207"/>
        <v>-2.1000819860746561E-2</v>
      </c>
      <c r="L1918" s="139">
        <f t="shared" si="208"/>
        <v>-0.2250971947295059</v>
      </c>
      <c r="M1918" s="139">
        <f t="shared" si="209"/>
        <v>-0.27827112320346581</v>
      </c>
      <c r="N1918" s="388">
        <f t="shared" si="205"/>
        <v>-900.76362580961882</v>
      </c>
    </row>
    <row r="1919" spans="2:14" x14ac:dyDescent="0.25">
      <c r="B1919" s="387">
        <v>23</v>
      </c>
      <c r="C1919" s="387">
        <v>6035</v>
      </c>
      <c r="D1919" s="384" t="s">
        <v>2492</v>
      </c>
      <c r="E1919" s="385">
        <v>733</v>
      </c>
      <c r="F1919" s="385">
        <v>1564</v>
      </c>
      <c r="G1919" s="385">
        <v>1050</v>
      </c>
      <c r="H1919" s="386">
        <f t="shared" si="203"/>
        <v>0.6980952380952381</v>
      </c>
      <c r="I1919" s="139">
        <f t="shared" si="204"/>
        <v>1.1400255754475703</v>
      </c>
      <c r="J1919" s="139">
        <f t="shared" si="206"/>
        <v>-0.11122749777349684</v>
      </c>
      <c r="K1919" s="139">
        <f t="shared" si="207"/>
        <v>0.29771169769629868</v>
      </c>
      <c r="L1919" s="139">
        <f t="shared" si="208"/>
        <v>-0.2064902220827311</v>
      </c>
      <c r="M1919" s="139">
        <f t="shared" si="209"/>
        <v>-2.0006022159929249E-2</v>
      </c>
      <c r="N1919" s="388">
        <f t="shared" si="205"/>
        <v>-21.006323267925712</v>
      </c>
    </row>
    <row r="1920" spans="2:14" x14ac:dyDescent="0.25">
      <c r="B1920" s="387">
        <v>23</v>
      </c>
      <c r="C1920" s="387">
        <v>6037</v>
      </c>
      <c r="D1920" s="384" t="s">
        <v>2493</v>
      </c>
      <c r="E1920" s="385">
        <v>6657</v>
      </c>
      <c r="F1920" s="385">
        <v>10043</v>
      </c>
      <c r="G1920" s="385">
        <v>10693</v>
      </c>
      <c r="H1920" s="386">
        <f t="shared" si="203"/>
        <v>0.6225568128682315</v>
      </c>
      <c r="I1920" s="139">
        <f t="shared" si="204"/>
        <v>1.7275714427959774</v>
      </c>
      <c r="J1920" s="139">
        <f t="shared" si="206"/>
        <v>0.2373419922459882</v>
      </c>
      <c r="K1920" s="139">
        <f t="shared" si="207"/>
        <v>0.21718245422843274</v>
      </c>
      <c r="L1920" s="139">
        <f t="shared" si="208"/>
        <v>-0.18616382769261205</v>
      </c>
      <c r="M1920" s="139">
        <f t="shared" si="209"/>
        <v>0.26836061878180884</v>
      </c>
      <c r="N1920" s="388">
        <f t="shared" si="205"/>
        <v>2869.580096633882</v>
      </c>
    </row>
    <row r="1921" spans="2:14" x14ac:dyDescent="0.25">
      <c r="B1921" s="387">
        <v>23</v>
      </c>
      <c r="C1921" s="387">
        <v>6052</v>
      </c>
      <c r="D1921" s="384" t="s">
        <v>2494</v>
      </c>
      <c r="E1921" s="385">
        <v>215</v>
      </c>
      <c r="F1921" s="385">
        <v>939</v>
      </c>
      <c r="G1921" s="385">
        <v>338</v>
      </c>
      <c r="H1921" s="386">
        <f t="shared" si="203"/>
        <v>0.63609467455621305</v>
      </c>
      <c r="I1921" s="139">
        <f t="shared" si="204"/>
        <v>0.5889243876464324</v>
      </c>
      <c r="J1921" s="139">
        <f t="shared" si="206"/>
        <v>-0.136964454829794</v>
      </c>
      <c r="K1921" s="139">
        <f t="shared" si="207"/>
        <v>0.23161476144994994</v>
      </c>
      <c r="L1921" s="139">
        <f t="shared" si="208"/>
        <v>-0.2255557975801184</v>
      </c>
      <c r="M1921" s="139">
        <f t="shared" si="209"/>
        <v>-0.13090549095996246</v>
      </c>
      <c r="N1921" s="388">
        <f t="shared" si="205"/>
        <v>-44.246055944467308</v>
      </c>
    </row>
    <row r="1922" spans="2:14" x14ac:dyDescent="0.25">
      <c r="B1922" s="387">
        <v>23</v>
      </c>
      <c r="C1922" s="387">
        <v>6054</v>
      </c>
      <c r="D1922" s="384" t="s">
        <v>2495</v>
      </c>
      <c r="E1922" s="385">
        <v>72</v>
      </c>
      <c r="F1922" s="385">
        <v>2738</v>
      </c>
      <c r="G1922" s="385">
        <v>128</v>
      </c>
      <c r="H1922" s="386">
        <f t="shared" si="203"/>
        <v>0.5625</v>
      </c>
      <c r="I1922" s="139">
        <f t="shared" si="204"/>
        <v>7.3046018991964931E-2</v>
      </c>
      <c r="J1922" s="139">
        <f t="shared" si="206"/>
        <v>-0.14455541126493782</v>
      </c>
      <c r="K1922" s="139">
        <f t="shared" si="207"/>
        <v>0.1531576921178138</v>
      </c>
      <c r="L1922" s="139">
        <f t="shared" si="208"/>
        <v>-0.24340282495506188</v>
      </c>
      <c r="M1922" s="139">
        <f t="shared" si="209"/>
        <v>-0.2348005441021859</v>
      </c>
      <c r="N1922" s="388">
        <f t="shared" si="205"/>
        <v>-30.054469645079795</v>
      </c>
    </row>
    <row r="1923" spans="2:14" x14ac:dyDescent="0.25">
      <c r="B1923" s="387">
        <v>23</v>
      </c>
      <c r="C1923" s="387">
        <v>6056</v>
      </c>
      <c r="D1923" s="384" t="s">
        <v>2496</v>
      </c>
      <c r="E1923" s="385">
        <v>206</v>
      </c>
      <c r="F1923" s="385">
        <v>2584</v>
      </c>
      <c r="G1923" s="385">
        <v>528</v>
      </c>
      <c r="H1923" s="386">
        <f t="shared" si="203"/>
        <v>0.39015151515151514</v>
      </c>
      <c r="I1923" s="139">
        <f t="shared" si="204"/>
        <v>0.28405572755417957</v>
      </c>
      <c r="J1923" s="139">
        <f t="shared" si="206"/>
        <v>-0.13009644662656863</v>
      </c>
      <c r="K1923" s="139">
        <f t="shared" si="207"/>
        <v>-3.0577844544120259E-2</v>
      </c>
      <c r="L1923" s="139">
        <f t="shared" si="208"/>
        <v>-0.23610285605946535</v>
      </c>
      <c r="M1923" s="139">
        <f t="shared" si="209"/>
        <v>-0.39677714723015423</v>
      </c>
      <c r="N1923" s="388">
        <f t="shared" si="205"/>
        <v>-209.49833373752142</v>
      </c>
    </row>
    <row r="1924" spans="2:14" x14ac:dyDescent="0.25">
      <c r="B1924" s="387">
        <v>23</v>
      </c>
      <c r="C1924" s="387">
        <v>6057</v>
      </c>
      <c r="D1924" s="384" t="s">
        <v>2497</v>
      </c>
      <c r="E1924" s="385">
        <v>655</v>
      </c>
      <c r="F1924" s="385">
        <v>884</v>
      </c>
      <c r="G1924" s="385">
        <v>925</v>
      </c>
      <c r="H1924" s="386">
        <f t="shared" si="203"/>
        <v>0.70810810810810809</v>
      </c>
      <c r="I1924" s="139">
        <f t="shared" si="204"/>
        <v>1.7873303167420815</v>
      </c>
      <c r="J1924" s="139">
        <f t="shared" si="206"/>
        <v>-0.11574592422298723</v>
      </c>
      <c r="K1924" s="139">
        <f t="shared" si="207"/>
        <v>0.30838611730003462</v>
      </c>
      <c r="L1924" s="139">
        <f t="shared" si="208"/>
        <v>-0.18409644451856341</v>
      </c>
      <c r="M1924" s="139">
        <f t="shared" si="209"/>
        <v>8.5437485584839712E-3</v>
      </c>
      <c r="N1924" s="388">
        <f t="shared" si="205"/>
        <v>7.9029674165976731</v>
      </c>
    </row>
    <row r="1925" spans="2:14" x14ac:dyDescent="0.25">
      <c r="B1925" s="387">
        <v>23</v>
      </c>
      <c r="C1925" s="387">
        <v>6058</v>
      </c>
      <c r="D1925" s="384" t="s">
        <v>2498</v>
      </c>
      <c r="E1925" s="385">
        <v>209</v>
      </c>
      <c r="F1925" s="385">
        <v>868</v>
      </c>
      <c r="G1925" s="385">
        <v>351</v>
      </c>
      <c r="H1925" s="386">
        <f t="shared" si="203"/>
        <v>0.59544159544159547</v>
      </c>
      <c r="I1925" s="139">
        <f t="shared" si="204"/>
        <v>0.64516129032258063</v>
      </c>
      <c r="J1925" s="139">
        <f t="shared" si="206"/>
        <v>-0.136494538479047</v>
      </c>
      <c r="K1925" s="139">
        <f t="shared" si="207"/>
        <v>0.18827573636568046</v>
      </c>
      <c r="L1925" s="139">
        <f t="shared" si="208"/>
        <v>-0.22361025847143076</v>
      </c>
      <c r="M1925" s="139">
        <f t="shared" si="209"/>
        <v>-0.1718290605847973</v>
      </c>
      <c r="N1925" s="388">
        <f t="shared" si="205"/>
        <v>-60.312000265263855</v>
      </c>
    </row>
    <row r="1926" spans="2:14" x14ac:dyDescent="0.25">
      <c r="B1926" s="387">
        <v>23</v>
      </c>
      <c r="C1926" s="387">
        <v>6061</v>
      </c>
      <c r="D1926" s="384" t="s">
        <v>2499</v>
      </c>
      <c r="E1926" s="385">
        <v>99</v>
      </c>
      <c r="F1926" s="385">
        <v>451</v>
      </c>
      <c r="G1926" s="385">
        <v>333</v>
      </c>
      <c r="H1926" s="386">
        <f t="shared" si="203"/>
        <v>0.29729729729729731</v>
      </c>
      <c r="I1926" s="139">
        <f t="shared" si="204"/>
        <v>0.95787139689578715</v>
      </c>
      <c r="J1926" s="139">
        <f t="shared" si="206"/>
        <v>-0.1371451918877736</v>
      </c>
      <c r="K1926" s="139">
        <f t="shared" si="207"/>
        <v>-0.12956693379411974</v>
      </c>
      <c r="L1926" s="139">
        <f t="shared" si="208"/>
        <v>-0.21279192187982307</v>
      </c>
      <c r="M1926" s="139">
        <f t="shared" si="209"/>
        <v>-0.47950404756171638</v>
      </c>
      <c r="N1926" s="388">
        <f t="shared" si="205"/>
        <v>-159.67484783805156</v>
      </c>
    </row>
    <row r="1927" spans="2:14" x14ac:dyDescent="0.25">
      <c r="B1927" s="387">
        <v>23</v>
      </c>
      <c r="C1927" s="387">
        <v>6076</v>
      </c>
      <c r="D1927" s="384" t="s">
        <v>2500</v>
      </c>
      <c r="E1927" s="385">
        <v>422</v>
      </c>
      <c r="F1927" s="385">
        <v>5520</v>
      </c>
      <c r="G1927" s="385">
        <v>640</v>
      </c>
      <c r="H1927" s="386">
        <f t="shared" si="203"/>
        <v>0.65937500000000004</v>
      </c>
      <c r="I1927" s="139">
        <f t="shared" si="204"/>
        <v>0.19239130434782609</v>
      </c>
      <c r="J1927" s="139">
        <f t="shared" si="206"/>
        <v>-0.12604793652782526</v>
      </c>
      <c r="K1927" s="139">
        <f t="shared" si="207"/>
        <v>0.25643321629647237</v>
      </c>
      <c r="L1927" s="139">
        <f t="shared" si="208"/>
        <v>-0.23927402502035647</v>
      </c>
      <c r="M1927" s="139">
        <f t="shared" si="209"/>
        <v>-0.10888874525170936</v>
      </c>
      <c r="N1927" s="388">
        <f t="shared" si="205"/>
        <v>-69.688796961093985</v>
      </c>
    </row>
    <row r="1928" spans="2:14" x14ac:dyDescent="0.25">
      <c r="B1928" s="387">
        <v>23</v>
      </c>
      <c r="C1928" s="387">
        <v>6077</v>
      </c>
      <c r="D1928" s="384" t="s">
        <v>2501</v>
      </c>
      <c r="E1928" s="385">
        <v>676</v>
      </c>
      <c r="F1928" s="385">
        <v>6551</v>
      </c>
      <c r="G1928" s="385">
        <v>1142</v>
      </c>
      <c r="H1928" s="386">
        <f t="shared" si="203"/>
        <v>0.59194395796847632</v>
      </c>
      <c r="I1928" s="139">
        <f t="shared" si="204"/>
        <v>0.2775148832239353</v>
      </c>
      <c r="J1928" s="139">
        <f t="shared" si="206"/>
        <v>-0.10790193590667194</v>
      </c>
      <c r="K1928" s="139">
        <f t="shared" si="207"/>
        <v>0.18454701024002057</v>
      </c>
      <c r="L1928" s="139">
        <f t="shared" si="208"/>
        <v>-0.23632913929774418</v>
      </c>
      <c r="M1928" s="139">
        <f t="shared" si="209"/>
        <v>-0.15968406496439555</v>
      </c>
      <c r="N1928" s="388">
        <f t="shared" si="205"/>
        <v>-182.35920218933973</v>
      </c>
    </row>
    <row r="1929" spans="2:14" x14ac:dyDescent="0.25">
      <c r="B1929" s="387">
        <v>23</v>
      </c>
      <c r="C1929" s="387">
        <v>6082</v>
      </c>
      <c r="D1929" s="384" t="s">
        <v>2502</v>
      </c>
      <c r="E1929" s="385">
        <v>1162</v>
      </c>
      <c r="F1929" s="385">
        <v>2684</v>
      </c>
      <c r="G1929" s="385">
        <v>4247</v>
      </c>
      <c r="H1929" s="386">
        <f t="shared" si="203"/>
        <v>0.27360489757475864</v>
      </c>
      <c r="I1929" s="139">
        <f t="shared" si="204"/>
        <v>2.0152757078986587</v>
      </c>
      <c r="J1929" s="139">
        <f t="shared" si="206"/>
        <v>4.3357770986688386E-3</v>
      </c>
      <c r="K1929" s="139">
        <f t="shared" si="207"/>
        <v>-0.15482468863691184</v>
      </c>
      <c r="L1929" s="139">
        <f t="shared" si="208"/>
        <v>-0.17621057861847864</v>
      </c>
      <c r="M1929" s="139">
        <f t="shared" si="209"/>
        <v>-0.32669949015672162</v>
      </c>
      <c r="N1929" s="388">
        <f t="shared" si="205"/>
        <v>-1387.4927346955967</v>
      </c>
    </row>
    <row r="1930" spans="2:14" x14ac:dyDescent="0.25">
      <c r="B1930" s="387">
        <v>23</v>
      </c>
      <c r="C1930" s="387">
        <v>6083</v>
      </c>
      <c r="D1930" s="384" t="s">
        <v>2503</v>
      </c>
      <c r="E1930" s="385">
        <v>653</v>
      </c>
      <c r="F1930" s="385">
        <v>6759</v>
      </c>
      <c r="G1930" s="385">
        <v>1655</v>
      </c>
      <c r="H1930" s="386">
        <f t="shared" si="203"/>
        <v>0.39456193353474323</v>
      </c>
      <c r="I1930" s="139">
        <f t="shared" si="204"/>
        <v>0.34147063175025893</v>
      </c>
      <c r="J1930" s="139">
        <f t="shared" si="206"/>
        <v>-8.9358313757963465E-2</v>
      </c>
      <c r="K1930" s="139">
        <f t="shared" si="207"/>
        <v>-2.5876030140248543E-2</v>
      </c>
      <c r="L1930" s="139">
        <f t="shared" si="208"/>
        <v>-0.23411656349676341</v>
      </c>
      <c r="M1930" s="139">
        <f t="shared" si="209"/>
        <v>-0.34935090739497543</v>
      </c>
      <c r="N1930" s="388">
        <f t="shared" si="205"/>
        <v>-578.17575173868431</v>
      </c>
    </row>
    <row r="1931" spans="2:14" x14ac:dyDescent="0.25">
      <c r="B1931" s="387">
        <v>23</v>
      </c>
      <c r="C1931" s="387">
        <v>6084</v>
      </c>
      <c r="D1931" s="384" t="s">
        <v>2504</v>
      </c>
      <c r="E1931" s="385">
        <v>397</v>
      </c>
      <c r="F1931" s="385">
        <v>4375</v>
      </c>
      <c r="G1931" s="385">
        <v>1488</v>
      </c>
      <c r="H1931" s="386">
        <f t="shared" si="203"/>
        <v>0.26680107526881719</v>
      </c>
      <c r="I1931" s="139">
        <f t="shared" si="204"/>
        <v>0.43085714285714288</v>
      </c>
      <c r="J1931" s="139">
        <f t="shared" si="206"/>
        <v>-9.5394931494482596E-2</v>
      </c>
      <c r="K1931" s="139">
        <f t="shared" si="207"/>
        <v>-0.16207803898596529</v>
      </c>
      <c r="L1931" s="139">
        <f t="shared" si="208"/>
        <v>-0.23102419985524048</v>
      </c>
      <c r="M1931" s="139">
        <f t="shared" si="209"/>
        <v>-0.48849717033568835</v>
      </c>
      <c r="N1931" s="388">
        <f t="shared" si="205"/>
        <v>-726.88378945950421</v>
      </c>
    </row>
    <row r="1932" spans="2:14" x14ac:dyDescent="0.25">
      <c r="B1932" s="387">
        <v>23</v>
      </c>
      <c r="C1932" s="387">
        <v>6087</v>
      </c>
      <c r="D1932" s="384" t="s">
        <v>2505</v>
      </c>
      <c r="E1932" s="385">
        <v>221</v>
      </c>
      <c r="F1932" s="385">
        <v>2977</v>
      </c>
      <c r="G1932" s="385">
        <v>832</v>
      </c>
      <c r="H1932" s="386">
        <f t="shared" si="203"/>
        <v>0.265625</v>
      </c>
      <c r="I1932" s="139">
        <f t="shared" si="204"/>
        <v>0.35371179039301309</v>
      </c>
      <c r="J1932" s="139">
        <f t="shared" si="206"/>
        <v>-0.11910763350140804</v>
      </c>
      <c r="K1932" s="139">
        <f t="shared" si="207"/>
        <v>-0.16333181746194622</v>
      </c>
      <c r="L1932" s="139">
        <f t="shared" si="208"/>
        <v>-0.23369307550681712</v>
      </c>
      <c r="M1932" s="139">
        <f t="shared" si="209"/>
        <v>-0.51613252647017138</v>
      </c>
      <c r="N1932" s="388">
        <f t="shared" si="205"/>
        <v>-429.42226202318261</v>
      </c>
    </row>
    <row r="1933" spans="2:14" x14ac:dyDescent="0.25">
      <c r="B1933" s="387">
        <v>23</v>
      </c>
      <c r="C1933" s="387">
        <v>6089</v>
      </c>
      <c r="D1933" s="384" t="s">
        <v>2506</v>
      </c>
      <c r="E1933" s="385">
        <v>602</v>
      </c>
      <c r="F1933" s="385">
        <v>1212</v>
      </c>
      <c r="G1933" s="385">
        <v>1854</v>
      </c>
      <c r="H1933" s="386">
        <f t="shared" ref="H1933:H1996" si="210">E1933/G1933</f>
        <v>0.32470334412081986</v>
      </c>
      <c r="I1933" s="139">
        <f t="shared" ref="I1933:I1996" si="211">(G1933+E1933)/F1933</f>
        <v>2.0264026402640263</v>
      </c>
      <c r="J1933" s="139">
        <f t="shared" si="206"/>
        <v>-8.2164978850374798E-2</v>
      </c>
      <c r="K1933" s="139">
        <f t="shared" si="207"/>
        <v>-0.10035017145745755</v>
      </c>
      <c r="L1933" s="139">
        <f t="shared" si="208"/>
        <v>-0.17582563775142537</v>
      </c>
      <c r="M1933" s="139">
        <f t="shared" si="209"/>
        <v>-0.35834078805925773</v>
      </c>
      <c r="N1933" s="388">
        <f t="shared" ref="N1933:N1996" si="212">M1933*G1933</f>
        <v>-664.36382106186386</v>
      </c>
    </row>
    <row r="1934" spans="2:14" x14ac:dyDescent="0.25">
      <c r="B1934" s="387">
        <v>23</v>
      </c>
      <c r="C1934" s="387">
        <v>6090</v>
      </c>
      <c r="D1934" s="384" t="s">
        <v>2507</v>
      </c>
      <c r="E1934" s="385">
        <v>238</v>
      </c>
      <c r="F1934" s="385">
        <v>3325</v>
      </c>
      <c r="G1934" s="385">
        <v>1112</v>
      </c>
      <c r="H1934" s="386">
        <f t="shared" si="210"/>
        <v>0.21402877697841727</v>
      </c>
      <c r="I1934" s="139">
        <f t="shared" si="211"/>
        <v>0.40601503759398494</v>
      </c>
      <c r="J1934" s="139">
        <f t="shared" ref="J1934:J1997" si="213">$J$6*(G1934-G$10)/G$11</f>
        <v>-0.10898635825454962</v>
      </c>
      <c r="K1934" s="139">
        <f t="shared" ref="K1934:K1997" si="214">$K$6*(H1934-H$10)/H$11</f>
        <v>-0.21833699917232477</v>
      </c>
      <c r="L1934" s="139">
        <f t="shared" ref="L1934:L1997" si="215">$L$6*(I1934-I$10)/I$11</f>
        <v>-0.23188362285031427</v>
      </c>
      <c r="M1934" s="139">
        <f t="shared" ref="M1934:M1997" si="216">SUM(J1934:L1934)</f>
        <v>-0.55920698027718863</v>
      </c>
      <c r="N1934" s="388">
        <f t="shared" si="212"/>
        <v>-621.83816206823371</v>
      </c>
    </row>
    <row r="1935" spans="2:14" x14ac:dyDescent="0.25">
      <c r="B1935" s="387">
        <v>23</v>
      </c>
      <c r="C1935" s="387">
        <v>6101</v>
      </c>
      <c r="D1935" s="384" t="s">
        <v>2508</v>
      </c>
      <c r="E1935" s="385">
        <v>200</v>
      </c>
      <c r="F1935" s="385">
        <v>414</v>
      </c>
      <c r="G1935" s="385">
        <v>709</v>
      </c>
      <c r="H1935" s="386">
        <f t="shared" si="210"/>
        <v>0.28208744710860367</v>
      </c>
      <c r="I1935" s="139">
        <f t="shared" si="211"/>
        <v>2.1956521739130435</v>
      </c>
      <c r="J1935" s="139">
        <f t="shared" si="213"/>
        <v>-0.12355376512770658</v>
      </c>
      <c r="K1935" s="139">
        <f t="shared" si="214"/>
        <v>-0.14578169767454507</v>
      </c>
      <c r="L1935" s="139">
        <f t="shared" si="215"/>
        <v>-0.16997037952823438</v>
      </c>
      <c r="M1935" s="139">
        <f t="shared" si="216"/>
        <v>-0.43930584233048597</v>
      </c>
      <c r="N1935" s="388">
        <f t="shared" si="212"/>
        <v>-311.46784221231457</v>
      </c>
    </row>
    <row r="1936" spans="2:14" x14ac:dyDescent="0.25">
      <c r="B1936" s="387">
        <v>23</v>
      </c>
      <c r="C1936" s="387">
        <v>6102</v>
      </c>
      <c r="D1936" s="384" t="s">
        <v>2509</v>
      </c>
      <c r="E1936" s="385">
        <v>88</v>
      </c>
      <c r="F1936" s="385">
        <v>1378</v>
      </c>
      <c r="G1936" s="385">
        <v>253</v>
      </c>
      <c r="H1936" s="386">
        <f t="shared" si="210"/>
        <v>0.34782608695652173</v>
      </c>
      <c r="I1936" s="139">
        <f t="shared" si="211"/>
        <v>0.2474600870827286</v>
      </c>
      <c r="J1936" s="139">
        <f t="shared" si="213"/>
        <v>-0.14003698481544746</v>
      </c>
      <c r="K1936" s="139">
        <f t="shared" si="214"/>
        <v>-7.5699710690433727E-2</v>
      </c>
      <c r="L1936" s="139">
        <f t="shared" si="215"/>
        <v>-0.23736889750834617</v>
      </c>
      <c r="M1936" s="139">
        <f t="shared" si="216"/>
        <v>-0.45310559301422737</v>
      </c>
      <c r="N1936" s="388">
        <f t="shared" si="212"/>
        <v>-114.63571503259952</v>
      </c>
    </row>
    <row r="1937" spans="2:14" x14ac:dyDescent="0.25">
      <c r="B1937" s="387">
        <v>23</v>
      </c>
      <c r="C1937" s="387">
        <v>6104</v>
      </c>
      <c r="D1937" s="384" t="s">
        <v>2510</v>
      </c>
      <c r="E1937" s="385">
        <v>41</v>
      </c>
      <c r="F1937" s="385">
        <v>1832</v>
      </c>
      <c r="G1937" s="385">
        <v>179</v>
      </c>
      <c r="H1937" s="386">
        <f t="shared" si="210"/>
        <v>0.22905027932960895</v>
      </c>
      <c r="I1937" s="139">
        <f t="shared" si="211"/>
        <v>0.12008733624454149</v>
      </c>
      <c r="J1937" s="139">
        <f t="shared" si="213"/>
        <v>-0.14271189327354575</v>
      </c>
      <c r="K1937" s="139">
        <f t="shared" si="214"/>
        <v>-0.20232302725727683</v>
      </c>
      <c r="L1937" s="139">
        <f t="shared" si="215"/>
        <v>-0.2417754109602672</v>
      </c>
      <c r="M1937" s="139">
        <f t="shared" si="216"/>
        <v>-0.58681033149108974</v>
      </c>
      <c r="N1937" s="388">
        <f t="shared" si="212"/>
        <v>-105.03904933690507</v>
      </c>
    </row>
    <row r="1938" spans="2:14" x14ac:dyDescent="0.25">
      <c r="B1938" s="387">
        <v>23</v>
      </c>
      <c r="C1938" s="387">
        <v>6109</v>
      </c>
      <c r="D1938" s="384" t="s">
        <v>2511</v>
      </c>
      <c r="E1938" s="385">
        <v>28</v>
      </c>
      <c r="F1938" s="385">
        <v>400</v>
      </c>
      <c r="G1938" s="385">
        <v>116</v>
      </c>
      <c r="H1938" s="386">
        <f t="shared" si="210"/>
        <v>0.2413793103448276</v>
      </c>
      <c r="I1938" s="139">
        <f t="shared" si="211"/>
        <v>0.36</v>
      </c>
      <c r="J1938" s="139">
        <f t="shared" si="213"/>
        <v>-0.14498918020408888</v>
      </c>
      <c r="K1938" s="139">
        <f t="shared" si="214"/>
        <v>-0.18917941806283406</v>
      </c>
      <c r="L1938" s="139">
        <f t="shared" si="215"/>
        <v>-0.23347553227218218</v>
      </c>
      <c r="M1938" s="139">
        <f t="shared" si="216"/>
        <v>-0.56764413053910512</v>
      </c>
      <c r="N1938" s="388">
        <f t="shared" si="212"/>
        <v>-65.846719142536188</v>
      </c>
    </row>
    <row r="1939" spans="2:14" x14ac:dyDescent="0.25">
      <c r="B1939" s="387">
        <v>23</v>
      </c>
      <c r="C1939" s="387">
        <v>6110</v>
      </c>
      <c r="D1939" s="384" t="s">
        <v>2512</v>
      </c>
      <c r="E1939" s="385">
        <v>1739</v>
      </c>
      <c r="F1939" s="385">
        <v>4033</v>
      </c>
      <c r="G1939" s="385">
        <v>4134</v>
      </c>
      <c r="H1939" s="386">
        <f t="shared" si="210"/>
        <v>0.42065795839380743</v>
      </c>
      <c r="I1939" s="139">
        <f t="shared" si="211"/>
        <v>1.4562360525663278</v>
      </c>
      <c r="J1939" s="139">
        <f t="shared" si="213"/>
        <v>2.5111958832954497E-4</v>
      </c>
      <c r="K1939" s="139">
        <f t="shared" si="214"/>
        <v>1.9441571763879385E-3</v>
      </c>
      <c r="L1939" s="139">
        <f t="shared" si="215"/>
        <v>-0.19555078871183446</v>
      </c>
      <c r="M1939" s="139">
        <f t="shared" si="216"/>
        <v>-0.19335551194711698</v>
      </c>
      <c r="N1939" s="388">
        <f t="shared" si="212"/>
        <v>-799.33168638938162</v>
      </c>
    </row>
    <row r="1940" spans="2:14" x14ac:dyDescent="0.25">
      <c r="B1940" s="387">
        <v>23</v>
      </c>
      <c r="C1940" s="387">
        <v>6111</v>
      </c>
      <c r="D1940" s="384" t="s">
        <v>2513</v>
      </c>
      <c r="E1940" s="385">
        <v>942</v>
      </c>
      <c r="F1940" s="385">
        <v>1665</v>
      </c>
      <c r="G1940" s="385">
        <v>1295</v>
      </c>
      <c r="H1940" s="386">
        <f t="shared" si="210"/>
        <v>0.72741312741312736</v>
      </c>
      <c r="I1940" s="139">
        <f t="shared" si="211"/>
        <v>1.3435435435435434</v>
      </c>
      <c r="J1940" s="139">
        <f t="shared" si="213"/>
        <v>-0.10237138193249573</v>
      </c>
      <c r="K1940" s="139">
        <f t="shared" si="214"/>
        <v>0.32896661782137643</v>
      </c>
      <c r="L1940" s="139">
        <f t="shared" si="215"/>
        <v>-0.19944943307392785</v>
      </c>
      <c r="M1940" s="139">
        <f t="shared" si="216"/>
        <v>2.7145802814952852E-2</v>
      </c>
      <c r="N1940" s="388">
        <f t="shared" si="212"/>
        <v>35.153814645363944</v>
      </c>
    </row>
    <row r="1941" spans="2:14" x14ac:dyDescent="0.25">
      <c r="B1941" s="387">
        <v>23</v>
      </c>
      <c r="C1941" s="387">
        <v>6112</v>
      </c>
      <c r="D1941" s="384" t="s">
        <v>2514</v>
      </c>
      <c r="E1941" s="385">
        <v>30</v>
      </c>
      <c r="F1941" s="385">
        <v>2029</v>
      </c>
      <c r="G1941" s="385">
        <v>127</v>
      </c>
      <c r="H1941" s="386">
        <f t="shared" si="210"/>
        <v>0.23622047244094488</v>
      </c>
      <c r="I1941" s="139">
        <f t="shared" si="211"/>
        <v>7.737801872843765E-2</v>
      </c>
      <c r="J1941" s="139">
        <f t="shared" si="213"/>
        <v>-0.14459155867653373</v>
      </c>
      <c r="K1941" s="139">
        <f t="shared" si="214"/>
        <v>-0.19467910001045954</v>
      </c>
      <c r="L1941" s="139">
        <f t="shared" si="215"/>
        <v>-0.2432529576169784</v>
      </c>
      <c r="M1941" s="139">
        <f t="shared" si="216"/>
        <v>-0.58252361630397165</v>
      </c>
      <c r="N1941" s="388">
        <f t="shared" si="212"/>
        <v>-73.980499270604398</v>
      </c>
    </row>
    <row r="1942" spans="2:14" x14ac:dyDescent="0.25">
      <c r="B1942" s="387">
        <v>23</v>
      </c>
      <c r="C1942" s="387">
        <v>6113</v>
      </c>
      <c r="D1942" s="384" t="s">
        <v>2515</v>
      </c>
      <c r="E1942" s="385">
        <v>1061</v>
      </c>
      <c r="F1942" s="385">
        <v>948</v>
      </c>
      <c r="G1942" s="385">
        <v>1659</v>
      </c>
      <c r="H1942" s="386">
        <f t="shared" si="210"/>
        <v>0.63954189270644968</v>
      </c>
      <c r="I1942" s="139">
        <f t="shared" si="211"/>
        <v>2.869198312236287</v>
      </c>
      <c r="J1942" s="139">
        <f t="shared" si="213"/>
        <v>-8.9213724111579767E-2</v>
      </c>
      <c r="K1942" s="139">
        <f t="shared" si="214"/>
        <v>0.23528973705174475</v>
      </c>
      <c r="L1942" s="139">
        <f t="shared" si="215"/>
        <v>-0.14666876988661393</v>
      </c>
      <c r="M1942" s="139">
        <f t="shared" si="216"/>
        <v>-5.9275694644894683E-4</v>
      </c>
      <c r="N1942" s="388">
        <f t="shared" si="212"/>
        <v>-0.98338377415880274</v>
      </c>
    </row>
    <row r="1943" spans="2:14" x14ac:dyDescent="0.25">
      <c r="B1943" s="387">
        <v>23</v>
      </c>
      <c r="C1943" s="387">
        <v>6116</v>
      </c>
      <c r="D1943" s="384" t="s">
        <v>2516</v>
      </c>
      <c r="E1943" s="385">
        <v>171</v>
      </c>
      <c r="F1943" s="385">
        <v>932</v>
      </c>
      <c r="G1943" s="385">
        <v>692</v>
      </c>
      <c r="H1943" s="386">
        <f t="shared" si="210"/>
        <v>0.24710982658959538</v>
      </c>
      <c r="I1943" s="139">
        <f t="shared" si="211"/>
        <v>0.92596566523605151</v>
      </c>
      <c r="J1943" s="139">
        <f t="shared" si="213"/>
        <v>-0.12416827112483728</v>
      </c>
      <c r="K1943" s="139">
        <f t="shared" si="214"/>
        <v>-0.1830702870280706</v>
      </c>
      <c r="L1943" s="139">
        <f t="shared" si="215"/>
        <v>-0.21389571397685186</v>
      </c>
      <c r="M1943" s="139">
        <f t="shared" si="216"/>
        <v>-0.52113427212975982</v>
      </c>
      <c r="N1943" s="388">
        <f t="shared" si="212"/>
        <v>-360.62491631379379</v>
      </c>
    </row>
    <row r="1944" spans="2:14" x14ac:dyDescent="0.25">
      <c r="B1944" s="387">
        <v>23</v>
      </c>
      <c r="C1944" s="387">
        <v>6117</v>
      </c>
      <c r="D1944" s="384" t="s">
        <v>2517</v>
      </c>
      <c r="E1944" s="385">
        <v>89</v>
      </c>
      <c r="F1944" s="385">
        <v>724</v>
      </c>
      <c r="G1944" s="385">
        <v>437</v>
      </c>
      <c r="H1944" s="386">
        <f t="shared" si="210"/>
        <v>0.20366132723112129</v>
      </c>
      <c r="I1944" s="139">
        <f t="shared" si="211"/>
        <v>0.72651933701657456</v>
      </c>
      <c r="J1944" s="139">
        <f t="shared" si="213"/>
        <v>-0.13338586108179762</v>
      </c>
      <c r="K1944" s="139">
        <f t="shared" si="214"/>
        <v>-0.22938942556765787</v>
      </c>
      <c r="L1944" s="139">
        <f t="shared" si="215"/>
        <v>-0.22079564290554304</v>
      </c>
      <c r="M1944" s="139">
        <f t="shared" si="216"/>
        <v>-0.58357092955499845</v>
      </c>
      <c r="N1944" s="388">
        <f t="shared" si="212"/>
        <v>-255.02049621553434</v>
      </c>
    </row>
    <row r="1945" spans="2:14" x14ac:dyDescent="0.25">
      <c r="B1945" s="387">
        <v>23</v>
      </c>
      <c r="C1945" s="387">
        <v>6118</v>
      </c>
      <c r="D1945" s="384" t="s">
        <v>2518</v>
      </c>
      <c r="E1945" s="385">
        <v>713</v>
      </c>
      <c r="F1945" s="385">
        <v>1700</v>
      </c>
      <c r="G1945" s="385">
        <v>2116</v>
      </c>
      <c r="H1945" s="386">
        <f t="shared" si="210"/>
        <v>0.33695652173913043</v>
      </c>
      <c r="I1945" s="139">
        <f t="shared" si="211"/>
        <v>1.6641176470588235</v>
      </c>
      <c r="J1945" s="139">
        <f t="shared" si="213"/>
        <v>-7.2694357012242972E-2</v>
      </c>
      <c r="K1945" s="139">
        <f t="shared" si="214"/>
        <v>-8.7287427288319674E-2</v>
      </c>
      <c r="L1945" s="139">
        <f t="shared" si="215"/>
        <v>-0.18835903822744954</v>
      </c>
      <c r="M1945" s="139">
        <f t="shared" si="216"/>
        <v>-0.34834082252801218</v>
      </c>
      <c r="N1945" s="388">
        <f t="shared" si="212"/>
        <v>-737.08918046927374</v>
      </c>
    </row>
    <row r="1946" spans="2:14" x14ac:dyDescent="0.25">
      <c r="B1946" s="387">
        <v>23</v>
      </c>
      <c r="C1946" s="387">
        <v>6119</v>
      </c>
      <c r="D1946" s="384" t="s">
        <v>2519</v>
      </c>
      <c r="E1946" s="385">
        <v>487</v>
      </c>
      <c r="F1946" s="385">
        <v>1257</v>
      </c>
      <c r="G1946" s="385">
        <v>1160</v>
      </c>
      <c r="H1946" s="386">
        <f t="shared" si="210"/>
        <v>0.41982758620689653</v>
      </c>
      <c r="I1946" s="139">
        <f t="shared" si="211"/>
        <v>1.3102625298329356</v>
      </c>
      <c r="J1946" s="139">
        <f t="shared" si="213"/>
        <v>-0.10725128249794533</v>
      </c>
      <c r="K1946" s="139">
        <f t="shared" si="214"/>
        <v>1.0589223597004323E-3</v>
      </c>
      <c r="L1946" s="139">
        <f t="shared" si="215"/>
        <v>-0.20060080362723931</v>
      </c>
      <c r="M1946" s="139">
        <f t="shared" si="216"/>
        <v>-0.30679316376548421</v>
      </c>
      <c r="N1946" s="388">
        <f t="shared" si="212"/>
        <v>-355.88006996796167</v>
      </c>
    </row>
    <row r="1947" spans="2:14" x14ac:dyDescent="0.25">
      <c r="B1947" s="387">
        <v>23</v>
      </c>
      <c r="C1947" s="387">
        <v>6131</v>
      </c>
      <c r="D1947" s="384" t="s">
        <v>2520</v>
      </c>
      <c r="E1947" s="385">
        <v>81</v>
      </c>
      <c r="F1947" s="385">
        <v>1102</v>
      </c>
      <c r="G1947" s="385">
        <v>911</v>
      </c>
      <c r="H1947" s="386">
        <f t="shared" si="210"/>
        <v>8.8913282107574099E-2</v>
      </c>
      <c r="I1947" s="139">
        <f t="shared" si="211"/>
        <v>0.90018148820326682</v>
      </c>
      <c r="J1947" s="139">
        <f t="shared" si="213"/>
        <v>-0.11625198798533014</v>
      </c>
      <c r="K1947" s="139">
        <f t="shared" si="214"/>
        <v>-0.35171886565654253</v>
      </c>
      <c r="L1947" s="139">
        <f t="shared" si="215"/>
        <v>-0.2147877283378043</v>
      </c>
      <c r="M1947" s="139">
        <f t="shared" si="216"/>
        <v>-0.68275858197967698</v>
      </c>
      <c r="N1947" s="388">
        <f t="shared" si="212"/>
        <v>-621.99306818348578</v>
      </c>
    </row>
    <row r="1948" spans="2:14" x14ac:dyDescent="0.25">
      <c r="B1948" s="387">
        <v>23</v>
      </c>
      <c r="C1948" s="387">
        <v>6133</v>
      </c>
      <c r="D1948" s="384" t="s">
        <v>2521</v>
      </c>
      <c r="E1948" s="385">
        <v>2507</v>
      </c>
      <c r="F1948" s="385">
        <v>2513</v>
      </c>
      <c r="G1948" s="385">
        <v>9049</v>
      </c>
      <c r="H1948" s="386">
        <f t="shared" si="210"/>
        <v>0.27704718753453422</v>
      </c>
      <c r="I1948" s="139">
        <f t="shared" si="211"/>
        <v>4.5984878631118189</v>
      </c>
      <c r="J1948" s="139">
        <f t="shared" si="213"/>
        <v>0.17791564758229086</v>
      </c>
      <c r="K1948" s="139">
        <f t="shared" si="214"/>
        <v>-0.1511549668307621</v>
      </c>
      <c r="L1948" s="139">
        <f t="shared" si="215"/>
        <v>-8.6843276458431512E-2</v>
      </c>
      <c r="M1948" s="139">
        <f t="shared" si="216"/>
        <v>-6.0082595706902747E-2</v>
      </c>
      <c r="N1948" s="388">
        <f t="shared" si="212"/>
        <v>-543.68740855176293</v>
      </c>
    </row>
    <row r="1949" spans="2:14" x14ac:dyDescent="0.25">
      <c r="B1949" s="387">
        <v>23</v>
      </c>
      <c r="C1949" s="387">
        <v>6134</v>
      </c>
      <c r="D1949" s="384" t="s">
        <v>2522</v>
      </c>
      <c r="E1949" s="385">
        <v>266</v>
      </c>
      <c r="F1949" s="385">
        <v>1188</v>
      </c>
      <c r="G1949" s="385">
        <v>829</v>
      </c>
      <c r="H1949" s="386">
        <f t="shared" si="210"/>
        <v>0.32086851628468033</v>
      </c>
      <c r="I1949" s="139">
        <f t="shared" si="211"/>
        <v>0.92171717171717171</v>
      </c>
      <c r="J1949" s="139">
        <f t="shared" si="213"/>
        <v>-0.11921607573619582</v>
      </c>
      <c r="K1949" s="139">
        <f t="shared" si="214"/>
        <v>-0.10443836608880949</v>
      </c>
      <c r="L1949" s="139">
        <f t="shared" si="215"/>
        <v>-0.21404269238250101</v>
      </c>
      <c r="M1949" s="139">
        <f t="shared" si="216"/>
        <v>-0.43769713420750633</v>
      </c>
      <c r="N1949" s="388">
        <f t="shared" si="212"/>
        <v>-362.85092425802276</v>
      </c>
    </row>
    <row r="1950" spans="2:14" x14ac:dyDescent="0.25">
      <c r="B1950" s="387">
        <v>23</v>
      </c>
      <c r="C1950" s="387">
        <v>6135</v>
      </c>
      <c r="D1950" s="384" t="s">
        <v>2523</v>
      </c>
      <c r="E1950" s="385">
        <v>1408</v>
      </c>
      <c r="F1950" s="385">
        <v>1729</v>
      </c>
      <c r="G1950" s="385">
        <v>3281</v>
      </c>
      <c r="H1950" s="386">
        <f t="shared" si="210"/>
        <v>0.42913745809204512</v>
      </c>
      <c r="I1950" s="139">
        <f t="shared" si="211"/>
        <v>2.7119722382880278</v>
      </c>
      <c r="J1950" s="139">
        <f t="shared" si="213"/>
        <v>-3.0582622502992738E-2</v>
      </c>
      <c r="K1950" s="139">
        <f t="shared" si="214"/>
        <v>1.0983896800731417E-2</v>
      </c>
      <c r="L1950" s="139">
        <f t="shared" si="215"/>
        <v>-0.15210807150557543</v>
      </c>
      <c r="M1950" s="139">
        <f t="shared" si="216"/>
        <v>-0.17170679720783674</v>
      </c>
      <c r="N1950" s="388">
        <f t="shared" si="212"/>
        <v>-563.3700016389123</v>
      </c>
    </row>
    <row r="1951" spans="2:14" x14ac:dyDescent="0.25">
      <c r="B1951" s="387">
        <v>23</v>
      </c>
      <c r="C1951" s="387">
        <v>6136</v>
      </c>
      <c r="D1951" s="384" t="s">
        <v>2524</v>
      </c>
      <c r="E1951" s="385">
        <v>14348</v>
      </c>
      <c r="F1951" s="385">
        <v>3095</v>
      </c>
      <c r="G1951" s="385">
        <v>20974</v>
      </c>
      <c r="H1951" s="386">
        <f t="shared" si="210"/>
        <v>0.6840850576904739</v>
      </c>
      <c r="I1951" s="139">
        <f t="shared" si="211"/>
        <v>11.412600969305331</v>
      </c>
      <c r="J1951" s="139">
        <f t="shared" si="213"/>
        <v>0.60897353086367212</v>
      </c>
      <c r="K1951" s="139">
        <f t="shared" si="214"/>
        <v>0.28277586569485774</v>
      </c>
      <c r="L1951" s="139">
        <f t="shared" si="215"/>
        <v>0.14889380912511127</v>
      </c>
      <c r="M1951" s="139">
        <f t="shared" si="216"/>
        <v>1.0406432056836412</v>
      </c>
      <c r="N1951" s="388">
        <f t="shared" si="212"/>
        <v>21826.45059600869</v>
      </c>
    </row>
    <row r="1952" spans="2:14" x14ac:dyDescent="0.25">
      <c r="B1952" s="387">
        <v>23</v>
      </c>
      <c r="C1952" s="387">
        <v>6137</v>
      </c>
      <c r="D1952" s="384" t="s">
        <v>2525</v>
      </c>
      <c r="E1952" s="385">
        <v>630</v>
      </c>
      <c r="F1952" s="385">
        <v>3111</v>
      </c>
      <c r="G1952" s="385">
        <v>2336</v>
      </c>
      <c r="H1952" s="386">
        <f t="shared" si="210"/>
        <v>0.2696917808219178</v>
      </c>
      <c r="I1952" s="139">
        <f t="shared" si="211"/>
        <v>0.95339119254259086</v>
      </c>
      <c r="J1952" s="139">
        <f t="shared" si="213"/>
        <v>-6.4741926461139937E-2</v>
      </c>
      <c r="K1952" s="139">
        <f t="shared" si="214"/>
        <v>-0.15899634472797691</v>
      </c>
      <c r="L1952" s="139">
        <f t="shared" si="215"/>
        <v>-0.21294691641844929</v>
      </c>
      <c r="M1952" s="139">
        <f t="shared" si="216"/>
        <v>-0.43668518760756614</v>
      </c>
      <c r="N1952" s="388">
        <f t="shared" si="212"/>
        <v>-1020.0965982512745</v>
      </c>
    </row>
    <row r="1953" spans="2:14" x14ac:dyDescent="0.25">
      <c r="B1953" s="387">
        <v>23</v>
      </c>
      <c r="C1953" s="387">
        <v>6139</v>
      </c>
      <c r="D1953" s="384" t="s">
        <v>2526</v>
      </c>
      <c r="E1953" s="385">
        <v>1308</v>
      </c>
      <c r="F1953" s="385">
        <v>1916</v>
      </c>
      <c r="G1953" s="385">
        <v>3535</v>
      </c>
      <c r="H1953" s="386">
        <f t="shared" si="210"/>
        <v>0.37001414427157003</v>
      </c>
      <c r="I1953" s="139">
        <f t="shared" si="211"/>
        <v>2.5276617954070981</v>
      </c>
      <c r="J1953" s="139">
        <f t="shared" si="213"/>
        <v>-2.1401179957628302E-2</v>
      </c>
      <c r="K1953" s="139">
        <f t="shared" si="214"/>
        <v>-5.2045690048186162E-2</v>
      </c>
      <c r="L1953" s="139">
        <f t="shared" si="215"/>
        <v>-0.15848436816667294</v>
      </c>
      <c r="M1953" s="139">
        <f t="shared" si="216"/>
        <v>-0.2319312381724874</v>
      </c>
      <c r="N1953" s="388">
        <f t="shared" si="212"/>
        <v>-819.87692693974293</v>
      </c>
    </row>
    <row r="1954" spans="2:14" x14ac:dyDescent="0.25">
      <c r="B1954" s="387">
        <v>23</v>
      </c>
      <c r="C1954" s="387">
        <v>6140</v>
      </c>
      <c r="D1954" s="384" t="s">
        <v>2527</v>
      </c>
      <c r="E1954" s="385">
        <v>804</v>
      </c>
      <c r="F1954" s="385">
        <v>945</v>
      </c>
      <c r="G1954" s="385">
        <v>2995</v>
      </c>
      <c r="H1954" s="386">
        <f t="shared" si="210"/>
        <v>0.26844741235392322</v>
      </c>
      <c r="I1954" s="139">
        <f t="shared" si="211"/>
        <v>4.0201058201058197</v>
      </c>
      <c r="J1954" s="139">
        <f t="shared" si="213"/>
        <v>-4.0920782219426702E-2</v>
      </c>
      <c r="K1954" s="139">
        <f t="shared" si="214"/>
        <v>-0.16032292852981986</v>
      </c>
      <c r="L1954" s="139">
        <f t="shared" si="215"/>
        <v>-0.10685264452251035</v>
      </c>
      <c r="M1954" s="139">
        <f t="shared" si="216"/>
        <v>-0.30809635527175694</v>
      </c>
      <c r="N1954" s="388">
        <f t="shared" si="212"/>
        <v>-922.74858403891199</v>
      </c>
    </row>
    <row r="1955" spans="2:14" x14ac:dyDescent="0.25">
      <c r="B1955" s="387">
        <v>23</v>
      </c>
      <c r="C1955" s="387">
        <v>6141</v>
      </c>
      <c r="D1955" s="384" t="s">
        <v>2528</v>
      </c>
      <c r="E1955" s="385">
        <v>2378</v>
      </c>
      <c r="F1955" s="385">
        <v>2183</v>
      </c>
      <c r="G1955" s="385">
        <v>6690</v>
      </c>
      <c r="H1955" s="386">
        <f t="shared" si="210"/>
        <v>0.3554559043348281</v>
      </c>
      <c r="I1955" s="139">
        <f t="shared" si="211"/>
        <v>4.1539166284929001</v>
      </c>
      <c r="J1955" s="139">
        <f t="shared" si="213"/>
        <v>9.2643903627508614E-2</v>
      </c>
      <c r="K1955" s="139">
        <f t="shared" si="214"/>
        <v>-6.7565791834877306E-2</v>
      </c>
      <c r="L1955" s="139">
        <f t="shared" si="215"/>
        <v>-0.10222340378389143</v>
      </c>
      <c r="M1955" s="139">
        <f t="shared" si="216"/>
        <v>-7.714529199126012E-2</v>
      </c>
      <c r="N1955" s="388">
        <f t="shared" si="212"/>
        <v>-516.10200342153018</v>
      </c>
    </row>
    <row r="1956" spans="2:14" x14ac:dyDescent="0.25">
      <c r="B1956" s="387">
        <v>23</v>
      </c>
      <c r="C1956" s="387">
        <v>6142</v>
      </c>
      <c r="D1956" s="384" t="s">
        <v>2529</v>
      </c>
      <c r="E1956" s="385">
        <v>68</v>
      </c>
      <c r="F1956" s="385">
        <v>1814</v>
      </c>
      <c r="G1956" s="385">
        <v>160</v>
      </c>
      <c r="H1956" s="386">
        <f t="shared" si="210"/>
        <v>0.42499999999999999</v>
      </c>
      <c r="I1956" s="139">
        <f t="shared" si="211"/>
        <v>0.1256890848952591</v>
      </c>
      <c r="J1956" s="139">
        <f t="shared" si="213"/>
        <v>-0.14339869409386827</v>
      </c>
      <c r="K1956" s="139">
        <f t="shared" si="214"/>
        <v>6.573077154556517E-3</v>
      </c>
      <c r="L1956" s="139">
        <f t="shared" si="215"/>
        <v>-0.24158161612878845</v>
      </c>
      <c r="M1956" s="139">
        <f t="shared" si="216"/>
        <v>-0.3784072330681002</v>
      </c>
      <c r="N1956" s="388">
        <f t="shared" si="212"/>
        <v>-60.545157290896029</v>
      </c>
    </row>
    <row r="1957" spans="2:14" x14ac:dyDescent="0.25">
      <c r="B1957" s="387">
        <v>23</v>
      </c>
      <c r="C1957" s="387">
        <v>6151</v>
      </c>
      <c r="D1957" s="384" t="s">
        <v>2530</v>
      </c>
      <c r="E1957" s="385">
        <v>765</v>
      </c>
      <c r="F1957" s="385">
        <v>2766</v>
      </c>
      <c r="G1957" s="385">
        <v>1350</v>
      </c>
      <c r="H1957" s="386">
        <f t="shared" si="210"/>
        <v>0.56666666666666665</v>
      </c>
      <c r="I1957" s="139">
        <f t="shared" si="211"/>
        <v>0.76464208242950105</v>
      </c>
      <c r="J1957" s="139">
        <f t="shared" si="213"/>
        <v>-0.10038327429471997</v>
      </c>
      <c r="K1957" s="139">
        <f t="shared" si="214"/>
        <v>0.15759965014700339</v>
      </c>
      <c r="L1957" s="139">
        <f t="shared" si="215"/>
        <v>-0.2194767706241425</v>
      </c>
      <c r="M1957" s="139">
        <f t="shared" si="216"/>
        <v>-0.16226039477185908</v>
      </c>
      <c r="N1957" s="388">
        <f t="shared" si="212"/>
        <v>-219.05153294200974</v>
      </c>
    </row>
    <row r="1958" spans="2:14" x14ac:dyDescent="0.25">
      <c r="B1958" s="387">
        <v>23</v>
      </c>
      <c r="C1958" s="387">
        <v>6152</v>
      </c>
      <c r="D1958" s="384" t="s">
        <v>2531</v>
      </c>
      <c r="E1958" s="385">
        <v>3451</v>
      </c>
      <c r="F1958" s="385">
        <v>2695</v>
      </c>
      <c r="G1958" s="385">
        <v>9739</v>
      </c>
      <c r="H1958" s="386">
        <f t="shared" si="210"/>
        <v>0.35434849573878224</v>
      </c>
      <c r="I1958" s="139">
        <f t="shared" si="211"/>
        <v>4.8942486085343226</v>
      </c>
      <c r="J1958" s="139">
        <f t="shared" si="213"/>
        <v>0.2028573615834777</v>
      </c>
      <c r="K1958" s="139">
        <f t="shared" si="214"/>
        <v>-6.874636683602918E-2</v>
      </c>
      <c r="L1958" s="139">
        <f t="shared" si="215"/>
        <v>-7.6611310086675016E-2</v>
      </c>
      <c r="M1958" s="139">
        <f t="shared" si="216"/>
        <v>5.7499684660773515E-2</v>
      </c>
      <c r="N1958" s="388">
        <f t="shared" si="212"/>
        <v>559.98942891127331</v>
      </c>
    </row>
    <row r="1959" spans="2:14" x14ac:dyDescent="0.25">
      <c r="B1959" s="387">
        <v>23</v>
      </c>
      <c r="C1959" s="387">
        <v>6153</v>
      </c>
      <c r="D1959" s="384" t="s">
        <v>2532</v>
      </c>
      <c r="E1959" s="385">
        <v>11226</v>
      </c>
      <c r="F1959" s="385">
        <v>2636</v>
      </c>
      <c r="G1959" s="385">
        <v>18446</v>
      </c>
      <c r="H1959" s="386">
        <f t="shared" si="210"/>
        <v>0.60858722758321593</v>
      </c>
      <c r="I1959" s="139">
        <f t="shared" si="211"/>
        <v>11.256449165402124</v>
      </c>
      <c r="J1959" s="139">
        <f t="shared" si="213"/>
        <v>0.51759287434917889</v>
      </c>
      <c r="K1959" s="139">
        <f t="shared" si="214"/>
        <v>0.202289899463339</v>
      </c>
      <c r="L1959" s="139">
        <f t="shared" si="215"/>
        <v>0.14349167232651652</v>
      </c>
      <c r="M1959" s="139">
        <f t="shared" si="216"/>
        <v>0.86337444613903436</v>
      </c>
      <c r="N1959" s="388">
        <f t="shared" si="212"/>
        <v>15925.805033480628</v>
      </c>
    </row>
    <row r="1960" spans="2:14" x14ac:dyDescent="0.25">
      <c r="B1960" s="387">
        <v>23</v>
      </c>
      <c r="C1960" s="387">
        <v>6154</v>
      </c>
      <c r="D1960" s="384" t="s">
        <v>2533</v>
      </c>
      <c r="E1960" s="385">
        <v>1144</v>
      </c>
      <c r="F1960" s="385">
        <v>1283</v>
      </c>
      <c r="G1960" s="385">
        <v>4397</v>
      </c>
      <c r="H1960" s="386">
        <f t="shared" si="210"/>
        <v>0.26017739367750742</v>
      </c>
      <c r="I1960" s="139">
        <f t="shared" si="211"/>
        <v>4.3187840997661731</v>
      </c>
      <c r="J1960" s="139">
        <f t="shared" si="213"/>
        <v>9.7578888380572826E-3</v>
      </c>
      <c r="K1960" s="139">
        <f t="shared" si="214"/>
        <v>-0.16913934673652062</v>
      </c>
      <c r="L1960" s="139">
        <f t="shared" si="215"/>
        <v>-9.6519744836674332E-2</v>
      </c>
      <c r="M1960" s="139">
        <f t="shared" si="216"/>
        <v>-0.25590120273513767</v>
      </c>
      <c r="N1960" s="388">
        <f t="shared" si="212"/>
        <v>-1125.1975884264002</v>
      </c>
    </row>
    <row r="1961" spans="2:14" x14ac:dyDescent="0.25">
      <c r="B1961" s="387">
        <v>23</v>
      </c>
      <c r="C1961" s="387">
        <v>6155</v>
      </c>
      <c r="D1961" s="384" t="s">
        <v>2534</v>
      </c>
      <c r="E1961" s="385">
        <v>153</v>
      </c>
      <c r="F1961" s="385">
        <v>1113</v>
      </c>
      <c r="G1961" s="385">
        <v>988</v>
      </c>
      <c r="H1961" s="386">
        <f t="shared" si="210"/>
        <v>0.15485829959514169</v>
      </c>
      <c r="I1961" s="139">
        <f t="shared" si="211"/>
        <v>1.0251572327044025</v>
      </c>
      <c r="J1961" s="139">
        <f t="shared" si="213"/>
        <v>-0.11346863729244408</v>
      </c>
      <c r="K1961" s="139">
        <f t="shared" si="214"/>
        <v>-0.28141686567719443</v>
      </c>
      <c r="L1961" s="139">
        <f t="shared" si="215"/>
        <v>-0.2104641403200837</v>
      </c>
      <c r="M1961" s="139">
        <f t="shared" si="216"/>
        <v>-0.60534964328972229</v>
      </c>
      <c r="N1961" s="388">
        <f t="shared" si="212"/>
        <v>-598.08544757024561</v>
      </c>
    </row>
    <row r="1962" spans="2:14" x14ac:dyDescent="0.25">
      <c r="B1962" s="387">
        <v>23</v>
      </c>
      <c r="C1962" s="387">
        <v>6156</v>
      </c>
      <c r="D1962" s="384" t="s">
        <v>2535</v>
      </c>
      <c r="E1962" s="385">
        <v>929</v>
      </c>
      <c r="F1962" s="385">
        <v>3536</v>
      </c>
      <c r="G1962" s="385">
        <v>4838</v>
      </c>
      <c r="H1962" s="386">
        <f t="shared" si="210"/>
        <v>0.1920214964861513</v>
      </c>
      <c r="I1962" s="139">
        <f t="shared" si="211"/>
        <v>1.6309389140271493</v>
      </c>
      <c r="J1962" s="139">
        <f t="shared" si="213"/>
        <v>2.5698897351859307E-2</v>
      </c>
      <c r="K1962" s="139">
        <f t="shared" si="214"/>
        <v>-0.24179829908030451</v>
      </c>
      <c r="L1962" s="139">
        <f t="shared" si="215"/>
        <v>-0.18950687033800431</v>
      </c>
      <c r="M1962" s="139">
        <f t="shared" si="216"/>
        <v>-0.4056062720664495</v>
      </c>
      <c r="N1962" s="388">
        <f t="shared" si="212"/>
        <v>-1962.3231442574827</v>
      </c>
    </row>
    <row r="1963" spans="2:14" x14ac:dyDescent="0.25">
      <c r="B1963" s="387">
        <v>23</v>
      </c>
      <c r="C1963" s="387">
        <v>6157</v>
      </c>
      <c r="D1963" s="384" t="s">
        <v>2536</v>
      </c>
      <c r="E1963" s="385">
        <v>606</v>
      </c>
      <c r="F1963" s="385">
        <v>3116</v>
      </c>
      <c r="G1963" s="385">
        <v>2146</v>
      </c>
      <c r="H1963" s="386">
        <f t="shared" si="210"/>
        <v>0.28238583410997203</v>
      </c>
      <c r="I1963" s="139">
        <f t="shared" si="211"/>
        <v>0.88318356867779202</v>
      </c>
      <c r="J1963" s="139">
        <f t="shared" si="213"/>
        <v>-7.1609934664365285E-2</v>
      </c>
      <c r="K1963" s="139">
        <f t="shared" si="214"/>
        <v>-0.1454635962657769</v>
      </c>
      <c r="L1963" s="139">
        <f t="shared" si="215"/>
        <v>-0.21537577845488803</v>
      </c>
      <c r="M1963" s="139">
        <f t="shared" si="216"/>
        <v>-0.43244930938503023</v>
      </c>
      <c r="N1963" s="388">
        <f t="shared" si="212"/>
        <v>-928.03621794027492</v>
      </c>
    </row>
    <row r="1964" spans="2:14" x14ac:dyDescent="0.25">
      <c r="B1964" s="387">
        <v>23</v>
      </c>
      <c r="C1964" s="387">
        <v>6158</v>
      </c>
      <c r="D1964" s="384" t="s">
        <v>2537</v>
      </c>
      <c r="E1964" s="385">
        <v>975</v>
      </c>
      <c r="F1964" s="385">
        <v>1939</v>
      </c>
      <c r="G1964" s="385">
        <v>2902</v>
      </c>
      <c r="H1964" s="386">
        <f t="shared" si="210"/>
        <v>0.33597518952446587</v>
      </c>
      <c r="I1964" s="139">
        <f t="shared" si="211"/>
        <v>1.9994842702423929</v>
      </c>
      <c r="J1964" s="139">
        <f t="shared" si="213"/>
        <v>-4.4282491497847534E-2</v>
      </c>
      <c r="K1964" s="139">
        <f t="shared" si="214"/>
        <v>-8.8333596050775273E-2</v>
      </c>
      <c r="L1964" s="139">
        <f t="shared" si="215"/>
        <v>-0.17675688999198352</v>
      </c>
      <c r="M1964" s="139">
        <f t="shared" si="216"/>
        <v>-0.30937297754060633</v>
      </c>
      <c r="N1964" s="388">
        <f t="shared" si="212"/>
        <v>-897.80038082283954</v>
      </c>
    </row>
    <row r="1965" spans="2:14" x14ac:dyDescent="0.25">
      <c r="B1965" s="387">
        <v>23</v>
      </c>
      <c r="C1965" s="387">
        <v>6159</v>
      </c>
      <c r="D1965" s="384" t="s">
        <v>2538</v>
      </c>
      <c r="E1965" s="385">
        <v>1709</v>
      </c>
      <c r="F1965" s="385">
        <v>2704</v>
      </c>
      <c r="G1965" s="385">
        <v>4473</v>
      </c>
      <c r="H1965" s="386">
        <f t="shared" si="210"/>
        <v>0.38207019897160743</v>
      </c>
      <c r="I1965" s="139">
        <f t="shared" si="211"/>
        <v>2.2862426035502961</v>
      </c>
      <c r="J1965" s="139">
        <f t="shared" si="213"/>
        <v>1.2505092119347425E-2</v>
      </c>
      <c r="K1965" s="139">
        <f t="shared" si="214"/>
        <v>-3.9193092694142895E-2</v>
      </c>
      <c r="L1965" s="139">
        <f t="shared" si="215"/>
        <v>-0.16683636582290914</v>
      </c>
      <c r="M1965" s="139">
        <f t="shared" si="216"/>
        <v>-0.19352436639770462</v>
      </c>
      <c r="N1965" s="388">
        <f t="shared" si="212"/>
        <v>-865.63449089693279</v>
      </c>
    </row>
    <row r="1966" spans="2:14" x14ac:dyDescent="0.25">
      <c r="B1966" s="387">
        <v>23</v>
      </c>
      <c r="C1966" s="387">
        <v>6172</v>
      </c>
      <c r="D1966" s="384" t="s">
        <v>2539</v>
      </c>
      <c r="E1966" s="385">
        <v>17</v>
      </c>
      <c r="F1966" s="385">
        <v>349</v>
      </c>
      <c r="G1966" s="385">
        <v>41</v>
      </c>
      <c r="H1966" s="386">
        <f t="shared" si="210"/>
        <v>0.41463414634146339</v>
      </c>
      <c r="I1966" s="139">
        <f t="shared" si="211"/>
        <v>0.166189111747851</v>
      </c>
      <c r="J1966" s="139">
        <f t="shared" si="213"/>
        <v>-0.1477002360737831</v>
      </c>
      <c r="K1966" s="139">
        <f t="shared" si="214"/>
        <v>-4.4776476985493628E-3</v>
      </c>
      <c r="L1966" s="139">
        <f t="shared" si="215"/>
        <v>-0.24018050080424133</v>
      </c>
      <c r="M1966" s="139">
        <f t="shared" si="216"/>
        <v>-0.39235838457657379</v>
      </c>
      <c r="N1966" s="388">
        <f t="shared" si="212"/>
        <v>-16.086693767639524</v>
      </c>
    </row>
    <row r="1967" spans="2:14" x14ac:dyDescent="0.25">
      <c r="B1967" s="387">
        <v>23</v>
      </c>
      <c r="C1967" s="387">
        <v>6173</v>
      </c>
      <c r="D1967" s="384" t="s">
        <v>2540</v>
      </c>
      <c r="E1967" s="385">
        <v>336</v>
      </c>
      <c r="F1967" s="385">
        <v>483</v>
      </c>
      <c r="G1967" s="385">
        <v>1122</v>
      </c>
      <c r="H1967" s="386">
        <f t="shared" si="210"/>
        <v>0.29946524064171121</v>
      </c>
      <c r="I1967" s="139">
        <f t="shared" si="211"/>
        <v>3.018633540372671</v>
      </c>
      <c r="J1967" s="139">
        <f t="shared" si="213"/>
        <v>-0.10862488413859039</v>
      </c>
      <c r="K1967" s="139">
        <f t="shared" si="214"/>
        <v>-0.12725575459118835</v>
      </c>
      <c r="L1967" s="139">
        <f t="shared" si="215"/>
        <v>-0.14149899582865705</v>
      </c>
      <c r="M1967" s="139">
        <f t="shared" si="216"/>
        <v>-0.37737963455843582</v>
      </c>
      <c r="N1967" s="388">
        <f t="shared" si="212"/>
        <v>-423.41994997456499</v>
      </c>
    </row>
    <row r="1968" spans="2:14" x14ac:dyDescent="0.25">
      <c r="B1968" s="387">
        <v>23</v>
      </c>
      <c r="C1968" s="387">
        <v>6177</v>
      </c>
      <c r="D1968" s="384" t="s">
        <v>2541</v>
      </c>
      <c r="E1968" s="385">
        <v>143</v>
      </c>
      <c r="F1968" s="385">
        <v>2872</v>
      </c>
      <c r="G1968" s="385">
        <v>419</v>
      </c>
      <c r="H1968" s="386">
        <f t="shared" si="210"/>
        <v>0.3412887828162291</v>
      </c>
      <c r="I1968" s="139">
        <f t="shared" si="211"/>
        <v>0.19568245125348188</v>
      </c>
      <c r="J1968" s="139">
        <f t="shared" si="213"/>
        <v>-0.13403651449052423</v>
      </c>
      <c r="K1968" s="139">
        <f t="shared" si="214"/>
        <v>-8.2668934038088296E-2</v>
      </c>
      <c r="L1968" s="139">
        <f t="shared" si="215"/>
        <v>-0.23916016642017246</v>
      </c>
      <c r="M1968" s="139">
        <f t="shared" si="216"/>
        <v>-0.45586561494878497</v>
      </c>
      <c r="N1968" s="388">
        <f t="shared" si="212"/>
        <v>-191.00769266354089</v>
      </c>
    </row>
    <row r="1969" spans="2:14" x14ac:dyDescent="0.25">
      <c r="B1969" s="387">
        <v>23</v>
      </c>
      <c r="C1969" s="387">
        <v>6181</v>
      </c>
      <c r="D1969" s="384" t="s">
        <v>2542</v>
      </c>
      <c r="E1969" s="385">
        <v>318</v>
      </c>
      <c r="F1969" s="385">
        <v>1456</v>
      </c>
      <c r="G1969" s="385">
        <v>427</v>
      </c>
      <c r="H1969" s="386">
        <f t="shared" si="210"/>
        <v>0.74473067915690871</v>
      </c>
      <c r="I1969" s="139">
        <f t="shared" si="211"/>
        <v>0.51167582417582413</v>
      </c>
      <c r="J1969" s="139">
        <f t="shared" si="213"/>
        <v>-0.13374733519775686</v>
      </c>
      <c r="K1969" s="139">
        <f t="shared" si="214"/>
        <v>0.34742833894478348</v>
      </c>
      <c r="L1969" s="139">
        <f t="shared" si="215"/>
        <v>-0.2282282438595212</v>
      </c>
      <c r="M1969" s="139">
        <f t="shared" si="216"/>
        <v>-1.4547240112494586E-2</v>
      </c>
      <c r="N1969" s="388">
        <f t="shared" si="212"/>
        <v>-6.211671528035188</v>
      </c>
    </row>
    <row r="1970" spans="2:14" x14ac:dyDescent="0.25">
      <c r="B1970" s="387">
        <v>23</v>
      </c>
      <c r="C1970" s="387">
        <v>6191</v>
      </c>
      <c r="D1970" s="384" t="s">
        <v>2543</v>
      </c>
      <c r="E1970" s="385">
        <v>130</v>
      </c>
      <c r="F1970" s="385">
        <v>1023</v>
      </c>
      <c r="G1970" s="385">
        <v>630</v>
      </c>
      <c r="H1970" s="386">
        <f t="shared" si="210"/>
        <v>0.20634920634920634</v>
      </c>
      <c r="I1970" s="139">
        <f t="shared" si="211"/>
        <v>0.74291300097751711</v>
      </c>
      <c r="J1970" s="139">
        <f t="shared" si="213"/>
        <v>-0.1264094106437845</v>
      </c>
      <c r="K1970" s="139">
        <f t="shared" si="214"/>
        <v>-0.22652395847244133</v>
      </c>
      <c r="L1970" s="139">
        <f t="shared" si="215"/>
        <v>-0.22022849726179433</v>
      </c>
      <c r="M1970" s="139">
        <f t="shared" si="216"/>
        <v>-0.57316186637802025</v>
      </c>
      <c r="N1970" s="388">
        <f t="shared" si="212"/>
        <v>-361.09197581815278</v>
      </c>
    </row>
    <row r="1971" spans="2:14" x14ac:dyDescent="0.25">
      <c r="B1971" s="387">
        <v>23</v>
      </c>
      <c r="C1971" s="387">
        <v>6192</v>
      </c>
      <c r="D1971" s="384" t="s">
        <v>2544</v>
      </c>
      <c r="E1971" s="385">
        <v>87</v>
      </c>
      <c r="F1971" s="385">
        <v>1660</v>
      </c>
      <c r="G1971" s="385">
        <v>298</v>
      </c>
      <c r="H1971" s="386">
        <f t="shared" si="210"/>
        <v>0.29194630872483224</v>
      </c>
      <c r="I1971" s="139">
        <f t="shared" si="211"/>
        <v>0.23192771084337349</v>
      </c>
      <c r="J1971" s="139">
        <f t="shared" si="213"/>
        <v>-0.13841035129363091</v>
      </c>
      <c r="K1971" s="139">
        <f t="shared" si="214"/>
        <v>-0.13527146179097488</v>
      </c>
      <c r="L1971" s="139">
        <f t="shared" si="215"/>
        <v>-0.2379062465440592</v>
      </c>
      <c r="M1971" s="139">
        <f t="shared" si="216"/>
        <v>-0.51158805962866505</v>
      </c>
      <c r="N1971" s="388">
        <f t="shared" si="212"/>
        <v>-152.45324176934218</v>
      </c>
    </row>
    <row r="1972" spans="2:14" x14ac:dyDescent="0.25">
      <c r="B1972" s="387">
        <v>23</v>
      </c>
      <c r="C1972" s="387">
        <v>6193</v>
      </c>
      <c r="D1972" s="384" t="s">
        <v>2545</v>
      </c>
      <c r="E1972" s="385">
        <v>187</v>
      </c>
      <c r="F1972" s="385">
        <v>1181</v>
      </c>
      <c r="G1972" s="385">
        <v>750</v>
      </c>
      <c r="H1972" s="386">
        <f t="shared" si="210"/>
        <v>0.24933333333333332</v>
      </c>
      <c r="I1972" s="139">
        <f t="shared" si="211"/>
        <v>0.79339542760372561</v>
      </c>
      <c r="J1972" s="139">
        <f t="shared" si="213"/>
        <v>-0.12207172125227374</v>
      </c>
      <c r="K1972" s="139">
        <f t="shared" si="214"/>
        <v>-0.18069987335607762</v>
      </c>
      <c r="L1972" s="139">
        <f t="shared" si="215"/>
        <v>-0.21848203665267549</v>
      </c>
      <c r="M1972" s="139">
        <f t="shared" si="216"/>
        <v>-0.52125363126102686</v>
      </c>
      <c r="N1972" s="388">
        <f t="shared" si="212"/>
        <v>-390.94022344577013</v>
      </c>
    </row>
    <row r="1973" spans="2:14" x14ac:dyDescent="0.25">
      <c r="B1973" s="387">
        <v>23</v>
      </c>
      <c r="C1973" s="387">
        <v>6194</v>
      </c>
      <c r="D1973" s="384" t="s">
        <v>2546</v>
      </c>
      <c r="E1973" s="385">
        <v>93</v>
      </c>
      <c r="F1973" s="385">
        <v>1077</v>
      </c>
      <c r="G1973" s="385">
        <v>445</v>
      </c>
      <c r="H1973" s="386">
        <f t="shared" si="210"/>
        <v>0.20898876404494382</v>
      </c>
      <c r="I1973" s="139">
        <f t="shared" si="211"/>
        <v>0.49953574744661094</v>
      </c>
      <c r="J1973" s="139">
        <f t="shared" si="213"/>
        <v>-0.13309668178903025</v>
      </c>
      <c r="K1973" s="139">
        <f t="shared" si="214"/>
        <v>-0.22371000539241964</v>
      </c>
      <c r="L1973" s="139">
        <f t="shared" si="215"/>
        <v>-0.22864823487849975</v>
      </c>
      <c r="M1973" s="139">
        <f t="shared" si="216"/>
        <v>-0.58545492205994965</v>
      </c>
      <c r="N1973" s="388">
        <f t="shared" si="212"/>
        <v>-260.5274403166776</v>
      </c>
    </row>
    <row r="1974" spans="2:14" x14ac:dyDescent="0.25">
      <c r="B1974" s="387">
        <v>23</v>
      </c>
      <c r="C1974" s="387">
        <v>6195</v>
      </c>
      <c r="D1974" s="384" t="s">
        <v>2547</v>
      </c>
      <c r="E1974" s="385">
        <v>86</v>
      </c>
      <c r="F1974" s="385">
        <v>1044</v>
      </c>
      <c r="G1974" s="385">
        <v>251</v>
      </c>
      <c r="H1974" s="386">
        <f t="shared" si="210"/>
        <v>0.34262948207171312</v>
      </c>
      <c r="I1974" s="139">
        <f t="shared" si="211"/>
        <v>0.32279693486590039</v>
      </c>
      <c r="J1974" s="139">
        <f t="shared" si="213"/>
        <v>-0.14010927963863928</v>
      </c>
      <c r="K1974" s="139">
        <f t="shared" si="214"/>
        <v>-8.123965488065811E-2</v>
      </c>
      <c r="L1974" s="139">
        <f t="shared" si="215"/>
        <v>-0.23476258783066944</v>
      </c>
      <c r="M1974" s="139">
        <f t="shared" si="216"/>
        <v>-0.45611152234996682</v>
      </c>
      <c r="N1974" s="388">
        <f t="shared" si="212"/>
        <v>-114.48399210984168</v>
      </c>
    </row>
    <row r="1975" spans="2:14" x14ac:dyDescent="0.25">
      <c r="B1975" s="387">
        <v>23</v>
      </c>
      <c r="C1975" s="387">
        <v>6197</v>
      </c>
      <c r="D1975" s="384" t="s">
        <v>2548</v>
      </c>
      <c r="E1975" s="385">
        <v>115</v>
      </c>
      <c r="F1975" s="385">
        <v>704</v>
      </c>
      <c r="G1975" s="385">
        <v>324</v>
      </c>
      <c r="H1975" s="386">
        <f t="shared" si="210"/>
        <v>0.35493827160493829</v>
      </c>
      <c r="I1975" s="139">
        <f t="shared" si="211"/>
        <v>0.62357954545454541</v>
      </c>
      <c r="J1975" s="139">
        <f t="shared" si="213"/>
        <v>-0.13747051859213691</v>
      </c>
      <c r="K1975" s="139">
        <f t="shared" si="214"/>
        <v>-6.8117624521446582E-2</v>
      </c>
      <c r="L1975" s="139">
        <f t="shared" si="215"/>
        <v>-0.22435688793849581</v>
      </c>
      <c r="M1975" s="139">
        <f t="shared" si="216"/>
        <v>-0.42994503105207926</v>
      </c>
      <c r="N1975" s="388">
        <f t="shared" si="212"/>
        <v>-139.30219006087367</v>
      </c>
    </row>
    <row r="1976" spans="2:14" x14ac:dyDescent="0.25">
      <c r="B1976" s="387">
        <v>23</v>
      </c>
      <c r="C1976" s="387">
        <v>6198</v>
      </c>
      <c r="D1976" s="384" t="s">
        <v>2549</v>
      </c>
      <c r="E1976" s="385">
        <v>119</v>
      </c>
      <c r="F1976" s="385">
        <v>793</v>
      </c>
      <c r="G1976" s="385">
        <v>743</v>
      </c>
      <c r="H1976" s="386">
        <f t="shared" si="210"/>
        <v>0.1601615074024226</v>
      </c>
      <c r="I1976" s="139">
        <f t="shared" si="211"/>
        <v>1.0870113493064313</v>
      </c>
      <c r="J1976" s="139">
        <f t="shared" si="213"/>
        <v>-0.12232475313344519</v>
      </c>
      <c r="K1976" s="139">
        <f t="shared" si="214"/>
        <v>-0.27576327531719136</v>
      </c>
      <c r="L1976" s="139">
        <f t="shared" si="215"/>
        <v>-0.20832427135227136</v>
      </c>
      <c r="M1976" s="139">
        <f t="shared" si="216"/>
        <v>-0.60641229980290789</v>
      </c>
      <c r="N1976" s="388">
        <f t="shared" si="212"/>
        <v>-450.56433875356055</v>
      </c>
    </row>
    <row r="1977" spans="2:14" x14ac:dyDescent="0.25">
      <c r="B1977" s="387">
        <v>23</v>
      </c>
      <c r="C1977" s="387">
        <v>6199</v>
      </c>
      <c r="D1977" s="384" t="s">
        <v>2550</v>
      </c>
      <c r="E1977" s="385">
        <v>1075</v>
      </c>
      <c r="F1977" s="385">
        <v>1215</v>
      </c>
      <c r="G1977" s="385">
        <v>1955</v>
      </c>
      <c r="H1977" s="386">
        <f t="shared" si="210"/>
        <v>0.54987212276214836</v>
      </c>
      <c r="I1977" s="139">
        <f t="shared" si="211"/>
        <v>2.4938271604938271</v>
      </c>
      <c r="J1977" s="139">
        <f t="shared" si="213"/>
        <v>-7.8514090279186585E-2</v>
      </c>
      <c r="K1977" s="139">
        <f t="shared" si="214"/>
        <v>0.13969549195262279</v>
      </c>
      <c r="L1977" s="139">
        <f t="shared" si="215"/>
        <v>-0.15965489147644721</v>
      </c>
      <c r="M1977" s="139">
        <f t="shared" si="216"/>
        <v>-9.8473489803011002E-2</v>
      </c>
      <c r="N1977" s="388">
        <f t="shared" si="212"/>
        <v>-192.5156725648865</v>
      </c>
    </row>
    <row r="1978" spans="2:14" x14ac:dyDescent="0.25">
      <c r="B1978" s="387">
        <v>23</v>
      </c>
      <c r="C1978" s="387">
        <v>6201</v>
      </c>
      <c r="D1978" s="384" t="s">
        <v>2551</v>
      </c>
      <c r="E1978" s="385">
        <v>139</v>
      </c>
      <c r="F1978" s="385">
        <v>1284</v>
      </c>
      <c r="G1978" s="385">
        <v>485</v>
      </c>
      <c r="H1978" s="386">
        <f t="shared" si="210"/>
        <v>0.28659793814432988</v>
      </c>
      <c r="I1978" s="139">
        <f t="shared" si="211"/>
        <v>0.48598130841121495</v>
      </c>
      <c r="J1978" s="139">
        <f t="shared" si="213"/>
        <v>-0.13165078532519331</v>
      </c>
      <c r="K1978" s="139">
        <f t="shared" si="214"/>
        <v>-0.14097319882532947</v>
      </c>
      <c r="L1978" s="139">
        <f t="shared" si="215"/>
        <v>-0.22911715635149671</v>
      </c>
      <c r="M1978" s="139">
        <f t="shared" si="216"/>
        <v>-0.50174114050201957</v>
      </c>
      <c r="N1978" s="388">
        <f t="shared" si="212"/>
        <v>-243.34445314347948</v>
      </c>
    </row>
    <row r="1979" spans="2:14" x14ac:dyDescent="0.25">
      <c r="B1979" s="387">
        <v>23</v>
      </c>
      <c r="C1979" s="387">
        <v>6202</v>
      </c>
      <c r="D1979" s="384" t="s">
        <v>2552</v>
      </c>
      <c r="E1979" s="385">
        <v>217</v>
      </c>
      <c r="F1979" s="385">
        <v>676</v>
      </c>
      <c r="G1979" s="385">
        <v>554</v>
      </c>
      <c r="H1979" s="386">
        <f t="shared" si="210"/>
        <v>0.39169675090252709</v>
      </c>
      <c r="I1979" s="139">
        <f t="shared" si="211"/>
        <v>1.1405325443786982</v>
      </c>
      <c r="J1979" s="139">
        <f t="shared" si="213"/>
        <v>-0.12915661392507463</v>
      </c>
      <c r="K1979" s="139">
        <f t="shared" si="214"/>
        <v>-2.8930515179832646E-2</v>
      </c>
      <c r="L1979" s="139">
        <f t="shared" si="215"/>
        <v>-0.20647268328106416</v>
      </c>
      <c r="M1979" s="139">
        <f t="shared" si="216"/>
        <v>-0.36455981238597146</v>
      </c>
      <c r="N1979" s="388">
        <f t="shared" si="212"/>
        <v>-201.96613606182819</v>
      </c>
    </row>
    <row r="1980" spans="2:14" x14ac:dyDescent="0.25">
      <c r="B1980" s="387">
        <v>23</v>
      </c>
      <c r="C1980" s="387">
        <v>6203</v>
      </c>
      <c r="D1980" s="384" t="s">
        <v>2553</v>
      </c>
      <c r="E1980" s="385">
        <v>318</v>
      </c>
      <c r="F1980" s="385">
        <v>657</v>
      </c>
      <c r="G1980" s="385">
        <v>720</v>
      </c>
      <c r="H1980" s="386">
        <f t="shared" si="210"/>
        <v>0.44166666666666665</v>
      </c>
      <c r="I1980" s="139">
        <f t="shared" si="211"/>
        <v>1.5799086757990868</v>
      </c>
      <c r="J1980" s="139">
        <f t="shared" si="213"/>
        <v>-0.12315614360015142</v>
      </c>
      <c r="K1980" s="139">
        <f t="shared" si="214"/>
        <v>2.4340909271314971E-2</v>
      </c>
      <c r="L1980" s="139">
        <f t="shared" si="215"/>
        <v>-0.19127228271802241</v>
      </c>
      <c r="M1980" s="139">
        <f t="shared" si="216"/>
        <v>-0.29008751704685887</v>
      </c>
      <c r="N1980" s="388">
        <f t="shared" si="212"/>
        <v>-208.86301227373838</v>
      </c>
    </row>
    <row r="1981" spans="2:14" x14ac:dyDescent="0.25">
      <c r="B1981" s="387">
        <v>23</v>
      </c>
      <c r="C1981" s="387">
        <v>6204</v>
      </c>
      <c r="D1981" s="384" t="s">
        <v>2554</v>
      </c>
      <c r="E1981" s="385">
        <v>980</v>
      </c>
      <c r="F1981" s="385">
        <v>854</v>
      </c>
      <c r="G1981" s="385">
        <v>1711</v>
      </c>
      <c r="H1981" s="386">
        <f t="shared" si="210"/>
        <v>0.57276446522501456</v>
      </c>
      <c r="I1981" s="139">
        <f t="shared" si="211"/>
        <v>3.1510538641686181</v>
      </c>
      <c r="J1981" s="139">
        <f t="shared" si="213"/>
        <v>-8.7334058708591775E-2</v>
      </c>
      <c r="K1981" s="139">
        <f t="shared" si="214"/>
        <v>0.16410032981099565</v>
      </c>
      <c r="L1981" s="139">
        <f t="shared" si="215"/>
        <v>-0.13691785948454321</v>
      </c>
      <c r="M1981" s="139">
        <f t="shared" si="216"/>
        <v>-6.015158838213934E-2</v>
      </c>
      <c r="N1981" s="388">
        <f t="shared" si="212"/>
        <v>-102.91936772184042</v>
      </c>
    </row>
    <row r="1982" spans="2:14" x14ac:dyDescent="0.25">
      <c r="B1982" s="387">
        <v>23</v>
      </c>
      <c r="C1982" s="387">
        <v>6205</v>
      </c>
      <c r="D1982" s="384" t="s">
        <v>2555</v>
      </c>
      <c r="E1982" s="385">
        <v>721</v>
      </c>
      <c r="F1982" s="385">
        <v>995</v>
      </c>
      <c r="G1982" s="385">
        <v>463</v>
      </c>
      <c r="H1982" s="386">
        <f t="shared" si="210"/>
        <v>1.5572354211663066</v>
      </c>
      <c r="I1982" s="139">
        <f t="shared" si="211"/>
        <v>1.1899497487437185</v>
      </c>
      <c r="J1982" s="139">
        <f t="shared" si="213"/>
        <v>-0.13244602838030362</v>
      </c>
      <c r="K1982" s="139">
        <f t="shared" si="214"/>
        <v>1.213615209950371</v>
      </c>
      <c r="L1982" s="139">
        <f t="shared" si="215"/>
        <v>-0.20476307448045475</v>
      </c>
      <c r="M1982" s="139">
        <f t="shared" si="216"/>
        <v>0.87640610708961275</v>
      </c>
      <c r="N1982" s="388">
        <f t="shared" si="212"/>
        <v>405.77602758249071</v>
      </c>
    </row>
    <row r="1983" spans="2:14" x14ac:dyDescent="0.25">
      <c r="B1983" s="387">
        <v>23</v>
      </c>
      <c r="C1983" s="387">
        <v>6211</v>
      </c>
      <c r="D1983" s="384" t="s">
        <v>2556</v>
      </c>
      <c r="E1983" s="385">
        <v>116</v>
      </c>
      <c r="F1983" s="385">
        <v>924</v>
      </c>
      <c r="G1983" s="385">
        <v>843</v>
      </c>
      <c r="H1983" s="386">
        <f t="shared" si="210"/>
        <v>0.13760379596678529</v>
      </c>
      <c r="I1983" s="139">
        <f t="shared" si="211"/>
        <v>1.0378787878787878</v>
      </c>
      <c r="J1983" s="139">
        <f t="shared" si="213"/>
        <v>-0.11871001197385289</v>
      </c>
      <c r="K1983" s="139">
        <f t="shared" si="214"/>
        <v>-0.29981137310079259</v>
      </c>
      <c r="L1983" s="139">
        <f t="shared" si="215"/>
        <v>-0.21002403281171639</v>
      </c>
      <c r="M1983" s="139">
        <f t="shared" si="216"/>
        <v>-0.62854541788636187</v>
      </c>
      <c r="N1983" s="388">
        <f t="shared" si="212"/>
        <v>-529.86378727820306</v>
      </c>
    </row>
    <row r="1984" spans="2:14" x14ac:dyDescent="0.25">
      <c r="B1984" s="387">
        <v>23</v>
      </c>
      <c r="C1984" s="387">
        <v>6212</v>
      </c>
      <c r="D1984" s="384" t="s">
        <v>2557</v>
      </c>
      <c r="E1984" s="385">
        <v>145</v>
      </c>
      <c r="F1984" s="385">
        <v>1134</v>
      </c>
      <c r="G1984" s="385">
        <v>1086</v>
      </c>
      <c r="H1984" s="386">
        <f t="shared" si="210"/>
        <v>0.13351749539594843</v>
      </c>
      <c r="I1984" s="139">
        <f t="shared" si="211"/>
        <v>1.0855379188712522</v>
      </c>
      <c r="J1984" s="139">
        <f t="shared" si="213"/>
        <v>-0.10992619095604363</v>
      </c>
      <c r="K1984" s="139">
        <f t="shared" si="214"/>
        <v>-0.30416765525206724</v>
      </c>
      <c r="L1984" s="139">
        <f t="shared" si="215"/>
        <v>-0.20837524529285409</v>
      </c>
      <c r="M1984" s="139">
        <f t="shared" si="216"/>
        <v>-0.62246909150096497</v>
      </c>
      <c r="N1984" s="388">
        <f t="shared" si="212"/>
        <v>-676.00143337004795</v>
      </c>
    </row>
    <row r="1985" spans="2:14" x14ac:dyDescent="0.25">
      <c r="B1985" s="387">
        <v>23</v>
      </c>
      <c r="C1985" s="387">
        <v>6213</v>
      </c>
      <c r="D1985" s="384" t="s">
        <v>2558</v>
      </c>
      <c r="E1985" s="385">
        <v>710</v>
      </c>
      <c r="F1985" s="385">
        <v>1607</v>
      </c>
      <c r="G1985" s="385">
        <v>1416</v>
      </c>
      <c r="H1985" s="386">
        <f t="shared" si="210"/>
        <v>0.50141242937853103</v>
      </c>
      <c r="I1985" s="139">
        <f t="shared" si="211"/>
        <v>1.3229620410703173</v>
      </c>
      <c r="J1985" s="139">
        <f t="shared" si="213"/>
        <v>-9.7997545129389033E-2</v>
      </c>
      <c r="K1985" s="139">
        <f t="shared" si="214"/>
        <v>8.8034070164440606E-2</v>
      </c>
      <c r="L1985" s="139">
        <f t="shared" si="215"/>
        <v>-0.20016145873806879</v>
      </c>
      <c r="M1985" s="139">
        <f t="shared" si="216"/>
        <v>-0.21012493370301721</v>
      </c>
      <c r="N1985" s="388">
        <f t="shared" si="212"/>
        <v>-297.53690612347236</v>
      </c>
    </row>
    <row r="1986" spans="2:14" x14ac:dyDescent="0.25">
      <c r="B1986" s="387">
        <v>23</v>
      </c>
      <c r="C1986" s="387">
        <v>6214</v>
      </c>
      <c r="D1986" s="384" t="s">
        <v>2559</v>
      </c>
      <c r="E1986" s="385">
        <v>96</v>
      </c>
      <c r="F1986" s="385">
        <v>898</v>
      </c>
      <c r="G1986" s="385">
        <v>363</v>
      </c>
      <c r="H1986" s="386">
        <f t="shared" si="210"/>
        <v>0.26446280991735538</v>
      </c>
      <c r="I1986" s="139">
        <f t="shared" si="211"/>
        <v>0.51113585746102452</v>
      </c>
      <c r="J1986" s="139">
        <f t="shared" si="213"/>
        <v>-0.1360607695398959</v>
      </c>
      <c r="K1986" s="139">
        <f t="shared" si="214"/>
        <v>-0.16457079335851768</v>
      </c>
      <c r="L1986" s="139">
        <f t="shared" si="215"/>
        <v>-0.22824692423328008</v>
      </c>
      <c r="M1986" s="139">
        <f t="shared" si="216"/>
        <v>-0.52887848713169361</v>
      </c>
      <c r="N1986" s="388">
        <f t="shared" si="212"/>
        <v>-191.98289082880478</v>
      </c>
    </row>
    <row r="1987" spans="2:14" x14ac:dyDescent="0.25">
      <c r="B1987" s="387">
        <v>23</v>
      </c>
      <c r="C1987" s="387">
        <v>6215</v>
      </c>
      <c r="D1987" s="384" t="s">
        <v>2560</v>
      </c>
      <c r="E1987" s="385">
        <v>352</v>
      </c>
      <c r="F1987" s="385">
        <v>640</v>
      </c>
      <c r="G1987" s="385">
        <v>1984</v>
      </c>
      <c r="H1987" s="386">
        <f t="shared" si="210"/>
        <v>0.17741935483870969</v>
      </c>
      <c r="I1987" s="139">
        <f t="shared" si="211"/>
        <v>3.65</v>
      </c>
      <c r="J1987" s="139">
        <f t="shared" si="213"/>
        <v>-7.7465815342904809E-2</v>
      </c>
      <c r="K1987" s="139">
        <f t="shared" si="214"/>
        <v>-0.25736520316051664</v>
      </c>
      <c r="L1987" s="139">
        <f t="shared" si="215"/>
        <v>-0.11965660976781153</v>
      </c>
      <c r="M1987" s="139">
        <f t="shared" si="216"/>
        <v>-0.45448762827123301</v>
      </c>
      <c r="N1987" s="388">
        <f t="shared" si="212"/>
        <v>-901.70345449012632</v>
      </c>
    </row>
    <row r="1988" spans="2:14" x14ac:dyDescent="0.25">
      <c r="B1988" s="387">
        <v>23</v>
      </c>
      <c r="C1988" s="387">
        <v>6217</v>
      </c>
      <c r="D1988" s="384" t="s">
        <v>2561</v>
      </c>
      <c r="E1988" s="385">
        <v>2022</v>
      </c>
      <c r="F1988" s="385">
        <v>1183</v>
      </c>
      <c r="G1988" s="385">
        <v>4540</v>
      </c>
      <c r="H1988" s="386">
        <f t="shared" si="210"/>
        <v>0.44537444933920706</v>
      </c>
      <c r="I1988" s="139">
        <f t="shared" si="211"/>
        <v>5.5469146238377007</v>
      </c>
      <c r="J1988" s="139">
        <f t="shared" si="213"/>
        <v>1.4926968696274264E-2</v>
      </c>
      <c r="K1988" s="139">
        <f t="shared" si="214"/>
        <v>2.8293664874382406E-2</v>
      </c>
      <c r="L1988" s="139">
        <f t="shared" si="215"/>
        <v>-5.4032057011583361E-2</v>
      </c>
      <c r="M1988" s="139">
        <f t="shared" si="216"/>
        <v>-1.0811423440926692E-2</v>
      </c>
      <c r="N1988" s="388">
        <f t="shared" si="212"/>
        <v>-49.083862421807183</v>
      </c>
    </row>
    <row r="1989" spans="2:14" x14ac:dyDescent="0.25">
      <c r="B1989" s="387">
        <v>23</v>
      </c>
      <c r="C1989" s="387">
        <v>6218</v>
      </c>
      <c r="D1989" s="384" t="s">
        <v>2562</v>
      </c>
      <c r="E1989" s="385">
        <v>337</v>
      </c>
      <c r="F1989" s="385">
        <v>2029</v>
      </c>
      <c r="G1989" s="385">
        <v>1469</v>
      </c>
      <c r="H1989" s="386">
        <f t="shared" si="210"/>
        <v>0.22940776038121172</v>
      </c>
      <c r="I1989" s="139">
        <f t="shared" si="211"/>
        <v>0.89009364218827003</v>
      </c>
      <c r="J1989" s="139">
        <f t="shared" si="213"/>
        <v>-9.6081732314805129E-2</v>
      </c>
      <c r="K1989" s="139">
        <f t="shared" si="214"/>
        <v>-0.20194192745868883</v>
      </c>
      <c r="L1989" s="139">
        <f t="shared" si="215"/>
        <v>-0.21513672157908606</v>
      </c>
      <c r="M1989" s="139">
        <f t="shared" si="216"/>
        <v>-0.51316038135258002</v>
      </c>
      <c r="N1989" s="388">
        <f t="shared" si="212"/>
        <v>-753.83260020694001</v>
      </c>
    </row>
    <row r="1990" spans="2:14" x14ac:dyDescent="0.25">
      <c r="B1990" s="387">
        <v>23</v>
      </c>
      <c r="C1990" s="387">
        <v>6219</v>
      </c>
      <c r="D1990" s="384" t="s">
        <v>2563</v>
      </c>
      <c r="E1990" s="385">
        <v>723</v>
      </c>
      <c r="F1990" s="385">
        <v>498</v>
      </c>
      <c r="G1990" s="385">
        <v>1812</v>
      </c>
      <c r="H1990" s="386">
        <f t="shared" si="210"/>
        <v>0.39900662251655628</v>
      </c>
      <c r="I1990" s="139">
        <f t="shared" si="211"/>
        <v>5.0903614457831328</v>
      </c>
      <c r="J1990" s="139">
        <f t="shared" si="213"/>
        <v>-8.3683170137403548E-2</v>
      </c>
      <c r="K1990" s="139">
        <f t="shared" si="214"/>
        <v>-2.1137680881844922E-2</v>
      </c>
      <c r="L1990" s="139">
        <f t="shared" si="215"/>
        <v>-6.9826704668761785E-2</v>
      </c>
      <c r="M1990" s="139">
        <f t="shared" si="216"/>
        <v>-0.17464755568801027</v>
      </c>
      <c r="N1990" s="388">
        <f t="shared" si="212"/>
        <v>-316.46137090667463</v>
      </c>
    </row>
    <row r="1991" spans="2:14" x14ac:dyDescent="0.25">
      <c r="B1991" s="387">
        <v>23</v>
      </c>
      <c r="C1991" s="387">
        <v>6220</v>
      </c>
      <c r="D1991" s="384" t="s">
        <v>2564</v>
      </c>
      <c r="E1991" s="385">
        <v>84</v>
      </c>
      <c r="F1991" s="385">
        <v>1071</v>
      </c>
      <c r="G1991" s="385">
        <v>866</v>
      </c>
      <c r="H1991" s="386">
        <f t="shared" si="210"/>
        <v>9.6997690531177835E-2</v>
      </c>
      <c r="I1991" s="139">
        <f t="shared" si="211"/>
        <v>0.88702147525676933</v>
      </c>
      <c r="J1991" s="139">
        <f t="shared" si="213"/>
        <v>-0.11787862150714667</v>
      </c>
      <c r="K1991" s="139">
        <f t="shared" si="214"/>
        <v>-0.34310032095850856</v>
      </c>
      <c r="L1991" s="139">
        <f t="shared" si="215"/>
        <v>-0.21524300447571126</v>
      </c>
      <c r="M1991" s="139">
        <f t="shared" si="216"/>
        <v>-0.6762219469413665</v>
      </c>
      <c r="N1991" s="388">
        <f t="shared" si="212"/>
        <v>-585.60820605122342</v>
      </c>
    </row>
    <row r="1992" spans="2:14" x14ac:dyDescent="0.25">
      <c r="B1992" s="387">
        <v>23</v>
      </c>
      <c r="C1992" s="387">
        <v>6232</v>
      </c>
      <c r="D1992" s="384" t="s">
        <v>2565</v>
      </c>
      <c r="E1992" s="385">
        <v>1021</v>
      </c>
      <c r="F1992" s="385">
        <v>2327</v>
      </c>
      <c r="G1992" s="385">
        <v>3759</v>
      </c>
      <c r="H1992" s="386">
        <f t="shared" si="210"/>
        <v>0.2716147911678638</v>
      </c>
      <c r="I1992" s="139">
        <f t="shared" si="211"/>
        <v>2.0541469703480875</v>
      </c>
      <c r="J1992" s="139">
        <f t="shared" si="213"/>
        <v>-1.3304159760141564E-2</v>
      </c>
      <c r="K1992" s="139">
        <f t="shared" si="214"/>
        <v>-0.15694628122884341</v>
      </c>
      <c r="L1992" s="139">
        <f t="shared" si="215"/>
        <v>-0.174865811077938</v>
      </c>
      <c r="M1992" s="139">
        <f t="shared" si="216"/>
        <v>-0.34511625206692298</v>
      </c>
      <c r="N1992" s="388">
        <f t="shared" si="212"/>
        <v>-1297.2919915195635</v>
      </c>
    </row>
    <row r="1993" spans="2:14" x14ac:dyDescent="0.25">
      <c r="B1993" s="387">
        <v>23</v>
      </c>
      <c r="C1993" s="387">
        <v>6235</v>
      </c>
      <c r="D1993" s="384" t="s">
        <v>2566</v>
      </c>
      <c r="E1993" s="385">
        <v>508</v>
      </c>
      <c r="F1993" s="385">
        <v>179</v>
      </c>
      <c r="G1993" s="385">
        <v>1556</v>
      </c>
      <c r="H1993" s="386">
        <f t="shared" si="210"/>
        <v>0.32647814910025708</v>
      </c>
      <c r="I1993" s="139">
        <f t="shared" si="211"/>
        <v>11.53072625698324</v>
      </c>
      <c r="J1993" s="139">
        <f t="shared" si="213"/>
        <v>-9.2936907505959829E-2</v>
      </c>
      <c r="K1993" s="139">
        <f t="shared" si="214"/>
        <v>-9.8458105242579905E-2</v>
      </c>
      <c r="L1993" s="139">
        <f t="shared" si="215"/>
        <v>0.1529804027311959</v>
      </c>
      <c r="M1993" s="139">
        <f t="shared" si="216"/>
        <v>-3.8414610017343837E-2</v>
      </c>
      <c r="N1993" s="388">
        <f t="shared" si="212"/>
        <v>-59.77313318698701</v>
      </c>
    </row>
    <row r="1994" spans="2:14" x14ac:dyDescent="0.25">
      <c r="B1994" s="387">
        <v>23</v>
      </c>
      <c r="C1994" s="387">
        <v>6238</v>
      </c>
      <c r="D1994" s="384" t="s">
        <v>2567</v>
      </c>
      <c r="E1994" s="385">
        <v>507</v>
      </c>
      <c r="F1994" s="385">
        <v>1935</v>
      </c>
      <c r="G1994" s="385">
        <v>2545</v>
      </c>
      <c r="H1994" s="386">
        <f t="shared" si="210"/>
        <v>0.19921414538310411</v>
      </c>
      <c r="I1994" s="139">
        <f t="shared" si="211"/>
        <v>1.5772609819121448</v>
      </c>
      <c r="J1994" s="139">
        <f t="shared" si="213"/>
        <v>-5.7187117437592028E-2</v>
      </c>
      <c r="K1994" s="139">
        <f t="shared" si="214"/>
        <v>-0.23413043239575379</v>
      </c>
      <c r="L1994" s="139">
        <f t="shared" si="215"/>
        <v>-0.19136388079259176</v>
      </c>
      <c r="M1994" s="139">
        <f t="shared" si="216"/>
        <v>-0.48268143062593755</v>
      </c>
      <c r="N1994" s="388">
        <f t="shared" si="212"/>
        <v>-1228.424240943011</v>
      </c>
    </row>
    <row r="1995" spans="2:14" x14ac:dyDescent="0.25">
      <c r="B1995" s="387">
        <v>23</v>
      </c>
      <c r="C1995" s="387">
        <v>6239</v>
      </c>
      <c r="D1995" s="384" t="s">
        <v>2568</v>
      </c>
      <c r="E1995" s="385">
        <v>160</v>
      </c>
      <c r="F1995" s="385">
        <v>1190</v>
      </c>
      <c r="G1995" s="385">
        <v>636</v>
      </c>
      <c r="H1995" s="386">
        <f t="shared" si="210"/>
        <v>0.25157232704402516</v>
      </c>
      <c r="I1995" s="139">
        <f t="shared" si="211"/>
        <v>0.66890756302521004</v>
      </c>
      <c r="J1995" s="139">
        <f t="shared" si="213"/>
        <v>-0.12619252617420895</v>
      </c>
      <c r="K1995" s="139">
        <f t="shared" si="214"/>
        <v>-0.17831294949435458</v>
      </c>
      <c r="L1995" s="139">
        <f t="shared" si="215"/>
        <v>-0.22278874626094194</v>
      </c>
      <c r="M1995" s="139">
        <f t="shared" si="216"/>
        <v>-0.52729422192950548</v>
      </c>
      <c r="N1995" s="388">
        <f t="shared" si="212"/>
        <v>-335.35912514716546</v>
      </c>
    </row>
    <row r="1996" spans="2:14" x14ac:dyDescent="0.25">
      <c r="B1996" s="387">
        <v>23</v>
      </c>
      <c r="C1996" s="387">
        <v>6240</v>
      </c>
      <c r="D1996" s="384" t="s">
        <v>2569</v>
      </c>
      <c r="E1996" s="385">
        <v>1982</v>
      </c>
      <c r="F1996" s="385">
        <v>1343</v>
      </c>
      <c r="G1996" s="385">
        <v>4406</v>
      </c>
      <c r="H1996" s="386">
        <f t="shared" si="210"/>
        <v>0.44984112573763052</v>
      </c>
      <c r="I1996" s="139">
        <f t="shared" si="211"/>
        <v>4.756515264333582</v>
      </c>
      <c r="J1996" s="139">
        <f t="shared" si="213"/>
        <v>1.0083215542420589E-2</v>
      </c>
      <c r="K1996" s="139">
        <f t="shared" si="214"/>
        <v>3.3055454256406928E-2</v>
      </c>
      <c r="L1996" s="139">
        <f t="shared" si="215"/>
        <v>-8.1376252588149775E-2</v>
      </c>
      <c r="M1996" s="139">
        <f t="shared" si="216"/>
        <v>-3.8237582789322259E-2</v>
      </c>
      <c r="N1996" s="388">
        <f t="shared" si="212"/>
        <v>-168.47478976975387</v>
      </c>
    </row>
    <row r="1997" spans="2:14" x14ac:dyDescent="0.25">
      <c r="B1997" s="387">
        <v>23</v>
      </c>
      <c r="C1997" s="387">
        <v>6246</v>
      </c>
      <c r="D1997" s="384" t="s">
        <v>2570</v>
      </c>
      <c r="E1997" s="385">
        <v>695</v>
      </c>
      <c r="F1997" s="385">
        <v>352</v>
      </c>
      <c r="G1997" s="385">
        <v>2548</v>
      </c>
      <c r="H1997" s="386">
        <f t="shared" ref="H1997:H2060" si="217">E1997/G1997</f>
        <v>0.27276295133437989</v>
      </c>
      <c r="I1997" s="139">
        <f t="shared" ref="I1997:I2060" si="218">(G1997+E1997)/F1997</f>
        <v>9.2130681818181817</v>
      </c>
      <c r="J1997" s="139">
        <f t="shared" si="213"/>
        <v>-5.7078675202804262E-2</v>
      </c>
      <c r="K1997" s="139">
        <f t="shared" si="214"/>
        <v>-0.15572226220393498</v>
      </c>
      <c r="L1997" s="139">
        <f t="shared" si="215"/>
        <v>7.2800054752824889E-2</v>
      </c>
      <c r="M1997" s="139">
        <f t="shared" si="216"/>
        <v>-0.14000088265391436</v>
      </c>
      <c r="N1997" s="388">
        <f t="shared" ref="N1997:N2060" si="219">M1997*G1997</f>
        <v>-356.72224900217378</v>
      </c>
    </row>
    <row r="1998" spans="2:14" x14ac:dyDescent="0.25">
      <c r="B1998" s="387">
        <v>23</v>
      </c>
      <c r="C1998" s="387">
        <v>6248</v>
      </c>
      <c r="D1998" s="384" t="s">
        <v>2571</v>
      </c>
      <c r="E1998" s="385">
        <v>11557</v>
      </c>
      <c r="F1998" s="385">
        <v>1728</v>
      </c>
      <c r="G1998" s="385">
        <v>17295</v>
      </c>
      <c r="H1998" s="386">
        <f t="shared" si="217"/>
        <v>0.66822781150621569</v>
      </c>
      <c r="I1998" s="139">
        <f t="shared" si="218"/>
        <v>16.69675925925926</v>
      </c>
      <c r="J1998" s="139">
        <f t="shared" ref="J1998:J2061" si="220">$J$6*(G1998-G$10)/G$11</f>
        <v>0.47598720360227159</v>
      </c>
      <c r="K1998" s="139">
        <f t="shared" ref="K1998:K2061" si="221">$K$6*(H1998-H$10)/H$11</f>
        <v>0.26587093241269721</v>
      </c>
      <c r="L1998" s="139">
        <f t="shared" ref="L1998:L2061" si="222">$L$6*(I1998-I$10)/I$11</f>
        <v>0.33170146958258662</v>
      </c>
      <c r="M1998" s="139">
        <f t="shared" ref="M1998:M2061" si="223">SUM(J1998:L1998)</f>
        <v>1.0735596055975554</v>
      </c>
      <c r="N1998" s="388">
        <f t="shared" si="219"/>
        <v>18567.21337880972</v>
      </c>
    </row>
    <row r="1999" spans="2:14" x14ac:dyDescent="0.25">
      <c r="B1999" s="387">
        <v>23</v>
      </c>
      <c r="C1999" s="387">
        <v>6252</v>
      </c>
      <c r="D1999" s="384" t="s">
        <v>2572</v>
      </c>
      <c r="E1999" s="385">
        <v>1623</v>
      </c>
      <c r="F1999" s="385">
        <v>10930</v>
      </c>
      <c r="G1999" s="385">
        <v>2703</v>
      </c>
      <c r="H1999" s="386">
        <f t="shared" si="217"/>
        <v>0.60044395116537186</v>
      </c>
      <c r="I1999" s="139">
        <f t="shared" si="218"/>
        <v>0.39579139981701739</v>
      </c>
      <c r="J1999" s="139">
        <f t="shared" si="220"/>
        <v>-5.1475826405436208E-2</v>
      </c>
      <c r="K1999" s="139">
        <f t="shared" si="221"/>
        <v>0.1936085973669823</v>
      </c>
      <c r="L1999" s="139">
        <f t="shared" si="222"/>
        <v>-0.23223731386425026</v>
      </c>
      <c r="M1999" s="139">
        <f t="shared" si="223"/>
        <v>-9.0104542902704171E-2</v>
      </c>
      <c r="N1999" s="388">
        <f t="shared" si="219"/>
        <v>-243.55257946600938</v>
      </c>
    </row>
    <row r="2000" spans="2:14" x14ac:dyDescent="0.25">
      <c r="B2000" s="387">
        <v>23</v>
      </c>
      <c r="C2000" s="387">
        <v>6253</v>
      </c>
      <c r="D2000" s="384" t="s">
        <v>2573</v>
      </c>
      <c r="E2000" s="385">
        <v>4666</v>
      </c>
      <c r="F2000" s="385">
        <v>4182</v>
      </c>
      <c r="G2000" s="385">
        <v>10271</v>
      </c>
      <c r="H2000" s="386">
        <f t="shared" si="217"/>
        <v>0.45428877421867392</v>
      </c>
      <c r="I2000" s="139">
        <f t="shared" si="218"/>
        <v>3.5717360114777619</v>
      </c>
      <c r="J2000" s="139">
        <f t="shared" si="220"/>
        <v>0.22208778455250872</v>
      </c>
      <c r="K2000" s="139">
        <f t="shared" si="221"/>
        <v>3.7796958547939019E-2</v>
      </c>
      <c r="L2000" s="139">
        <f t="shared" si="222"/>
        <v>-0.12236418510048495</v>
      </c>
      <c r="M2000" s="139">
        <f t="shared" si="223"/>
        <v>0.13752055799996277</v>
      </c>
      <c r="N2000" s="388">
        <f t="shared" si="219"/>
        <v>1412.4736512176175</v>
      </c>
    </row>
    <row r="2001" spans="2:14" x14ac:dyDescent="0.25">
      <c r="B2001" s="387">
        <v>23</v>
      </c>
      <c r="C2001" s="387">
        <v>6254</v>
      </c>
      <c r="D2001" s="384" t="s">
        <v>2574</v>
      </c>
      <c r="E2001" s="385">
        <v>714</v>
      </c>
      <c r="F2001" s="385">
        <v>639</v>
      </c>
      <c r="G2001" s="385">
        <v>4635</v>
      </c>
      <c r="H2001" s="386">
        <f t="shared" si="217"/>
        <v>0.1540453074433657</v>
      </c>
      <c r="I2001" s="139">
        <f t="shared" si="218"/>
        <v>8.3708920187793421</v>
      </c>
      <c r="J2001" s="139">
        <f t="shared" si="220"/>
        <v>1.8360972797886947E-2</v>
      </c>
      <c r="K2001" s="139">
        <f t="shared" si="221"/>
        <v>-0.28228357216109434</v>
      </c>
      <c r="L2001" s="139">
        <f t="shared" si="222"/>
        <v>4.3664619058008509E-2</v>
      </c>
      <c r="M2001" s="139">
        <f t="shared" si="223"/>
        <v>-0.22025798030519889</v>
      </c>
      <c r="N2001" s="388">
        <f t="shared" si="219"/>
        <v>-1020.8957387145969</v>
      </c>
    </row>
    <row r="2002" spans="2:14" x14ac:dyDescent="0.25">
      <c r="B2002" s="387">
        <v>23</v>
      </c>
      <c r="C2002" s="387">
        <v>6261</v>
      </c>
      <c r="D2002" s="384" t="s">
        <v>2575</v>
      </c>
      <c r="E2002" s="385">
        <v>196</v>
      </c>
      <c r="F2002" s="385">
        <v>1021</v>
      </c>
      <c r="G2002" s="385">
        <v>1390</v>
      </c>
      <c r="H2002" s="386">
        <f t="shared" si="217"/>
        <v>0.14100719424460431</v>
      </c>
      <c r="I2002" s="139">
        <f t="shared" si="218"/>
        <v>1.5533790401567091</v>
      </c>
      <c r="J2002" s="139">
        <f t="shared" si="220"/>
        <v>-9.8937377830883036E-2</v>
      </c>
      <c r="K2002" s="139">
        <f t="shared" si="221"/>
        <v>-0.29618311254718743</v>
      </c>
      <c r="L2002" s="139">
        <f t="shared" si="222"/>
        <v>-0.19219008653056011</v>
      </c>
      <c r="M2002" s="139">
        <f t="shared" si="223"/>
        <v>-0.58731057690863053</v>
      </c>
      <c r="N2002" s="388">
        <f t="shared" si="219"/>
        <v>-816.3617019029964</v>
      </c>
    </row>
    <row r="2003" spans="2:14" x14ac:dyDescent="0.25">
      <c r="B2003" s="387">
        <v>23</v>
      </c>
      <c r="C2003" s="387">
        <v>6263</v>
      </c>
      <c r="D2003" s="384" t="s">
        <v>2576</v>
      </c>
      <c r="E2003" s="385">
        <v>887</v>
      </c>
      <c r="F2003" s="385">
        <v>431</v>
      </c>
      <c r="G2003" s="385">
        <v>3774</v>
      </c>
      <c r="H2003" s="386">
        <f t="shared" si="217"/>
        <v>0.23502914679385267</v>
      </c>
      <c r="I2003" s="139">
        <f t="shared" si="218"/>
        <v>10.814385150812065</v>
      </c>
      <c r="J2003" s="139">
        <f t="shared" si="220"/>
        <v>-1.2761948586202717E-2</v>
      </c>
      <c r="K2003" s="139">
        <f t="shared" si="221"/>
        <v>-0.19594913645609494</v>
      </c>
      <c r="L2003" s="139">
        <f t="shared" si="222"/>
        <v>0.12819828332390346</v>
      </c>
      <c r="M2003" s="139">
        <f t="shared" si="223"/>
        <v>-8.05128017183942E-2</v>
      </c>
      <c r="N2003" s="388">
        <f t="shared" si="219"/>
        <v>-303.8553136852197</v>
      </c>
    </row>
    <row r="2004" spans="2:14" x14ac:dyDescent="0.25">
      <c r="B2004" s="387">
        <v>23</v>
      </c>
      <c r="C2004" s="387">
        <v>6265</v>
      </c>
      <c r="D2004" s="384" t="s">
        <v>2577</v>
      </c>
      <c r="E2004" s="385">
        <v>1540</v>
      </c>
      <c r="F2004" s="385">
        <v>3007</v>
      </c>
      <c r="G2004" s="385">
        <v>8097</v>
      </c>
      <c r="H2004" s="386">
        <f t="shared" si="217"/>
        <v>0.190193898974929</v>
      </c>
      <c r="I2004" s="139">
        <f t="shared" si="218"/>
        <v>3.2048553375457267</v>
      </c>
      <c r="J2004" s="139">
        <f t="shared" si="220"/>
        <v>0.14350331174297223</v>
      </c>
      <c r="K2004" s="139">
        <f t="shared" si="221"/>
        <v>-0.24374664582568872</v>
      </c>
      <c r="L2004" s="139">
        <f t="shared" si="222"/>
        <v>-0.13505657506845506</v>
      </c>
      <c r="M2004" s="139">
        <f t="shared" si="223"/>
        <v>-0.23529990915117155</v>
      </c>
      <c r="N2004" s="388">
        <f t="shared" si="219"/>
        <v>-1905.223364397036</v>
      </c>
    </row>
    <row r="2005" spans="2:14" x14ac:dyDescent="0.25">
      <c r="B2005" s="387">
        <v>23</v>
      </c>
      <c r="C2005" s="387">
        <v>6266</v>
      </c>
      <c r="D2005" s="384" t="s">
        <v>2578</v>
      </c>
      <c r="E2005" s="385">
        <v>37052</v>
      </c>
      <c r="F2005" s="385">
        <v>3247</v>
      </c>
      <c r="G2005" s="385">
        <v>35650</v>
      </c>
      <c r="H2005" s="386">
        <f t="shared" si="217"/>
        <v>1.0393267882187938</v>
      </c>
      <c r="I2005" s="139">
        <f t="shared" si="218"/>
        <v>22.39051432091161</v>
      </c>
      <c r="J2005" s="139">
        <f t="shared" si="220"/>
        <v>1.1394729434454374</v>
      </c>
      <c r="K2005" s="139">
        <f t="shared" si="221"/>
        <v>0.6614883914284938</v>
      </c>
      <c r="L2005" s="139">
        <f t="shared" si="222"/>
        <v>0.52867930123033047</v>
      </c>
      <c r="M2005" s="139">
        <f t="shared" si="223"/>
        <v>2.3296406361042616</v>
      </c>
      <c r="N2005" s="388">
        <f t="shared" si="219"/>
        <v>83051.688677116923</v>
      </c>
    </row>
    <row r="2006" spans="2:14" x14ac:dyDescent="0.25">
      <c r="B2006" s="387">
        <v>23</v>
      </c>
      <c r="C2006" s="387">
        <v>6267</v>
      </c>
      <c r="D2006" s="384" t="s">
        <v>2579</v>
      </c>
      <c r="E2006" s="385">
        <v>280</v>
      </c>
      <c r="F2006" s="385">
        <v>117</v>
      </c>
      <c r="G2006" s="385">
        <v>594</v>
      </c>
      <c r="H2006" s="386">
        <f t="shared" si="217"/>
        <v>0.4713804713804714</v>
      </c>
      <c r="I2006" s="139">
        <f t="shared" si="218"/>
        <v>7.4700854700854702</v>
      </c>
      <c r="J2006" s="139">
        <f t="shared" si="220"/>
        <v>-0.12771071746123772</v>
      </c>
      <c r="K2006" s="139">
        <f t="shared" si="221"/>
        <v>5.6017902893616696E-2</v>
      </c>
      <c r="L2006" s="139">
        <f t="shared" si="222"/>
        <v>1.250084071234972E-2</v>
      </c>
      <c r="M2006" s="139">
        <f t="shared" si="223"/>
        <v>-5.9191973855271307E-2</v>
      </c>
      <c r="N2006" s="388">
        <f t="shared" si="219"/>
        <v>-35.160032470031155</v>
      </c>
    </row>
    <row r="2007" spans="2:14" x14ac:dyDescent="0.25">
      <c r="B2007" s="387">
        <v>23</v>
      </c>
      <c r="C2007" s="387">
        <v>6281</v>
      </c>
      <c r="D2007" s="384" t="s">
        <v>2580</v>
      </c>
      <c r="E2007" s="385">
        <v>255</v>
      </c>
      <c r="F2007" s="385">
        <v>466</v>
      </c>
      <c r="G2007" s="385">
        <v>1355</v>
      </c>
      <c r="H2007" s="386">
        <f t="shared" si="217"/>
        <v>0.18819188191881919</v>
      </c>
      <c r="I2007" s="139">
        <f t="shared" si="218"/>
        <v>3.4549356223175964</v>
      </c>
      <c r="J2007" s="139">
        <f t="shared" si="220"/>
        <v>-0.10020253723674036</v>
      </c>
      <c r="K2007" s="139">
        <f t="shared" si="221"/>
        <v>-0.24588093600255945</v>
      </c>
      <c r="L2007" s="139">
        <f t="shared" si="222"/>
        <v>-0.12640494328963425</v>
      </c>
      <c r="M2007" s="139">
        <f t="shared" si="223"/>
        <v>-0.47248841652893403</v>
      </c>
      <c r="N2007" s="388">
        <f t="shared" si="219"/>
        <v>-640.22180439670558</v>
      </c>
    </row>
    <row r="2008" spans="2:14" x14ac:dyDescent="0.25">
      <c r="B2008" s="387">
        <v>23</v>
      </c>
      <c r="C2008" s="387">
        <v>6282</v>
      </c>
      <c r="D2008" s="384" t="s">
        <v>2581</v>
      </c>
      <c r="E2008" s="385">
        <v>34</v>
      </c>
      <c r="F2008" s="385">
        <v>1401</v>
      </c>
      <c r="G2008" s="385">
        <v>189</v>
      </c>
      <c r="H2008" s="386">
        <f t="shared" si="217"/>
        <v>0.17989417989417988</v>
      </c>
      <c r="I2008" s="139">
        <f t="shared" si="218"/>
        <v>0.15917201998572447</v>
      </c>
      <c r="J2008" s="139">
        <f t="shared" si="220"/>
        <v>-0.14235041915758651</v>
      </c>
      <c r="K2008" s="139">
        <f t="shared" si="221"/>
        <v>-0.25472686659428018</v>
      </c>
      <c r="L2008" s="139">
        <f t="shared" si="222"/>
        <v>-0.24042326002110442</v>
      </c>
      <c r="M2008" s="139">
        <f t="shared" si="223"/>
        <v>-0.63750054577297111</v>
      </c>
      <c r="N2008" s="388">
        <f t="shared" si="219"/>
        <v>-120.48760315109153</v>
      </c>
    </row>
    <row r="2009" spans="2:14" x14ac:dyDescent="0.25">
      <c r="B2009" s="387">
        <v>23</v>
      </c>
      <c r="C2009" s="387">
        <v>6283</v>
      </c>
      <c r="D2009" s="384" t="s">
        <v>2582</v>
      </c>
      <c r="E2009" s="385">
        <v>81</v>
      </c>
      <c r="F2009" s="385">
        <v>528</v>
      </c>
      <c r="G2009" s="385">
        <v>286</v>
      </c>
      <c r="H2009" s="386">
        <f t="shared" si="217"/>
        <v>0.28321678321678323</v>
      </c>
      <c r="I2009" s="139">
        <f t="shared" si="218"/>
        <v>0.69507575757575757</v>
      </c>
      <c r="J2009" s="139">
        <f t="shared" si="220"/>
        <v>-0.13884412023278198</v>
      </c>
      <c r="K2009" s="139">
        <f t="shared" si="221"/>
        <v>-0.14457774641213342</v>
      </c>
      <c r="L2009" s="139">
        <f t="shared" si="222"/>
        <v>-0.22188344665376017</v>
      </c>
      <c r="M2009" s="139">
        <f t="shared" si="223"/>
        <v>-0.50530531329867556</v>
      </c>
      <c r="N2009" s="388">
        <f t="shared" si="219"/>
        <v>-144.51731960342121</v>
      </c>
    </row>
    <row r="2010" spans="2:14" x14ac:dyDescent="0.25">
      <c r="B2010" s="387">
        <v>23</v>
      </c>
      <c r="C2010" s="387">
        <v>6285</v>
      </c>
      <c r="D2010" s="384" t="s">
        <v>2583</v>
      </c>
      <c r="E2010" s="385">
        <v>622</v>
      </c>
      <c r="F2010" s="385">
        <v>1059</v>
      </c>
      <c r="G2010" s="385">
        <v>1271</v>
      </c>
      <c r="H2010" s="386">
        <f t="shared" si="217"/>
        <v>0.48937844217151849</v>
      </c>
      <c r="I2010" s="139">
        <f t="shared" si="218"/>
        <v>1.7875354107648724</v>
      </c>
      <c r="J2010" s="139">
        <f t="shared" si="220"/>
        <v>-0.10323891981079787</v>
      </c>
      <c r="K2010" s="139">
        <f t="shared" si="221"/>
        <v>7.5204998301075521E-2</v>
      </c>
      <c r="L2010" s="139">
        <f t="shared" si="222"/>
        <v>-0.18408934920528497</v>
      </c>
      <c r="M2010" s="139">
        <f t="shared" si="223"/>
        <v>-0.21212327071500731</v>
      </c>
      <c r="N2010" s="388">
        <f t="shared" si="219"/>
        <v>-269.60867707877429</v>
      </c>
    </row>
    <row r="2011" spans="2:14" x14ac:dyDescent="0.25">
      <c r="B2011" s="387">
        <v>23</v>
      </c>
      <c r="C2011" s="387">
        <v>6286</v>
      </c>
      <c r="D2011" s="384" t="s">
        <v>2584</v>
      </c>
      <c r="E2011" s="385">
        <v>151</v>
      </c>
      <c r="F2011" s="385">
        <v>107</v>
      </c>
      <c r="G2011" s="385">
        <v>706</v>
      </c>
      <c r="H2011" s="386">
        <f t="shared" si="217"/>
        <v>0.21388101983002833</v>
      </c>
      <c r="I2011" s="139">
        <f t="shared" si="218"/>
        <v>8.009345794392523</v>
      </c>
      <c r="J2011" s="139">
        <f t="shared" si="220"/>
        <v>-0.12366220736249435</v>
      </c>
      <c r="K2011" s="139">
        <f t="shared" si="221"/>
        <v>-0.21849451862472233</v>
      </c>
      <c r="L2011" s="139">
        <f t="shared" si="222"/>
        <v>3.1156776597451918E-2</v>
      </c>
      <c r="M2011" s="139">
        <f t="shared" si="223"/>
        <v>-0.31099994938976477</v>
      </c>
      <c r="N2011" s="388">
        <f t="shared" si="219"/>
        <v>-219.56596426917392</v>
      </c>
    </row>
    <row r="2012" spans="2:14" x14ac:dyDescent="0.25">
      <c r="B2012" s="387">
        <v>23</v>
      </c>
      <c r="C2012" s="387">
        <v>6287</v>
      </c>
      <c r="D2012" s="384" t="s">
        <v>2585</v>
      </c>
      <c r="E2012" s="385">
        <v>105</v>
      </c>
      <c r="F2012" s="385">
        <v>1010</v>
      </c>
      <c r="G2012" s="385">
        <v>440</v>
      </c>
      <c r="H2012" s="386">
        <f t="shared" si="217"/>
        <v>0.23863636363636365</v>
      </c>
      <c r="I2012" s="139">
        <f t="shared" si="218"/>
        <v>0.53960396039603964</v>
      </c>
      <c r="J2012" s="139">
        <f t="shared" si="220"/>
        <v>-0.13327741884700986</v>
      </c>
      <c r="K2012" s="139">
        <f t="shared" si="221"/>
        <v>-0.19210359106010622</v>
      </c>
      <c r="L2012" s="139">
        <f t="shared" si="222"/>
        <v>-0.2272620583360743</v>
      </c>
      <c r="M2012" s="139">
        <f t="shared" si="223"/>
        <v>-0.55264306824319032</v>
      </c>
      <c r="N2012" s="388">
        <f t="shared" si="219"/>
        <v>-243.16295002700375</v>
      </c>
    </row>
    <row r="2013" spans="2:14" x14ac:dyDescent="0.25">
      <c r="B2013" s="387">
        <v>23</v>
      </c>
      <c r="C2013" s="387">
        <v>6288</v>
      </c>
      <c r="D2013" s="384" t="s">
        <v>2586</v>
      </c>
      <c r="E2013" s="385">
        <v>150</v>
      </c>
      <c r="F2013" s="385">
        <v>1286</v>
      </c>
      <c r="G2013" s="385">
        <v>360</v>
      </c>
      <c r="H2013" s="386">
        <f t="shared" si="217"/>
        <v>0.41666666666666669</v>
      </c>
      <c r="I2013" s="139">
        <f t="shared" si="218"/>
        <v>0.39657853810264387</v>
      </c>
      <c r="J2013" s="139">
        <f t="shared" si="220"/>
        <v>-0.13616921177468369</v>
      </c>
      <c r="K2013" s="139">
        <f t="shared" si="221"/>
        <v>-2.3108389038226807E-3</v>
      </c>
      <c r="L2013" s="139">
        <f t="shared" si="222"/>
        <v>-0.23221008248688493</v>
      </c>
      <c r="M2013" s="139">
        <f t="shared" si="223"/>
        <v>-0.37069013316539134</v>
      </c>
      <c r="N2013" s="388">
        <f t="shared" si="219"/>
        <v>-133.44844793954087</v>
      </c>
    </row>
    <row r="2014" spans="2:14" x14ac:dyDescent="0.25">
      <c r="B2014" s="387">
        <v>23</v>
      </c>
      <c r="C2014" s="387">
        <v>6289</v>
      </c>
      <c r="D2014" s="384" t="s">
        <v>2587</v>
      </c>
      <c r="E2014" s="385">
        <v>120</v>
      </c>
      <c r="F2014" s="385">
        <v>1082</v>
      </c>
      <c r="G2014" s="385">
        <v>368</v>
      </c>
      <c r="H2014" s="386">
        <f t="shared" si="217"/>
        <v>0.32608695652173914</v>
      </c>
      <c r="I2014" s="139">
        <f t="shared" si="218"/>
        <v>0.4510166358595194</v>
      </c>
      <c r="J2014" s="139">
        <f t="shared" si="220"/>
        <v>-0.1358800324819163</v>
      </c>
      <c r="K2014" s="139">
        <f t="shared" si="221"/>
        <v>-9.8875143886205621E-2</v>
      </c>
      <c r="L2014" s="139">
        <f t="shared" si="222"/>
        <v>-0.23032677378479519</v>
      </c>
      <c r="M2014" s="139">
        <f t="shared" si="223"/>
        <v>-0.46508195015291709</v>
      </c>
      <c r="N2014" s="388">
        <f t="shared" si="219"/>
        <v>-171.15015765627348</v>
      </c>
    </row>
    <row r="2015" spans="2:14" x14ac:dyDescent="0.25">
      <c r="B2015" s="387">
        <v>23</v>
      </c>
      <c r="C2015" s="387">
        <v>6290</v>
      </c>
      <c r="D2015" s="384" t="s">
        <v>2588</v>
      </c>
      <c r="E2015" s="385">
        <v>1541</v>
      </c>
      <c r="F2015" s="385">
        <v>672</v>
      </c>
      <c r="G2015" s="385">
        <v>1561</v>
      </c>
      <c r="H2015" s="386">
        <f t="shared" si="217"/>
        <v>0.98718770019218449</v>
      </c>
      <c r="I2015" s="139">
        <f t="shared" si="218"/>
        <v>4.6160714285714288</v>
      </c>
      <c r="J2015" s="139">
        <f t="shared" si="220"/>
        <v>-9.2756170447980221E-2</v>
      </c>
      <c r="K2015" s="139">
        <f t="shared" si="221"/>
        <v>0.60590447766183275</v>
      </c>
      <c r="L2015" s="139">
        <f t="shared" si="222"/>
        <v>-8.6234965675939745E-2</v>
      </c>
      <c r="M2015" s="139">
        <f t="shared" si="223"/>
        <v>0.42691334153791277</v>
      </c>
      <c r="N2015" s="388">
        <f t="shared" si="219"/>
        <v>666.41172614068182</v>
      </c>
    </row>
    <row r="2016" spans="2:14" x14ac:dyDescent="0.25">
      <c r="B2016" s="387">
        <v>23</v>
      </c>
      <c r="C2016" s="387">
        <v>6291</v>
      </c>
      <c r="D2016" s="384" t="s">
        <v>2589</v>
      </c>
      <c r="E2016" s="385">
        <v>501</v>
      </c>
      <c r="F2016" s="385">
        <v>636</v>
      </c>
      <c r="G2016" s="385">
        <v>1005</v>
      </c>
      <c r="H2016" s="386">
        <f t="shared" si="217"/>
        <v>0.49850746268656715</v>
      </c>
      <c r="I2016" s="139">
        <f t="shared" si="218"/>
        <v>2.3679245283018866</v>
      </c>
      <c r="J2016" s="139">
        <f t="shared" si="220"/>
        <v>-0.11285413129531337</v>
      </c>
      <c r="K2016" s="139">
        <f t="shared" si="221"/>
        <v>8.4937172535185235E-2</v>
      </c>
      <c r="L2016" s="139">
        <f t="shared" si="222"/>
        <v>-0.16401054556050515</v>
      </c>
      <c r="M2016" s="139">
        <f t="shared" si="223"/>
        <v>-0.19192750432063327</v>
      </c>
      <c r="N2016" s="388">
        <f t="shared" si="219"/>
        <v>-192.88714184223645</v>
      </c>
    </row>
    <row r="2017" spans="2:14" x14ac:dyDescent="0.25">
      <c r="B2017" s="387">
        <v>23</v>
      </c>
      <c r="C2017" s="387">
        <v>6292</v>
      </c>
      <c r="D2017" s="384" t="s">
        <v>2590</v>
      </c>
      <c r="E2017" s="385">
        <v>1342</v>
      </c>
      <c r="F2017" s="385">
        <v>2893</v>
      </c>
      <c r="G2017" s="385">
        <v>2242</v>
      </c>
      <c r="H2017" s="386">
        <f t="shared" si="217"/>
        <v>0.59857270294380016</v>
      </c>
      <c r="I2017" s="139">
        <f t="shared" si="218"/>
        <v>1.2388524023505012</v>
      </c>
      <c r="J2017" s="139">
        <f t="shared" si="220"/>
        <v>-6.813978315115668E-2</v>
      </c>
      <c r="K2017" s="139">
        <f t="shared" si="221"/>
        <v>0.19161371591200219</v>
      </c>
      <c r="L2017" s="139">
        <f t="shared" si="222"/>
        <v>-0.20307126677798412</v>
      </c>
      <c r="M2017" s="139">
        <f t="shared" si="223"/>
        <v>-7.9597334017138616E-2</v>
      </c>
      <c r="N2017" s="388">
        <f t="shared" si="219"/>
        <v>-178.45722286642479</v>
      </c>
    </row>
    <row r="2018" spans="2:14" x14ac:dyDescent="0.25">
      <c r="B2018" s="387">
        <v>23</v>
      </c>
      <c r="C2018" s="387">
        <v>6293</v>
      </c>
      <c r="D2018" s="384" t="s">
        <v>2591</v>
      </c>
      <c r="E2018" s="385">
        <v>332</v>
      </c>
      <c r="F2018" s="385">
        <v>943</v>
      </c>
      <c r="G2018" s="385">
        <v>1103</v>
      </c>
      <c r="H2018" s="386">
        <f t="shared" si="217"/>
        <v>0.30099728014505894</v>
      </c>
      <c r="I2018" s="139">
        <f t="shared" si="218"/>
        <v>1.5217391304347827</v>
      </c>
      <c r="J2018" s="139">
        <f t="shared" si="220"/>
        <v>-0.10931168495891294</v>
      </c>
      <c r="K2018" s="139">
        <f t="shared" si="221"/>
        <v>-0.12562249334968487</v>
      </c>
      <c r="L2018" s="139">
        <f t="shared" si="222"/>
        <v>-0.1932846824067562</v>
      </c>
      <c r="M2018" s="139">
        <f t="shared" si="223"/>
        <v>-0.42821886071535398</v>
      </c>
      <c r="N2018" s="388">
        <f t="shared" si="219"/>
        <v>-472.32540336903543</v>
      </c>
    </row>
    <row r="2019" spans="2:14" x14ac:dyDescent="0.25">
      <c r="B2019" s="387">
        <v>23</v>
      </c>
      <c r="C2019" s="387">
        <v>6294</v>
      </c>
      <c r="D2019" s="384" t="s">
        <v>2592</v>
      </c>
      <c r="E2019" s="385">
        <v>96</v>
      </c>
      <c r="F2019" s="385">
        <v>974</v>
      </c>
      <c r="G2019" s="385">
        <v>566</v>
      </c>
      <c r="H2019" s="386">
        <f t="shared" si="217"/>
        <v>0.16961130742049471</v>
      </c>
      <c r="I2019" s="139">
        <f t="shared" si="218"/>
        <v>0.67967145790554417</v>
      </c>
      <c r="J2019" s="139">
        <f t="shared" si="220"/>
        <v>-0.12872284498592354</v>
      </c>
      <c r="K2019" s="139">
        <f t="shared" si="221"/>
        <v>-0.26568912770170861</v>
      </c>
      <c r="L2019" s="139">
        <f t="shared" si="222"/>
        <v>-0.22241636482713342</v>
      </c>
      <c r="M2019" s="139">
        <f t="shared" si="223"/>
        <v>-0.61682833751476562</v>
      </c>
      <c r="N2019" s="388">
        <f t="shared" si="219"/>
        <v>-349.12483903335732</v>
      </c>
    </row>
    <row r="2020" spans="2:14" x14ac:dyDescent="0.25">
      <c r="B2020" s="387">
        <v>23</v>
      </c>
      <c r="C2020" s="387">
        <v>6295</v>
      </c>
      <c r="D2020" s="384" t="s">
        <v>2593</v>
      </c>
      <c r="E2020" s="385">
        <v>259</v>
      </c>
      <c r="F2020" s="385">
        <v>1289</v>
      </c>
      <c r="G2020" s="385">
        <v>1333</v>
      </c>
      <c r="H2020" s="386">
        <f t="shared" si="217"/>
        <v>0.1942985746436609</v>
      </c>
      <c r="I2020" s="139">
        <f t="shared" si="218"/>
        <v>1.2350659425911559</v>
      </c>
      <c r="J2020" s="139">
        <f t="shared" si="220"/>
        <v>-0.10099778029185065</v>
      </c>
      <c r="K2020" s="139">
        <f t="shared" si="221"/>
        <v>-0.23937077453514241</v>
      </c>
      <c r="L2020" s="139">
        <f t="shared" si="222"/>
        <v>-0.20320226093297342</v>
      </c>
      <c r="M2020" s="139">
        <f t="shared" si="223"/>
        <v>-0.54357081575996646</v>
      </c>
      <c r="N2020" s="388">
        <f t="shared" si="219"/>
        <v>-724.57989740803532</v>
      </c>
    </row>
    <row r="2021" spans="2:14" x14ac:dyDescent="0.25">
      <c r="B2021" s="387">
        <v>23</v>
      </c>
      <c r="C2021" s="387">
        <v>6296</v>
      </c>
      <c r="D2021" s="384" t="s">
        <v>2594</v>
      </c>
      <c r="E2021" s="385">
        <v>173</v>
      </c>
      <c r="F2021" s="385">
        <v>1259</v>
      </c>
      <c r="G2021" s="385">
        <v>497</v>
      </c>
      <c r="H2021" s="386">
        <f t="shared" si="217"/>
        <v>0.34808853118712274</v>
      </c>
      <c r="I2021" s="139">
        <f t="shared" si="218"/>
        <v>0.5321683876092137</v>
      </c>
      <c r="J2021" s="139">
        <f t="shared" si="220"/>
        <v>-0.13121701638604225</v>
      </c>
      <c r="K2021" s="139">
        <f t="shared" si="221"/>
        <v>-7.5419926788673888E-2</v>
      </c>
      <c r="L2021" s="139">
        <f t="shared" si="222"/>
        <v>-0.22751929507856652</v>
      </c>
      <c r="M2021" s="139">
        <f t="shared" si="223"/>
        <v>-0.43415623825328264</v>
      </c>
      <c r="N2021" s="388">
        <f t="shared" si="219"/>
        <v>-215.77565041188149</v>
      </c>
    </row>
    <row r="2022" spans="2:14" x14ac:dyDescent="0.25">
      <c r="B2022" s="387">
        <v>23</v>
      </c>
      <c r="C2022" s="387">
        <v>6297</v>
      </c>
      <c r="D2022" s="384" t="s">
        <v>2595</v>
      </c>
      <c r="E2022" s="385">
        <v>12694</v>
      </c>
      <c r="F2022" s="385">
        <v>1277</v>
      </c>
      <c r="G2022" s="385">
        <v>8305</v>
      </c>
      <c r="H2022" s="386">
        <f t="shared" si="217"/>
        <v>1.528476821192053</v>
      </c>
      <c r="I2022" s="139">
        <f t="shared" si="218"/>
        <v>16.444009397024274</v>
      </c>
      <c r="J2022" s="139">
        <f t="shared" si="220"/>
        <v>0.1510219733549242</v>
      </c>
      <c r="K2022" s="139">
        <f t="shared" si="221"/>
        <v>1.1829565313750379</v>
      </c>
      <c r="L2022" s="139">
        <f t="shared" si="222"/>
        <v>0.32295748265774948</v>
      </c>
      <c r="M2022" s="139">
        <f t="shared" si="223"/>
        <v>1.6569359873877116</v>
      </c>
      <c r="N2022" s="388">
        <f t="shared" si="219"/>
        <v>13760.853375254945</v>
      </c>
    </row>
    <row r="2023" spans="2:14" x14ac:dyDescent="0.25">
      <c r="B2023" s="387">
        <v>23</v>
      </c>
      <c r="C2023" s="387">
        <v>6298</v>
      </c>
      <c r="D2023" s="384" t="s">
        <v>2596</v>
      </c>
      <c r="E2023" s="385">
        <v>530</v>
      </c>
      <c r="F2023" s="385">
        <v>3387</v>
      </c>
      <c r="G2023" s="385">
        <v>1310</v>
      </c>
      <c r="H2023" s="386">
        <f t="shared" si="217"/>
        <v>0.40458015267175573</v>
      </c>
      <c r="I2023" s="139">
        <f t="shared" si="218"/>
        <v>0.54325361677000295</v>
      </c>
      <c r="J2023" s="139">
        <f t="shared" si="220"/>
        <v>-0.10182917075855688</v>
      </c>
      <c r="K2023" s="139">
        <f t="shared" si="221"/>
        <v>-1.5195907996128443E-2</v>
      </c>
      <c r="L2023" s="139">
        <f t="shared" si="222"/>
        <v>-0.22713579695127317</v>
      </c>
      <c r="M2023" s="139">
        <f t="shared" si="223"/>
        <v>-0.34416087570595849</v>
      </c>
      <c r="N2023" s="388">
        <f t="shared" si="219"/>
        <v>-450.85074717480563</v>
      </c>
    </row>
    <row r="2024" spans="2:14" x14ac:dyDescent="0.25">
      <c r="B2024" s="387">
        <v>23</v>
      </c>
      <c r="C2024" s="387">
        <v>6299</v>
      </c>
      <c r="D2024" s="384" t="s">
        <v>2597</v>
      </c>
      <c r="E2024" s="385">
        <v>59</v>
      </c>
      <c r="F2024" s="385">
        <v>711</v>
      </c>
      <c r="G2024" s="385">
        <v>312</v>
      </c>
      <c r="H2024" s="386">
        <f t="shared" si="217"/>
        <v>0.1891025641025641</v>
      </c>
      <c r="I2024" s="139">
        <f t="shared" si="218"/>
        <v>0.52180028129395217</v>
      </c>
      <c r="J2024" s="139">
        <f t="shared" si="220"/>
        <v>-0.137904287531288</v>
      </c>
      <c r="K2024" s="139">
        <f t="shared" si="221"/>
        <v>-0.24491008511340931</v>
      </c>
      <c r="L2024" s="139">
        <f t="shared" si="222"/>
        <v>-0.22787798404185339</v>
      </c>
      <c r="M2024" s="139">
        <f t="shared" si="223"/>
        <v>-0.61069235668655075</v>
      </c>
      <c r="N2024" s="388">
        <f t="shared" si="219"/>
        <v>-190.53601528620385</v>
      </c>
    </row>
    <row r="2025" spans="2:14" x14ac:dyDescent="0.25">
      <c r="B2025" s="387">
        <v>23</v>
      </c>
      <c r="C2025" s="387">
        <v>6300</v>
      </c>
      <c r="D2025" s="384" t="s">
        <v>2598</v>
      </c>
      <c r="E2025" s="385">
        <v>6911</v>
      </c>
      <c r="F2025" s="385">
        <v>3602</v>
      </c>
      <c r="G2025" s="385">
        <v>5746</v>
      </c>
      <c r="H2025" s="386">
        <f t="shared" si="217"/>
        <v>1.202749738948834</v>
      </c>
      <c r="I2025" s="139">
        <f t="shared" si="218"/>
        <v>3.5138811771238201</v>
      </c>
      <c r="J2025" s="139">
        <f t="shared" si="220"/>
        <v>5.852074708095735E-2</v>
      </c>
      <c r="K2025" s="139">
        <f t="shared" si="221"/>
        <v>0.83570868458429237</v>
      </c>
      <c r="L2025" s="139">
        <f t="shared" si="222"/>
        <v>-0.12436569723052583</v>
      </c>
      <c r="M2025" s="139">
        <f t="shared" si="223"/>
        <v>0.76986373443472389</v>
      </c>
      <c r="N2025" s="388">
        <f t="shared" si="219"/>
        <v>4423.6370180619233</v>
      </c>
    </row>
    <row r="2026" spans="2:14" x14ac:dyDescent="0.25">
      <c r="B2026" s="387">
        <v>24</v>
      </c>
      <c r="C2026" s="387">
        <v>6404</v>
      </c>
      <c r="D2026" s="384" t="s">
        <v>2599</v>
      </c>
      <c r="E2026" s="385">
        <v>4270</v>
      </c>
      <c r="F2026" s="385">
        <v>1641</v>
      </c>
      <c r="G2026" s="385">
        <v>6267</v>
      </c>
      <c r="H2026" s="386">
        <f t="shared" si="217"/>
        <v>0.68134673687569813</v>
      </c>
      <c r="I2026" s="139">
        <f t="shared" si="218"/>
        <v>6.4210847044485071</v>
      </c>
      <c r="J2026" s="139">
        <f t="shared" si="220"/>
        <v>7.7353548522433202E-2</v>
      </c>
      <c r="K2026" s="139">
        <f t="shared" si="221"/>
        <v>0.27985662422373203</v>
      </c>
      <c r="L2026" s="139">
        <f t="shared" si="222"/>
        <v>-2.3789778391315627E-2</v>
      </c>
      <c r="M2026" s="139">
        <f t="shared" si="223"/>
        <v>0.3334203943548496</v>
      </c>
      <c r="N2026" s="388">
        <f t="shared" si="219"/>
        <v>2089.5456114218423</v>
      </c>
    </row>
    <row r="2027" spans="2:14" x14ac:dyDescent="0.25">
      <c r="B2027" s="387">
        <v>24</v>
      </c>
      <c r="C2027" s="387">
        <v>6408</v>
      </c>
      <c r="D2027" s="384" t="s">
        <v>2600</v>
      </c>
      <c r="E2027" s="385">
        <v>1938</v>
      </c>
      <c r="F2027" s="385">
        <v>365</v>
      </c>
      <c r="G2027" s="385">
        <v>4707</v>
      </c>
      <c r="H2027" s="386">
        <f t="shared" si="217"/>
        <v>0.41172721478648822</v>
      </c>
      <c r="I2027" s="139">
        <f t="shared" si="218"/>
        <v>18.205479452054796</v>
      </c>
      <c r="J2027" s="139">
        <f t="shared" si="220"/>
        <v>2.0963586432793398E-2</v>
      </c>
      <c r="K2027" s="139">
        <f t="shared" si="221"/>
        <v>-7.5766400091717588E-3</v>
      </c>
      <c r="L2027" s="139">
        <f t="shared" si="222"/>
        <v>0.38389627405206206</v>
      </c>
      <c r="M2027" s="139">
        <f t="shared" si="223"/>
        <v>0.39728322047568371</v>
      </c>
      <c r="N2027" s="388">
        <f t="shared" si="219"/>
        <v>1870.0121187790432</v>
      </c>
    </row>
    <row r="2028" spans="2:14" x14ac:dyDescent="0.25">
      <c r="B2028" s="387">
        <v>24</v>
      </c>
      <c r="C2028" s="387">
        <v>6413</v>
      </c>
      <c r="D2028" s="384" t="s">
        <v>2601</v>
      </c>
      <c r="E2028" s="385">
        <v>211</v>
      </c>
      <c r="F2028" s="385">
        <v>2567</v>
      </c>
      <c r="G2028" s="385">
        <v>1313</v>
      </c>
      <c r="H2028" s="386">
        <f t="shared" si="217"/>
        <v>0.16070068545316071</v>
      </c>
      <c r="I2028" s="139">
        <f t="shared" si="218"/>
        <v>0.59368913128165168</v>
      </c>
      <c r="J2028" s="139">
        <f t="shared" si="220"/>
        <v>-0.10172072852376911</v>
      </c>
      <c r="K2028" s="139">
        <f t="shared" si="221"/>
        <v>-0.27518847381199807</v>
      </c>
      <c r="L2028" s="139">
        <f t="shared" si="222"/>
        <v>-0.22539095928632807</v>
      </c>
      <c r="M2028" s="139">
        <f t="shared" si="223"/>
        <v>-0.60230016162209532</v>
      </c>
      <c r="N2028" s="388">
        <f t="shared" si="219"/>
        <v>-790.8201122098111</v>
      </c>
    </row>
    <row r="2029" spans="2:14" x14ac:dyDescent="0.25">
      <c r="B2029" s="387">
        <v>24</v>
      </c>
      <c r="C2029" s="387">
        <v>6416</v>
      </c>
      <c r="D2029" s="384" t="s">
        <v>2602</v>
      </c>
      <c r="E2029" s="385">
        <v>2766</v>
      </c>
      <c r="F2029" s="385">
        <v>874</v>
      </c>
      <c r="G2029" s="385">
        <v>9217</v>
      </c>
      <c r="H2029" s="386">
        <f t="shared" si="217"/>
        <v>0.30009764565476837</v>
      </c>
      <c r="I2029" s="139">
        <f t="shared" si="218"/>
        <v>13.710526315789474</v>
      </c>
      <c r="J2029" s="139">
        <f t="shared" si="220"/>
        <v>0.18398841273040592</v>
      </c>
      <c r="K2029" s="139">
        <f t="shared" si="221"/>
        <v>-0.12658156662508058</v>
      </c>
      <c r="L2029" s="139">
        <f t="shared" si="222"/>
        <v>0.22839149512277324</v>
      </c>
      <c r="M2029" s="139">
        <f t="shared" si="223"/>
        <v>0.28579834122809855</v>
      </c>
      <c r="N2029" s="388">
        <f t="shared" si="219"/>
        <v>2634.2033110993843</v>
      </c>
    </row>
    <row r="2030" spans="2:14" x14ac:dyDescent="0.25">
      <c r="B2030" s="387">
        <v>24</v>
      </c>
      <c r="C2030" s="387">
        <v>6417</v>
      </c>
      <c r="D2030" s="384" t="s">
        <v>2603</v>
      </c>
      <c r="E2030" s="385">
        <v>3261</v>
      </c>
      <c r="F2030" s="385">
        <v>4176</v>
      </c>
      <c r="G2030" s="385">
        <v>9029</v>
      </c>
      <c r="H2030" s="386">
        <f t="shared" si="217"/>
        <v>0.36116956473585116</v>
      </c>
      <c r="I2030" s="139">
        <f t="shared" si="218"/>
        <v>2.9430076628352491</v>
      </c>
      <c r="J2030" s="139">
        <f t="shared" si="220"/>
        <v>0.17719269935037241</v>
      </c>
      <c r="K2030" s="139">
        <f t="shared" si="221"/>
        <v>-6.1474630308224393E-2</v>
      </c>
      <c r="L2030" s="139">
        <f t="shared" si="222"/>
        <v>-0.14411530461125793</v>
      </c>
      <c r="M2030" s="139">
        <f t="shared" si="223"/>
        <v>-2.8397235569109919E-2</v>
      </c>
      <c r="N2030" s="388">
        <f t="shared" si="219"/>
        <v>-256.39863995349344</v>
      </c>
    </row>
    <row r="2031" spans="2:14" x14ac:dyDescent="0.25">
      <c r="B2031" s="387">
        <v>24</v>
      </c>
      <c r="C2031" s="387">
        <v>6421</v>
      </c>
      <c r="D2031" s="384" t="s">
        <v>2604</v>
      </c>
      <c r="E2031" s="385">
        <v>26203</v>
      </c>
      <c r="F2031" s="385">
        <v>5533</v>
      </c>
      <c r="G2031" s="385">
        <v>36527</v>
      </c>
      <c r="H2031" s="386">
        <f t="shared" si="217"/>
        <v>0.71735976127248335</v>
      </c>
      <c r="I2031" s="139">
        <f t="shared" si="218"/>
        <v>11.337429965660583</v>
      </c>
      <c r="J2031" s="139">
        <f t="shared" si="220"/>
        <v>1.1711742234150617</v>
      </c>
      <c r="K2031" s="139">
        <f t="shared" si="221"/>
        <v>0.31824902651366044</v>
      </c>
      <c r="L2031" s="139">
        <f t="shared" si="222"/>
        <v>0.14629323689458928</v>
      </c>
      <c r="M2031" s="139">
        <f t="shared" si="223"/>
        <v>1.6357164868233114</v>
      </c>
      <c r="N2031" s="388">
        <f t="shared" si="219"/>
        <v>59747.816114195099</v>
      </c>
    </row>
    <row r="2032" spans="2:14" x14ac:dyDescent="0.25">
      <c r="B2032" s="387">
        <v>24</v>
      </c>
      <c r="C2032" s="387">
        <v>6422</v>
      </c>
      <c r="D2032" s="384" t="s">
        <v>2605</v>
      </c>
      <c r="E2032" s="385">
        <v>60</v>
      </c>
      <c r="F2032" s="385">
        <v>1140</v>
      </c>
      <c r="G2032" s="385">
        <v>213</v>
      </c>
      <c r="H2032" s="386">
        <f t="shared" si="217"/>
        <v>0.28169014084507044</v>
      </c>
      <c r="I2032" s="139">
        <f t="shared" si="218"/>
        <v>0.23947368421052631</v>
      </c>
      <c r="J2032" s="139">
        <f t="shared" si="220"/>
        <v>-0.14148288127928435</v>
      </c>
      <c r="K2032" s="139">
        <f t="shared" si="221"/>
        <v>-0.14620525393390876</v>
      </c>
      <c r="L2032" s="139">
        <f t="shared" si="222"/>
        <v>-0.23764519044743429</v>
      </c>
      <c r="M2032" s="139">
        <f t="shared" si="223"/>
        <v>-0.5253333256606274</v>
      </c>
      <c r="N2032" s="388">
        <f t="shared" si="219"/>
        <v>-111.89599836571364</v>
      </c>
    </row>
    <row r="2033" spans="2:14" x14ac:dyDescent="0.25">
      <c r="B2033" s="387">
        <v>24</v>
      </c>
      <c r="C2033" s="387">
        <v>6423</v>
      </c>
      <c r="D2033" s="384" t="s">
        <v>2606</v>
      </c>
      <c r="E2033" s="385">
        <v>382</v>
      </c>
      <c r="F2033" s="385">
        <v>2557</v>
      </c>
      <c r="G2033" s="385">
        <v>1069</v>
      </c>
      <c r="H2033" s="386">
        <f t="shared" si="217"/>
        <v>0.35734331150608045</v>
      </c>
      <c r="I2033" s="139">
        <f t="shared" si="218"/>
        <v>0.56746186937817755</v>
      </c>
      <c r="J2033" s="139">
        <f t="shared" si="220"/>
        <v>-0.11054069695317431</v>
      </c>
      <c r="K2033" s="139">
        <f t="shared" si="221"/>
        <v>-6.5553683809590632E-2</v>
      </c>
      <c r="L2033" s="139">
        <f t="shared" si="222"/>
        <v>-0.22629830235322576</v>
      </c>
      <c r="M2033" s="139">
        <f t="shared" si="223"/>
        <v>-0.40239268311599075</v>
      </c>
      <c r="N2033" s="388">
        <f t="shared" si="219"/>
        <v>-430.15777825099411</v>
      </c>
    </row>
    <row r="2034" spans="2:14" x14ac:dyDescent="0.25">
      <c r="B2034" s="387">
        <v>24</v>
      </c>
      <c r="C2034" s="387">
        <v>6432</v>
      </c>
      <c r="D2034" s="384" t="s">
        <v>2607</v>
      </c>
      <c r="E2034" s="385">
        <v>327</v>
      </c>
      <c r="F2034" s="385">
        <v>4125</v>
      </c>
      <c r="G2034" s="385">
        <v>606</v>
      </c>
      <c r="H2034" s="386">
        <f t="shared" si="217"/>
        <v>0.53960396039603964</v>
      </c>
      <c r="I2034" s="139">
        <f t="shared" si="218"/>
        <v>0.22618181818181818</v>
      </c>
      <c r="J2034" s="139">
        <f t="shared" si="220"/>
        <v>-0.12727694852208665</v>
      </c>
      <c r="K2034" s="139">
        <f t="shared" si="221"/>
        <v>0.12874891284850457</v>
      </c>
      <c r="L2034" s="139">
        <f t="shared" si="222"/>
        <v>-0.2381050280977261</v>
      </c>
      <c r="M2034" s="139">
        <f t="shared" si="223"/>
        <v>-0.23663306377130819</v>
      </c>
      <c r="N2034" s="388">
        <f t="shared" si="219"/>
        <v>-143.39963664541276</v>
      </c>
    </row>
    <row r="2035" spans="2:14" x14ac:dyDescent="0.25">
      <c r="B2035" s="387">
        <v>24</v>
      </c>
      <c r="C2035" s="387">
        <v>6433</v>
      </c>
      <c r="D2035" s="384" t="s">
        <v>2608</v>
      </c>
      <c r="E2035" s="385">
        <v>125</v>
      </c>
      <c r="F2035" s="385">
        <v>1595</v>
      </c>
      <c r="G2035" s="385">
        <v>282</v>
      </c>
      <c r="H2035" s="386">
        <f t="shared" si="217"/>
        <v>0.4432624113475177</v>
      </c>
      <c r="I2035" s="139">
        <f t="shared" si="218"/>
        <v>0.25517241379310346</v>
      </c>
      <c r="J2035" s="139">
        <f t="shared" si="220"/>
        <v>-0.13898870987916567</v>
      </c>
      <c r="K2035" s="139">
        <f t="shared" si="221"/>
        <v>2.6042084686749279E-2</v>
      </c>
      <c r="L2035" s="139">
        <f t="shared" si="222"/>
        <v>-0.23710208634841409</v>
      </c>
      <c r="M2035" s="139">
        <f t="shared" si="223"/>
        <v>-0.3500487115408305</v>
      </c>
      <c r="N2035" s="388">
        <f t="shared" si="219"/>
        <v>-98.713736654514207</v>
      </c>
    </row>
    <row r="2036" spans="2:14" x14ac:dyDescent="0.25">
      <c r="B2036" s="387">
        <v>24</v>
      </c>
      <c r="C2036" s="387">
        <v>6434</v>
      </c>
      <c r="D2036" s="384" t="s">
        <v>2609</v>
      </c>
      <c r="E2036" s="385">
        <v>138</v>
      </c>
      <c r="F2036" s="385">
        <v>1545</v>
      </c>
      <c r="G2036" s="385">
        <v>325</v>
      </c>
      <c r="H2036" s="386">
        <f t="shared" si="217"/>
        <v>0.42461538461538462</v>
      </c>
      <c r="I2036" s="139">
        <f t="shared" si="218"/>
        <v>0.29967637540453074</v>
      </c>
      <c r="J2036" s="139">
        <f t="shared" si="220"/>
        <v>-0.137434371180541</v>
      </c>
      <c r="K2036" s="139">
        <f t="shared" si="221"/>
        <v>6.1630502595544116E-3</v>
      </c>
      <c r="L2036" s="139">
        <f t="shared" si="222"/>
        <v>-0.23556245323054525</v>
      </c>
      <c r="M2036" s="139">
        <f t="shared" si="223"/>
        <v>-0.36683377415153184</v>
      </c>
      <c r="N2036" s="388">
        <f t="shared" si="219"/>
        <v>-119.22097659924785</v>
      </c>
    </row>
    <row r="2037" spans="2:14" x14ac:dyDescent="0.25">
      <c r="B2037" s="387">
        <v>24</v>
      </c>
      <c r="C2037" s="387">
        <v>6435</v>
      </c>
      <c r="D2037" s="384" t="s">
        <v>2610</v>
      </c>
      <c r="E2037" s="385">
        <v>109</v>
      </c>
      <c r="F2037" s="385">
        <v>1735</v>
      </c>
      <c r="G2037" s="385">
        <v>489</v>
      </c>
      <c r="H2037" s="386">
        <f t="shared" si="217"/>
        <v>0.22290388548057261</v>
      </c>
      <c r="I2037" s="139">
        <f t="shared" si="218"/>
        <v>0.3446685878962536</v>
      </c>
      <c r="J2037" s="139">
        <f t="shared" si="220"/>
        <v>-0.13150619567880964</v>
      </c>
      <c r="K2037" s="139">
        <f t="shared" si="221"/>
        <v>-0.20887551289926612</v>
      </c>
      <c r="L2037" s="139">
        <f t="shared" si="222"/>
        <v>-0.23400592886978669</v>
      </c>
      <c r="M2037" s="139">
        <f t="shared" si="223"/>
        <v>-0.57438763744786248</v>
      </c>
      <c r="N2037" s="388">
        <f t="shared" si="219"/>
        <v>-280.87555471200477</v>
      </c>
    </row>
    <row r="2038" spans="2:14" x14ac:dyDescent="0.25">
      <c r="B2038" s="387">
        <v>24</v>
      </c>
      <c r="C2038" s="387">
        <v>6436</v>
      </c>
      <c r="D2038" s="384" t="s">
        <v>2611</v>
      </c>
      <c r="E2038" s="385">
        <v>8415</v>
      </c>
      <c r="F2038" s="385">
        <v>3405</v>
      </c>
      <c r="G2038" s="385">
        <v>10746</v>
      </c>
      <c r="H2038" s="386">
        <f t="shared" si="217"/>
        <v>0.78308207705192634</v>
      </c>
      <c r="I2038" s="139">
        <f t="shared" si="218"/>
        <v>5.6273127753303962</v>
      </c>
      <c r="J2038" s="139">
        <f t="shared" si="220"/>
        <v>0.23925780506057212</v>
      </c>
      <c r="K2038" s="139">
        <f t="shared" si="221"/>
        <v>0.38831361089928412</v>
      </c>
      <c r="L2038" s="139">
        <f t="shared" si="222"/>
        <v>-5.1250649420628416E-2</v>
      </c>
      <c r="M2038" s="139">
        <f t="shared" si="223"/>
        <v>0.57632076653922781</v>
      </c>
      <c r="N2038" s="388">
        <f t="shared" si="219"/>
        <v>6193.1429572305424</v>
      </c>
    </row>
    <row r="2039" spans="2:14" x14ac:dyDescent="0.25">
      <c r="B2039" s="387">
        <v>24</v>
      </c>
      <c r="C2039" s="387">
        <v>6437</v>
      </c>
      <c r="D2039" s="384" t="s">
        <v>2612</v>
      </c>
      <c r="E2039" s="385">
        <v>532</v>
      </c>
      <c r="F2039" s="385">
        <v>1740</v>
      </c>
      <c r="G2039" s="385">
        <v>1239</v>
      </c>
      <c r="H2039" s="386">
        <f t="shared" si="217"/>
        <v>0.42937853107344631</v>
      </c>
      <c r="I2039" s="139">
        <f t="shared" si="218"/>
        <v>1.0178160919540229</v>
      </c>
      <c r="J2039" s="139">
        <f t="shared" si="220"/>
        <v>-0.10439563698186741</v>
      </c>
      <c r="K2039" s="139">
        <f t="shared" si="221"/>
        <v>1.1240897456416784E-2</v>
      </c>
      <c r="L2039" s="139">
        <f t="shared" si="222"/>
        <v>-0.21071811014688038</v>
      </c>
      <c r="M2039" s="139">
        <f t="shared" si="223"/>
        <v>-0.30387284967233102</v>
      </c>
      <c r="N2039" s="388">
        <f t="shared" si="219"/>
        <v>-376.49846074401813</v>
      </c>
    </row>
    <row r="2040" spans="2:14" x14ac:dyDescent="0.25">
      <c r="B2040" s="387">
        <v>24</v>
      </c>
      <c r="C2040" s="387">
        <v>6451</v>
      </c>
      <c r="D2040" s="384" t="s">
        <v>2613</v>
      </c>
      <c r="E2040" s="385">
        <v>776</v>
      </c>
      <c r="F2040" s="385">
        <v>464</v>
      </c>
      <c r="G2040" s="385">
        <v>1635</v>
      </c>
      <c r="H2040" s="386">
        <f t="shared" si="217"/>
        <v>0.47461773700305809</v>
      </c>
      <c r="I2040" s="139">
        <f t="shared" si="218"/>
        <v>5.1961206896551726</v>
      </c>
      <c r="J2040" s="139">
        <f t="shared" si="220"/>
        <v>-9.0081261989881922E-2</v>
      </c>
      <c r="K2040" s="139">
        <f t="shared" si="221"/>
        <v>5.9469054419585131E-2</v>
      </c>
      <c r="L2040" s="139">
        <f t="shared" si="222"/>
        <v>-6.6167919506940343E-2</v>
      </c>
      <c r="M2040" s="139">
        <f t="shared" si="223"/>
        <v>-9.6780127077237127E-2</v>
      </c>
      <c r="N2040" s="388">
        <f t="shared" si="219"/>
        <v>-158.2355077712827</v>
      </c>
    </row>
    <row r="2041" spans="2:14" x14ac:dyDescent="0.25">
      <c r="B2041" s="387">
        <v>24</v>
      </c>
      <c r="C2041" s="387">
        <v>6452</v>
      </c>
      <c r="D2041" s="384" t="s">
        <v>2614</v>
      </c>
      <c r="E2041" s="385">
        <v>1217</v>
      </c>
      <c r="F2041" s="385">
        <v>847</v>
      </c>
      <c r="G2041" s="385">
        <v>1888</v>
      </c>
      <c r="H2041" s="386">
        <f t="shared" si="217"/>
        <v>0.64459745762711862</v>
      </c>
      <c r="I2041" s="139">
        <f t="shared" si="218"/>
        <v>3.665879574970484</v>
      </c>
      <c r="J2041" s="139">
        <f t="shared" si="220"/>
        <v>-8.09359668561134E-2</v>
      </c>
      <c r="K2041" s="139">
        <f t="shared" si="221"/>
        <v>0.24067932277769388</v>
      </c>
      <c r="L2041" s="139">
        <f t="shared" si="222"/>
        <v>-0.1191072492471526</v>
      </c>
      <c r="M2041" s="139">
        <f t="shared" si="223"/>
        <v>4.063610667442788E-2</v>
      </c>
      <c r="N2041" s="388">
        <f t="shared" si="219"/>
        <v>76.720969401319834</v>
      </c>
    </row>
    <row r="2042" spans="2:14" x14ac:dyDescent="0.25">
      <c r="B2042" s="387">
        <v>24</v>
      </c>
      <c r="C2042" s="387">
        <v>6453</v>
      </c>
      <c r="D2042" s="384" t="s">
        <v>2615</v>
      </c>
      <c r="E2042" s="385">
        <v>49</v>
      </c>
      <c r="F2042" s="385">
        <v>954</v>
      </c>
      <c r="G2042" s="385">
        <v>270</v>
      </c>
      <c r="H2042" s="386">
        <f t="shared" si="217"/>
        <v>0.18148148148148149</v>
      </c>
      <c r="I2042" s="139">
        <f t="shared" si="218"/>
        <v>0.33438155136268344</v>
      </c>
      <c r="J2042" s="139">
        <f t="shared" si="220"/>
        <v>-0.13942247881831674</v>
      </c>
      <c r="K2042" s="139">
        <f t="shared" si="221"/>
        <v>-0.25303469210696977</v>
      </c>
      <c r="L2042" s="139">
        <f t="shared" si="222"/>
        <v>-0.23436181319015573</v>
      </c>
      <c r="M2042" s="139">
        <f t="shared" si="223"/>
        <v>-0.62681898411544223</v>
      </c>
      <c r="N2042" s="388">
        <f t="shared" si="219"/>
        <v>-169.24112571116942</v>
      </c>
    </row>
    <row r="2043" spans="2:14" x14ac:dyDescent="0.25">
      <c r="B2043" s="387">
        <v>24</v>
      </c>
      <c r="C2043" s="387">
        <v>6454</v>
      </c>
      <c r="D2043" s="384" t="s">
        <v>2616</v>
      </c>
      <c r="E2043" s="385">
        <v>773</v>
      </c>
      <c r="F2043" s="385">
        <v>215</v>
      </c>
      <c r="G2043" s="385">
        <v>2692</v>
      </c>
      <c r="H2043" s="386">
        <f t="shared" si="217"/>
        <v>0.28714710252600295</v>
      </c>
      <c r="I2043" s="139">
        <f t="shared" si="218"/>
        <v>16.11627906976744</v>
      </c>
      <c r="J2043" s="139">
        <f t="shared" si="220"/>
        <v>-5.1873447932991354E-2</v>
      </c>
      <c r="K2043" s="139">
        <f t="shared" si="221"/>
        <v>-0.1403877511930452</v>
      </c>
      <c r="L2043" s="139">
        <f t="shared" si="222"/>
        <v>0.31161951526553744</v>
      </c>
      <c r="M2043" s="139">
        <f t="shared" si="223"/>
        <v>0.11935831613950088</v>
      </c>
      <c r="N2043" s="388">
        <f t="shared" si="219"/>
        <v>321.31258704753634</v>
      </c>
    </row>
    <row r="2044" spans="2:14" x14ac:dyDescent="0.25">
      <c r="B2044" s="387">
        <v>24</v>
      </c>
      <c r="C2044" s="387">
        <v>6455</v>
      </c>
      <c r="D2044" s="384" t="s">
        <v>2617</v>
      </c>
      <c r="E2044" s="385">
        <v>1375</v>
      </c>
      <c r="F2044" s="385">
        <v>1012</v>
      </c>
      <c r="G2044" s="385">
        <v>4680</v>
      </c>
      <c r="H2044" s="386">
        <f t="shared" si="217"/>
        <v>0.29380341880341881</v>
      </c>
      <c r="I2044" s="139">
        <f t="shared" si="218"/>
        <v>5.983201581027668</v>
      </c>
      <c r="J2044" s="139">
        <f t="shared" si="220"/>
        <v>1.998760631970348E-2</v>
      </c>
      <c r="K2044" s="139">
        <f t="shared" si="221"/>
        <v>-0.1332916525850549</v>
      </c>
      <c r="L2044" s="139">
        <f t="shared" si="222"/>
        <v>-3.8938527719767989E-2</v>
      </c>
      <c r="M2044" s="139">
        <f t="shared" si="223"/>
        <v>-0.15224257398511942</v>
      </c>
      <c r="N2044" s="388">
        <f t="shared" si="219"/>
        <v>-712.49524625035895</v>
      </c>
    </row>
    <row r="2045" spans="2:14" x14ac:dyDescent="0.25">
      <c r="B2045" s="387">
        <v>24</v>
      </c>
      <c r="C2045" s="387">
        <v>6456</v>
      </c>
      <c r="D2045" s="384" t="s">
        <v>2618</v>
      </c>
      <c r="E2045" s="385">
        <v>234</v>
      </c>
      <c r="F2045" s="385">
        <v>1252</v>
      </c>
      <c r="G2045" s="385">
        <v>1006</v>
      </c>
      <c r="H2045" s="386">
        <f t="shared" si="217"/>
        <v>0.23260437375745527</v>
      </c>
      <c r="I2045" s="139">
        <f t="shared" si="218"/>
        <v>0.99041533546325877</v>
      </c>
      <c r="J2045" s="139">
        <f t="shared" si="220"/>
        <v>-0.11281798388371746</v>
      </c>
      <c r="K2045" s="139">
        <f t="shared" si="221"/>
        <v>-0.19853411407001201</v>
      </c>
      <c r="L2045" s="139">
        <f t="shared" si="222"/>
        <v>-0.2116660507485775</v>
      </c>
      <c r="M2045" s="139">
        <f t="shared" si="223"/>
        <v>-0.52301814870230701</v>
      </c>
      <c r="N2045" s="388">
        <f t="shared" si="219"/>
        <v>-526.15625759452087</v>
      </c>
    </row>
    <row r="2046" spans="2:14" x14ac:dyDescent="0.25">
      <c r="B2046" s="387">
        <v>24</v>
      </c>
      <c r="C2046" s="387">
        <v>6458</v>
      </c>
      <c r="D2046" s="384" t="s">
        <v>2619</v>
      </c>
      <c r="E2046" s="385">
        <v>36676</v>
      </c>
      <c r="F2046" s="385">
        <v>2991</v>
      </c>
      <c r="G2046" s="385">
        <v>44597</v>
      </c>
      <c r="H2046" s="386">
        <f t="shared" si="217"/>
        <v>0.8223871560867323</v>
      </c>
      <c r="I2046" s="139">
        <f t="shared" si="218"/>
        <v>27.172517552657975</v>
      </c>
      <c r="J2046" s="139">
        <f t="shared" si="220"/>
        <v>1.46288383499416</v>
      </c>
      <c r="K2046" s="139">
        <f t="shared" si="221"/>
        <v>0.43021557363686541</v>
      </c>
      <c r="L2046" s="139">
        <f t="shared" si="222"/>
        <v>0.69411469796278924</v>
      </c>
      <c r="M2046" s="139">
        <f t="shared" si="223"/>
        <v>2.5872141065938146</v>
      </c>
      <c r="N2046" s="388">
        <f t="shared" si="219"/>
        <v>115381.98751176435</v>
      </c>
    </row>
    <row r="2047" spans="2:14" x14ac:dyDescent="0.25">
      <c r="B2047" s="387">
        <v>24</v>
      </c>
      <c r="C2047" s="387">
        <v>6459</v>
      </c>
      <c r="D2047" s="384" t="s">
        <v>2620</v>
      </c>
      <c r="E2047" s="385">
        <v>1558</v>
      </c>
      <c r="F2047" s="385">
        <v>882</v>
      </c>
      <c r="G2047" s="385">
        <v>3284</v>
      </c>
      <c r="H2047" s="386">
        <f t="shared" si="217"/>
        <v>0.47442143727161995</v>
      </c>
      <c r="I2047" s="139">
        <f t="shared" si="218"/>
        <v>5.4897959183673466</v>
      </c>
      <c r="J2047" s="139">
        <f t="shared" si="220"/>
        <v>-3.0474180268204969E-2</v>
      </c>
      <c r="K2047" s="139">
        <f t="shared" si="221"/>
        <v>5.9259785179219669E-2</v>
      </c>
      <c r="L2047" s="139">
        <f t="shared" si="222"/>
        <v>-5.6008102455802261E-2</v>
      </c>
      <c r="M2047" s="139">
        <f t="shared" si="223"/>
        <v>-2.7222497544787561E-2</v>
      </c>
      <c r="N2047" s="388">
        <f t="shared" si="219"/>
        <v>-89.398681937082344</v>
      </c>
    </row>
    <row r="2048" spans="2:14" x14ac:dyDescent="0.25">
      <c r="B2048" s="387">
        <v>24</v>
      </c>
      <c r="C2048" s="387">
        <v>6461</v>
      </c>
      <c r="D2048" s="384" t="s">
        <v>2621</v>
      </c>
      <c r="E2048" s="385">
        <v>4676</v>
      </c>
      <c r="F2048" s="385">
        <v>516</v>
      </c>
      <c r="G2048" s="385">
        <v>5379</v>
      </c>
      <c r="H2048" s="386">
        <f t="shared" si="217"/>
        <v>0.86930656255809635</v>
      </c>
      <c r="I2048" s="139">
        <f t="shared" si="218"/>
        <v>19.486434108527131</v>
      </c>
      <c r="J2048" s="139">
        <f t="shared" si="220"/>
        <v>4.5254647025253621E-2</v>
      </c>
      <c r="K2048" s="139">
        <f t="shared" si="221"/>
        <v>0.48023494186893423</v>
      </c>
      <c r="L2048" s="139">
        <f t="shared" si="222"/>
        <v>0.42821143477444429</v>
      </c>
      <c r="M2048" s="139">
        <f t="shared" si="223"/>
        <v>0.95370102366863208</v>
      </c>
      <c r="N2048" s="388">
        <f t="shared" si="219"/>
        <v>5129.9578063135723</v>
      </c>
    </row>
    <row r="2049" spans="2:14" x14ac:dyDescent="0.25">
      <c r="B2049" s="387">
        <v>24</v>
      </c>
      <c r="C2049" s="387">
        <v>6487</v>
      </c>
      <c r="D2049" s="384" t="s">
        <v>2622</v>
      </c>
      <c r="E2049" s="385">
        <v>7363</v>
      </c>
      <c r="F2049" s="385">
        <v>12408</v>
      </c>
      <c r="G2049" s="385">
        <v>17410</v>
      </c>
      <c r="H2049" s="386">
        <f t="shared" si="217"/>
        <v>0.4229178632969558</v>
      </c>
      <c r="I2049" s="139">
        <f t="shared" si="218"/>
        <v>1.9965344938749194</v>
      </c>
      <c r="J2049" s="139">
        <f t="shared" si="220"/>
        <v>0.48014415593580267</v>
      </c>
      <c r="K2049" s="139">
        <f t="shared" si="221"/>
        <v>4.3533738315267084E-3</v>
      </c>
      <c r="L2049" s="139">
        <f t="shared" si="222"/>
        <v>-0.17685893873598799</v>
      </c>
      <c r="M2049" s="139">
        <f t="shared" si="223"/>
        <v>0.30763859103134139</v>
      </c>
      <c r="N2049" s="388">
        <f t="shared" si="219"/>
        <v>5355.987869855654</v>
      </c>
    </row>
    <row r="2050" spans="2:14" x14ac:dyDescent="0.25">
      <c r="B2050" s="387">
        <v>24</v>
      </c>
      <c r="C2050" s="387">
        <v>6504</v>
      </c>
      <c r="D2050" s="384" t="s">
        <v>2623</v>
      </c>
      <c r="E2050" s="385">
        <v>292</v>
      </c>
      <c r="F2050" s="385">
        <v>1282</v>
      </c>
      <c r="G2050" s="385">
        <v>491</v>
      </c>
      <c r="H2050" s="386">
        <f t="shared" si="217"/>
        <v>0.59470468431771895</v>
      </c>
      <c r="I2050" s="139">
        <f t="shared" si="218"/>
        <v>0.61076443057722307</v>
      </c>
      <c r="J2050" s="139">
        <f t="shared" si="220"/>
        <v>-0.13143390085561776</v>
      </c>
      <c r="K2050" s="139">
        <f t="shared" si="221"/>
        <v>0.18749013757763983</v>
      </c>
      <c r="L2050" s="139">
        <f t="shared" si="222"/>
        <v>-0.22480023218381695</v>
      </c>
      <c r="M2050" s="139">
        <f t="shared" si="223"/>
        <v>-0.16874399546179489</v>
      </c>
      <c r="N2050" s="388">
        <f t="shared" si="219"/>
        <v>-82.853301771741286</v>
      </c>
    </row>
    <row r="2051" spans="2:14" x14ac:dyDescent="0.25">
      <c r="B2051" s="387">
        <v>24</v>
      </c>
      <c r="C2051" s="387">
        <v>6511</v>
      </c>
      <c r="D2051" s="384" t="s">
        <v>2624</v>
      </c>
      <c r="E2051" s="385">
        <v>229</v>
      </c>
      <c r="F2051" s="385">
        <v>2876</v>
      </c>
      <c r="G2051" s="385">
        <v>652</v>
      </c>
      <c r="H2051" s="386">
        <f t="shared" si="217"/>
        <v>0.3512269938650307</v>
      </c>
      <c r="I2051" s="139">
        <f t="shared" si="218"/>
        <v>0.30632823365785816</v>
      </c>
      <c r="J2051" s="139">
        <f t="shared" si="220"/>
        <v>-0.12561416758867416</v>
      </c>
      <c r="K2051" s="139">
        <f t="shared" si="221"/>
        <v>-7.2074106110727038E-2</v>
      </c>
      <c r="L2051" s="139">
        <f t="shared" si="222"/>
        <v>-0.2353323294192852</v>
      </c>
      <c r="M2051" s="139">
        <f t="shared" si="223"/>
        <v>-0.4330206031186864</v>
      </c>
      <c r="N2051" s="388">
        <f t="shared" si="219"/>
        <v>-282.32943323338355</v>
      </c>
    </row>
    <row r="2052" spans="2:14" x14ac:dyDescent="0.25">
      <c r="B2052" s="387">
        <v>24</v>
      </c>
      <c r="C2052" s="387">
        <v>6512</v>
      </c>
      <c r="D2052" s="384" t="s">
        <v>2625</v>
      </c>
      <c r="E2052" s="385">
        <v>5490</v>
      </c>
      <c r="F2052" s="385">
        <v>12372</v>
      </c>
      <c r="G2052" s="385">
        <v>10558</v>
      </c>
      <c r="H2052" s="386">
        <f t="shared" si="217"/>
        <v>0.51998484561469971</v>
      </c>
      <c r="I2052" s="139">
        <f t="shared" si="218"/>
        <v>1.2971225347559003</v>
      </c>
      <c r="J2052" s="139">
        <f t="shared" si="220"/>
        <v>0.23246209168053861</v>
      </c>
      <c r="K2052" s="139">
        <f t="shared" si="221"/>
        <v>0.10783356458564884</v>
      </c>
      <c r="L2052" s="139">
        <f t="shared" si="222"/>
        <v>-0.20105538723860125</v>
      </c>
      <c r="M2052" s="139">
        <f t="shared" si="223"/>
        <v>0.13924026902758621</v>
      </c>
      <c r="N2052" s="388">
        <f t="shared" si="219"/>
        <v>1470.0987603932551</v>
      </c>
    </row>
    <row r="2053" spans="2:14" x14ac:dyDescent="0.25">
      <c r="B2053" s="387">
        <v>25</v>
      </c>
      <c r="C2053" s="387">
        <v>6601</v>
      </c>
      <c r="D2053" s="384" t="s">
        <v>2626</v>
      </c>
      <c r="E2053" s="385">
        <v>460</v>
      </c>
      <c r="F2053" s="385">
        <v>245</v>
      </c>
      <c r="G2053" s="385">
        <v>1145</v>
      </c>
      <c r="H2053" s="386">
        <f t="shared" si="217"/>
        <v>0.40174672489082969</v>
      </c>
      <c r="I2053" s="139">
        <f t="shared" si="218"/>
        <v>6.5510204081632653</v>
      </c>
      <c r="J2053" s="139">
        <f t="shared" si="220"/>
        <v>-0.10779349367188416</v>
      </c>
      <c r="K2053" s="139">
        <f t="shared" si="221"/>
        <v>-1.821654014371565E-2</v>
      </c>
      <c r="L2053" s="139">
        <f t="shared" si="222"/>
        <v>-1.9294598515430847E-2</v>
      </c>
      <c r="M2053" s="139">
        <f t="shared" si="223"/>
        <v>-0.14530463233103064</v>
      </c>
      <c r="N2053" s="388">
        <f t="shared" si="219"/>
        <v>-166.37380401903008</v>
      </c>
    </row>
    <row r="2054" spans="2:14" x14ac:dyDescent="0.25">
      <c r="B2054" s="387">
        <v>25</v>
      </c>
      <c r="C2054" s="387">
        <v>6602</v>
      </c>
      <c r="D2054" s="384" t="s">
        <v>2627</v>
      </c>
      <c r="E2054" s="385">
        <v>522</v>
      </c>
      <c r="F2054" s="385">
        <v>382</v>
      </c>
      <c r="G2054" s="385">
        <v>2417</v>
      </c>
      <c r="H2054" s="386">
        <f t="shared" si="217"/>
        <v>0.21597021100537858</v>
      </c>
      <c r="I2054" s="139">
        <f t="shared" si="218"/>
        <v>7.6937172774869111</v>
      </c>
      <c r="J2054" s="139">
        <f t="shared" si="220"/>
        <v>-6.1813986121870161E-2</v>
      </c>
      <c r="K2054" s="139">
        <f t="shared" si="221"/>
        <v>-0.21626729474091613</v>
      </c>
      <c r="L2054" s="139">
        <f t="shared" si="222"/>
        <v>2.0237476382908064E-2</v>
      </c>
      <c r="M2054" s="139">
        <f t="shared" si="223"/>
        <v>-0.2578438044798782</v>
      </c>
      <c r="N2054" s="388">
        <f t="shared" si="219"/>
        <v>-623.20847542786566</v>
      </c>
    </row>
    <row r="2055" spans="2:14" x14ac:dyDescent="0.25">
      <c r="B2055" s="387">
        <v>25</v>
      </c>
      <c r="C2055" s="387">
        <v>6603</v>
      </c>
      <c r="D2055" s="384" t="s">
        <v>2628</v>
      </c>
      <c r="E2055" s="385">
        <v>228</v>
      </c>
      <c r="F2055" s="385">
        <v>431</v>
      </c>
      <c r="G2055" s="385">
        <v>1708</v>
      </c>
      <c r="H2055" s="386">
        <f t="shared" si="217"/>
        <v>0.13348946135831383</v>
      </c>
      <c r="I2055" s="139">
        <f t="shared" si="218"/>
        <v>4.4918793503480279</v>
      </c>
      <c r="J2055" s="139">
        <f t="shared" si="220"/>
        <v>-8.7442500943379547E-2</v>
      </c>
      <c r="K2055" s="139">
        <f t="shared" si="221"/>
        <v>-0.30419754149652201</v>
      </c>
      <c r="L2055" s="139">
        <f t="shared" si="222"/>
        <v>-9.0531442431856485E-2</v>
      </c>
      <c r="M2055" s="139">
        <f t="shared" si="223"/>
        <v>-0.48217148487175809</v>
      </c>
      <c r="N2055" s="388">
        <f t="shared" si="219"/>
        <v>-823.54889616096284</v>
      </c>
    </row>
    <row r="2056" spans="2:14" x14ac:dyDescent="0.25">
      <c r="B2056" s="387">
        <v>25</v>
      </c>
      <c r="C2056" s="387">
        <v>6604</v>
      </c>
      <c r="D2056" s="384" t="s">
        <v>2629</v>
      </c>
      <c r="E2056" s="385">
        <v>240</v>
      </c>
      <c r="F2056" s="385">
        <v>512</v>
      </c>
      <c r="G2056" s="385">
        <v>1377</v>
      </c>
      <c r="H2056" s="386">
        <f t="shared" si="217"/>
        <v>0.17429193899782136</v>
      </c>
      <c r="I2056" s="139">
        <f t="shared" si="218"/>
        <v>3.158203125</v>
      </c>
      <c r="J2056" s="139">
        <f t="shared" si="220"/>
        <v>-9.9407294181630038E-2</v>
      </c>
      <c r="K2056" s="139">
        <f t="shared" si="221"/>
        <v>-0.26069924713772835</v>
      </c>
      <c r="L2056" s="139">
        <f t="shared" si="222"/>
        <v>-0.13667052782359165</v>
      </c>
      <c r="M2056" s="139">
        <f t="shared" si="223"/>
        <v>-0.49677706914295006</v>
      </c>
      <c r="N2056" s="388">
        <f t="shared" si="219"/>
        <v>-684.06202420984221</v>
      </c>
    </row>
    <row r="2057" spans="2:14" x14ac:dyDescent="0.25">
      <c r="B2057" s="387">
        <v>25</v>
      </c>
      <c r="C2057" s="387">
        <v>6605</v>
      </c>
      <c r="D2057" s="384" t="s">
        <v>2630</v>
      </c>
      <c r="E2057" s="385">
        <v>1017</v>
      </c>
      <c r="F2057" s="385">
        <v>502</v>
      </c>
      <c r="G2057" s="385">
        <v>2531</v>
      </c>
      <c r="H2057" s="386">
        <f t="shared" si="217"/>
        <v>0.40181746345318053</v>
      </c>
      <c r="I2057" s="139">
        <f t="shared" si="218"/>
        <v>7.0677290836653386</v>
      </c>
      <c r="J2057" s="139">
        <f t="shared" si="220"/>
        <v>-5.7693181199934954E-2</v>
      </c>
      <c r="K2057" s="139">
        <f t="shared" si="221"/>
        <v>-1.8141127889713806E-2</v>
      </c>
      <c r="L2057" s="139">
        <f t="shared" si="222"/>
        <v>-1.4188463287115494E-3</v>
      </c>
      <c r="M2057" s="139">
        <f t="shared" si="223"/>
        <v>-7.7253155418360309E-2</v>
      </c>
      <c r="N2057" s="388">
        <f t="shared" si="219"/>
        <v>-195.52773636386993</v>
      </c>
    </row>
    <row r="2058" spans="2:14" x14ac:dyDescent="0.25">
      <c r="B2058" s="387">
        <v>25</v>
      </c>
      <c r="C2058" s="387">
        <v>6606</v>
      </c>
      <c r="D2058" s="384" t="s">
        <v>2631</v>
      </c>
      <c r="E2058" s="385">
        <v>1412</v>
      </c>
      <c r="F2058" s="385">
        <v>437</v>
      </c>
      <c r="G2058" s="385">
        <v>4075</v>
      </c>
      <c r="H2058" s="386">
        <f t="shared" si="217"/>
        <v>0.34650306748466259</v>
      </c>
      <c r="I2058" s="139">
        <f t="shared" si="218"/>
        <v>12.556064073226544</v>
      </c>
      <c r="J2058" s="139">
        <f t="shared" si="220"/>
        <v>-1.8815776958299093E-3</v>
      </c>
      <c r="K2058" s="139">
        <f t="shared" si="221"/>
        <v>-7.7110141962225459E-2</v>
      </c>
      <c r="L2058" s="139">
        <f t="shared" si="222"/>
        <v>0.18845239222900662</v>
      </c>
      <c r="M2058" s="139">
        <f t="shared" si="223"/>
        <v>0.10946067257095125</v>
      </c>
      <c r="N2058" s="388">
        <f t="shared" si="219"/>
        <v>446.05224072662634</v>
      </c>
    </row>
    <row r="2059" spans="2:14" x14ac:dyDescent="0.25">
      <c r="B2059" s="387">
        <v>25</v>
      </c>
      <c r="C2059" s="387">
        <v>6607</v>
      </c>
      <c r="D2059" s="384" t="s">
        <v>2632</v>
      </c>
      <c r="E2059" s="385">
        <v>2939</v>
      </c>
      <c r="F2059" s="385">
        <v>1241</v>
      </c>
      <c r="G2059" s="385">
        <v>10250</v>
      </c>
      <c r="H2059" s="386">
        <f t="shared" si="217"/>
        <v>0.28673170731707315</v>
      </c>
      <c r="I2059" s="139">
        <f t="shared" si="218"/>
        <v>10.627719580983078</v>
      </c>
      <c r="J2059" s="139">
        <f t="shared" si="220"/>
        <v>0.22132868890899432</v>
      </c>
      <c r="K2059" s="139">
        <f t="shared" si="221"/>
        <v>-0.14083059153310742</v>
      </c>
      <c r="L2059" s="139">
        <f t="shared" si="222"/>
        <v>0.12174051006353882</v>
      </c>
      <c r="M2059" s="139">
        <f t="shared" si="223"/>
        <v>0.20223860743942573</v>
      </c>
      <c r="N2059" s="388">
        <f t="shared" si="219"/>
        <v>2072.9457262541137</v>
      </c>
    </row>
    <row r="2060" spans="2:14" x14ac:dyDescent="0.25">
      <c r="B2060" s="387">
        <v>25</v>
      </c>
      <c r="C2060" s="387">
        <v>6608</v>
      </c>
      <c r="D2060" s="384" t="s">
        <v>2633</v>
      </c>
      <c r="E2060" s="385">
        <v>26458</v>
      </c>
      <c r="F2060" s="385">
        <v>260</v>
      </c>
      <c r="G2060" s="385">
        <v>22164</v>
      </c>
      <c r="H2060" s="386">
        <f t="shared" si="217"/>
        <v>1.1937375924923299</v>
      </c>
      <c r="I2060" s="139">
        <f t="shared" si="218"/>
        <v>187.00769230769231</v>
      </c>
      <c r="J2060" s="139">
        <f t="shared" si="220"/>
        <v>0.65198895066282037</v>
      </c>
      <c r="K2060" s="139">
        <f t="shared" si="221"/>
        <v>0.82610110626924427</v>
      </c>
      <c r="L2060" s="139">
        <f t="shared" si="222"/>
        <v>6.2236792477852196</v>
      </c>
      <c r="M2060" s="139">
        <f t="shared" si="223"/>
        <v>7.7017693047172848</v>
      </c>
      <c r="N2060" s="388">
        <f t="shared" si="219"/>
        <v>170702.01486975391</v>
      </c>
    </row>
    <row r="2061" spans="2:14" x14ac:dyDescent="0.25">
      <c r="B2061" s="387">
        <v>25</v>
      </c>
      <c r="C2061" s="387">
        <v>6609</v>
      </c>
      <c r="D2061" s="384" t="s">
        <v>2634</v>
      </c>
      <c r="E2061" s="385">
        <v>251</v>
      </c>
      <c r="F2061" s="385">
        <v>421</v>
      </c>
      <c r="G2061" s="385">
        <v>1021</v>
      </c>
      <c r="H2061" s="386">
        <f t="shared" ref="H2061:H2124" si="224">E2061/G2061</f>
        <v>0.24583741429970618</v>
      </c>
      <c r="I2061" s="139">
        <f t="shared" ref="I2061:I2124" si="225">(G2061+E2061)/F2061</f>
        <v>3.021377672209026</v>
      </c>
      <c r="J2061" s="139">
        <f t="shared" si="220"/>
        <v>-0.11227577270977861</v>
      </c>
      <c r="K2061" s="139">
        <f t="shared" si="221"/>
        <v>-0.18442676750507367</v>
      </c>
      <c r="L2061" s="139">
        <f t="shared" si="222"/>
        <v>-0.1414040614429963</v>
      </c>
      <c r="M2061" s="139">
        <f t="shared" si="223"/>
        <v>-0.43810660165784854</v>
      </c>
      <c r="N2061" s="388">
        <f t="shared" ref="N2061:N2124" si="226">M2061*G2061</f>
        <v>-447.30684029266337</v>
      </c>
    </row>
    <row r="2062" spans="2:14" x14ac:dyDescent="0.25">
      <c r="B2062" s="387">
        <v>25</v>
      </c>
      <c r="C2062" s="387">
        <v>6610</v>
      </c>
      <c r="D2062" s="384" t="s">
        <v>2635</v>
      </c>
      <c r="E2062" s="385">
        <v>113</v>
      </c>
      <c r="F2062" s="385">
        <v>464</v>
      </c>
      <c r="G2062" s="385">
        <v>845</v>
      </c>
      <c r="H2062" s="386">
        <f t="shared" si="224"/>
        <v>0.13372781065088757</v>
      </c>
      <c r="I2062" s="139">
        <f t="shared" si="225"/>
        <v>2.0646551724137931</v>
      </c>
      <c r="J2062" s="139">
        <f t="shared" ref="J2062:J2125" si="227">$J$6*(G2062-G$10)/G$11</f>
        <v>-0.11863771715066104</v>
      </c>
      <c r="K2062" s="139">
        <f t="shared" ref="K2062:K2125" si="228">$K$6*(H2062-H$10)/H$11</f>
        <v>-0.30394344448358612</v>
      </c>
      <c r="L2062" s="139">
        <f t="shared" ref="L2062:L2125" si="229">$L$6*(I2062-I$10)/I$11</f>
        <v>-0.17450227544372016</v>
      </c>
      <c r="M2062" s="139">
        <f t="shared" ref="M2062:M2125" si="230">SUM(J2062:L2062)</f>
        <v>-0.5970834370779674</v>
      </c>
      <c r="N2062" s="388">
        <f t="shared" si="226"/>
        <v>-504.53550433088247</v>
      </c>
    </row>
    <row r="2063" spans="2:14" x14ac:dyDescent="0.25">
      <c r="B2063" s="387">
        <v>25</v>
      </c>
      <c r="C2063" s="387">
        <v>6611</v>
      </c>
      <c r="D2063" s="384" t="s">
        <v>2636</v>
      </c>
      <c r="E2063" s="385">
        <v>164</v>
      </c>
      <c r="F2063" s="385">
        <v>513</v>
      </c>
      <c r="G2063" s="385">
        <v>1671</v>
      </c>
      <c r="H2063" s="386">
        <f t="shared" si="224"/>
        <v>9.8144823459006589E-2</v>
      </c>
      <c r="I2063" s="139">
        <f t="shared" si="225"/>
        <v>3.5769980506822612</v>
      </c>
      <c r="J2063" s="139">
        <f t="shared" si="227"/>
        <v>-8.877995517242869E-2</v>
      </c>
      <c r="K2063" s="139">
        <f t="shared" si="228"/>
        <v>-0.34187739704187253</v>
      </c>
      <c r="L2063" s="139">
        <f t="shared" si="229"/>
        <v>-0.12218214265901631</v>
      </c>
      <c r="M2063" s="139">
        <f t="shared" si="230"/>
        <v>-0.55283949487331752</v>
      </c>
      <c r="N2063" s="388">
        <f t="shared" si="226"/>
        <v>-923.79479593331359</v>
      </c>
    </row>
    <row r="2064" spans="2:14" x14ac:dyDescent="0.25">
      <c r="B2064" s="387">
        <v>25</v>
      </c>
      <c r="C2064" s="387">
        <v>6612</v>
      </c>
      <c r="D2064" s="384" t="s">
        <v>2637</v>
      </c>
      <c r="E2064" s="385">
        <v>4963</v>
      </c>
      <c r="F2064" s="385">
        <v>406</v>
      </c>
      <c r="G2064" s="385">
        <v>13261</v>
      </c>
      <c r="H2064" s="386">
        <f t="shared" si="224"/>
        <v>0.37425533519342435</v>
      </c>
      <c r="I2064" s="139">
        <f t="shared" si="225"/>
        <v>44.88669950738916</v>
      </c>
      <c r="J2064" s="139">
        <f t="shared" si="227"/>
        <v>0.33016854522431838</v>
      </c>
      <c r="K2064" s="139">
        <f t="shared" si="228"/>
        <v>-4.7524283951708511E-2</v>
      </c>
      <c r="L2064" s="139">
        <f t="shared" si="229"/>
        <v>1.306944212593145</v>
      </c>
      <c r="M2064" s="139">
        <f t="shared" si="230"/>
        <v>1.5895884738657549</v>
      </c>
      <c r="N2064" s="388">
        <f t="shared" si="226"/>
        <v>21079.532751933773</v>
      </c>
    </row>
    <row r="2065" spans="2:14" x14ac:dyDescent="0.25">
      <c r="B2065" s="387">
        <v>25</v>
      </c>
      <c r="C2065" s="387">
        <v>6613</v>
      </c>
      <c r="D2065" s="384" t="s">
        <v>2638</v>
      </c>
      <c r="E2065" s="385">
        <v>2852</v>
      </c>
      <c r="F2065" s="385">
        <v>126</v>
      </c>
      <c r="G2065" s="385">
        <v>8836</v>
      </c>
      <c r="H2065" s="386">
        <f t="shared" si="224"/>
        <v>0.32277048438207334</v>
      </c>
      <c r="I2065" s="139">
        <f t="shared" si="225"/>
        <v>92.761904761904759</v>
      </c>
      <c r="J2065" s="139">
        <f t="shared" si="227"/>
        <v>0.17021624891235929</v>
      </c>
      <c r="K2065" s="139">
        <f t="shared" si="228"/>
        <v>-0.10241073509805491</v>
      </c>
      <c r="L2065" s="139">
        <f t="shared" si="229"/>
        <v>2.9632069106917922</v>
      </c>
      <c r="M2065" s="139">
        <f t="shared" si="230"/>
        <v>3.0310124245060965</v>
      </c>
      <c r="N2065" s="388">
        <f t="shared" si="226"/>
        <v>26782.025782935871</v>
      </c>
    </row>
    <row r="2066" spans="2:14" x14ac:dyDescent="0.25">
      <c r="B2066" s="387">
        <v>25</v>
      </c>
      <c r="C2066" s="387">
        <v>6614</v>
      </c>
      <c r="D2066" s="384" t="s">
        <v>2639</v>
      </c>
      <c r="E2066" s="385">
        <v>169</v>
      </c>
      <c r="F2066" s="385">
        <v>383</v>
      </c>
      <c r="G2066" s="385">
        <v>1222</v>
      </c>
      <c r="H2066" s="386">
        <f t="shared" si="224"/>
        <v>0.13829787234042554</v>
      </c>
      <c r="I2066" s="139">
        <f t="shared" si="225"/>
        <v>3.6318537859007831</v>
      </c>
      <c r="J2066" s="139">
        <f t="shared" si="227"/>
        <v>-0.10501014297899811</v>
      </c>
      <c r="K2066" s="139">
        <f t="shared" si="228"/>
        <v>-0.29907143915180961</v>
      </c>
      <c r="L2066" s="139">
        <f t="shared" si="229"/>
        <v>-0.12028438561471319</v>
      </c>
      <c r="M2066" s="139">
        <f t="shared" si="230"/>
        <v>-0.52436596774552091</v>
      </c>
      <c r="N2066" s="388">
        <f t="shared" si="226"/>
        <v>-640.77521258502657</v>
      </c>
    </row>
    <row r="2067" spans="2:14" x14ac:dyDescent="0.25">
      <c r="B2067" s="387">
        <v>25</v>
      </c>
      <c r="C2067" s="387">
        <v>6615</v>
      </c>
      <c r="D2067" s="384" t="s">
        <v>2640</v>
      </c>
      <c r="E2067" s="385">
        <v>243</v>
      </c>
      <c r="F2067" s="385">
        <v>682</v>
      </c>
      <c r="G2067" s="385">
        <v>1727</v>
      </c>
      <c r="H2067" s="386">
        <f t="shared" si="224"/>
        <v>0.14070642733063116</v>
      </c>
      <c r="I2067" s="139">
        <f t="shared" si="225"/>
        <v>2.8885630498533725</v>
      </c>
      <c r="J2067" s="139">
        <f t="shared" si="227"/>
        <v>-8.6755700123057E-2</v>
      </c>
      <c r="K2067" s="139">
        <f t="shared" si="228"/>
        <v>-0.29650375110921245</v>
      </c>
      <c r="L2067" s="139">
        <f t="shared" si="229"/>
        <v>-0.14599883871027455</v>
      </c>
      <c r="M2067" s="139">
        <f t="shared" si="230"/>
        <v>-0.52925828994254398</v>
      </c>
      <c r="N2067" s="388">
        <f t="shared" si="226"/>
        <v>-914.02906673077348</v>
      </c>
    </row>
    <row r="2068" spans="2:14" x14ac:dyDescent="0.25">
      <c r="B2068" s="387">
        <v>25</v>
      </c>
      <c r="C2068" s="387">
        <v>6616</v>
      </c>
      <c r="D2068" s="384" t="s">
        <v>2641</v>
      </c>
      <c r="E2068" s="385">
        <v>4786</v>
      </c>
      <c r="F2068" s="385">
        <v>613</v>
      </c>
      <c r="G2068" s="385">
        <v>8496</v>
      </c>
      <c r="H2068" s="386">
        <f t="shared" si="224"/>
        <v>0.56332391713747643</v>
      </c>
      <c r="I2068" s="139">
        <f t="shared" si="225"/>
        <v>21.66721044045677</v>
      </c>
      <c r="J2068" s="139">
        <f t="shared" si="227"/>
        <v>0.15792612896974545</v>
      </c>
      <c r="K2068" s="139">
        <f t="shared" si="228"/>
        <v>0.15403604540042187</v>
      </c>
      <c r="L2068" s="139">
        <f t="shared" si="229"/>
        <v>0.50365630174200215</v>
      </c>
      <c r="M2068" s="139">
        <f t="shared" si="230"/>
        <v>0.81561847611216942</v>
      </c>
      <c r="N2068" s="388">
        <f t="shared" si="226"/>
        <v>6929.4945730489917</v>
      </c>
    </row>
    <row r="2069" spans="2:14" x14ac:dyDescent="0.25">
      <c r="B2069" s="387">
        <v>25</v>
      </c>
      <c r="C2069" s="387">
        <v>6617</v>
      </c>
      <c r="D2069" s="384" t="s">
        <v>2642</v>
      </c>
      <c r="E2069" s="385">
        <v>2546</v>
      </c>
      <c r="F2069" s="385">
        <v>369</v>
      </c>
      <c r="G2069" s="385">
        <v>5970</v>
      </c>
      <c r="H2069" s="386">
        <f t="shared" si="224"/>
        <v>0.42646566164154104</v>
      </c>
      <c r="I2069" s="139">
        <f t="shared" si="225"/>
        <v>23.07859078590786</v>
      </c>
      <c r="J2069" s="139">
        <f t="shared" si="227"/>
        <v>6.6617767278444096E-2</v>
      </c>
      <c r="K2069" s="139">
        <f t="shared" si="228"/>
        <v>8.1355749537689558E-3</v>
      </c>
      <c r="L2069" s="139">
        <f t="shared" si="229"/>
        <v>0.55248359358488652</v>
      </c>
      <c r="M2069" s="139">
        <f t="shared" si="230"/>
        <v>0.62723693581709961</v>
      </c>
      <c r="N2069" s="388">
        <f t="shared" si="226"/>
        <v>3744.6045068280846</v>
      </c>
    </row>
    <row r="2070" spans="2:14" x14ac:dyDescent="0.25">
      <c r="B2070" s="387">
        <v>25</v>
      </c>
      <c r="C2070" s="387">
        <v>6618</v>
      </c>
      <c r="D2070" s="384" t="s">
        <v>2643</v>
      </c>
      <c r="E2070" s="385">
        <v>1268</v>
      </c>
      <c r="F2070" s="385">
        <v>269</v>
      </c>
      <c r="G2070" s="385">
        <v>4593</v>
      </c>
      <c r="H2070" s="386">
        <f t="shared" si="224"/>
        <v>0.27607228391029826</v>
      </c>
      <c r="I2070" s="139">
        <f t="shared" si="225"/>
        <v>21.788104089219331</v>
      </c>
      <c r="J2070" s="139">
        <f t="shared" si="227"/>
        <v>1.6842781510858183E-2</v>
      </c>
      <c r="K2070" s="139">
        <f t="shared" si="228"/>
        <v>-0.15219428226628876</v>
      </c>
      <c r="L2070" s="139">
        <f t="shared" si="229"/>
        <v>0.50783866795470023</v>
      </c>
      <c r="M2070" s="139">
        <f t="shared" si="230"/>
        <v>0.37248716719926966</v>
      </c>
      <c r="N2070" s="388">
        <f t="shared" si="226"/>
        <v>1710.8335589462456</v>
      </c>
    </row>
    <row r="2071" spans="2:14" x14ac:dyDescent="0.25">
      <c r="B2071" s="387">
        <v>25</v>
      </c>
      <c r="C2071" s="387">
        <v>6619</v>
      </c>
      <c r="D2071" s="384" t="s">
        <v>2644</v>
      </c>
      <c r="E2071" s="385">
        <v>355</v>
      </c>
      <c r="F2071" s="385">
        <v>276</v>
      </c>
      <c r="G2071" s="385">
        <v>2267</v>
      </c>
      <c r="H2071" s="386">
        <f t="shared" si="224"/>
        <v>0.15659461843846492</v>
      </c>
      <c r="I2071" s="139">
        <f t="shared" si="225"/>
        <v>9.5</v>
      </c>
      <c r="J2071" s="139">
        <f t="shared" si="227"/>
        <v>-6.7236097861258615E-2</v>
      </c>
      <c r="K2071" s="139">
        <f t="shared" si="228"/>
        <v>-0.27956582837463456</v>
      </c>
      <c r="L2071" s="139">
        <f t="shared" si="229"/>
        <v>8.2726580703485847E-2</v>
      </c>
      <c r="M2071" s="139">
        <f t="shared" si="230"/>
        <v>-0.2640753455324073</v>
      </c>
      <c r="N2071" s="388">
        <f t="shared" si="226"/>
        <v>-598.6588083219674</v>
      </c>
    </row>
    <row r="2072" spans="2:14" x14ac:dyDescent="0.25">
      <c r="B2072" s="387">
        <v>25</v>
      </c>
      <c r="C2072" s="387">
        <v>6620</v>
      </c>
      <c r="D2072" s="384" t="s">
        <v>2645</v>
      </c>
      <c r="E2072" s="385">
        <v>720</v>
      </c>
      <c r="F2072" s="385">
        <v>834</v>
      </c>
      <c r="G2072" s="385">
        <v>1799</v>
      </c>
      <c r="H2072" s="386">
        <f t="shared" si="224"/>
        <v>0.4002223457476376</v>
      </c>
      <c r="I2072" s="139">
        <f t="shared" si="225"/>
        <v>3.0203836930455634</v>
      </c>
      <c r="J2072" s="139">
        <f t="shared" si="227"/>
        <v>-8.415308648815055E-2</v>
      </c>
      <c r="K2072" s="139">
        <f t="shared" si="228"/>
        <v>-1.984163490562716E-2</v>
      </c>
      <c r="L2072" s="139">
        <f t="shared" si="229"/>
        <v>-0.14143844856681914</v>
      </c>
      <c r="M2072" s="139">
        <f t="shared" si="230"/>
        <v>-0.24543316996059686</v>
      </c>
      <c r="N2072" s="388">
        <f t="shared" si="226"/>
        <v>-441.53427275911378</v>
      </c>
    </row>
    <row r="2073" spans="2:14" x14ac:dyDescent="0.25">
      <c r="B2073" s="387">
        <v>25</v>
      </c>
      <c r="C2073" s="387">
        <v>6621</v>
      </c>
      <c r="D2073" s="384" t="s">
        <v>2646</v>
      </c>
      <c r="E2073" s="385">
        <v>199728</v>
      </c>
      <c r="F2073" s="385">
        <v>1539</v>
      </c>
      <c r="G2073" s="385">
        <v>203840</v>
      </c>
      <c r="H2073" s="386">
        <f t="shared" si="224"/>
        <v>0.9798273155416013</v>
      </c>
      <c r="I2073" s="139">
        <f t="shared" si="225"/>
        <v>262.22742040285902</v>
      </c>
      <c r="J2073" s="139">
        <f t="shared" si="227"/>
        <v>7.21910609976372</v>
      </c>
      <c r="K2073" s="139">
        <f t="shared" si="228"/>
        <v>0.598057792934653</v>
      </c>
      <c r="L2073" s="139">
        <f t="shared" si="229"/>
        <v>8.8259371209960449</v>
      </c>
      <c r="M2073" s="139">
        <f t="shared" si="230"/>
        <v>16.64310101369442</v>
      </c>
      <c r="N2073" s="388">
        <f t="shared" si="226"/>
        <v>3392529.7106314707</v>
      </c>
    </row>
    <row r="2074" spans="2:14" x14ac:dyDescent="0.25">
      <c r="B2074" s="387">
        <v>25</v>
      </c>
      <c r="C2074" s="387">
        <v>6622</v>
      </c>
      <c r="D2074" s="384" t="s">
        <v>2647</v>
      </c>
      <c r="E2074" s="385">
        <v>839</v>
      </c>
      <c r="F2074" s="385">
        <v>281</v>
      </c>
      <c r="G2074" s="385">
        <v>2884</v>
      </c>
      <c r="H2074" s="386">
        <f t="shared" si="224"/>
        <v>0.2909153952843273</v>
      </c>
      <c r="I2074" s="139">
        <f t="shared" si="225"/>
        <v>13.249110320284698</v>
      </c>
      <c r="J2074" s="139">
        <f t="shared" si="227"/>
        <v>-4.493314490657415E-2</v>
      </c>
      <c r="K2074" s="139">
        <f t="shared" si="228"/>
        <v>-0.13637048760724299</v>
      </c>
      <c r="L2074" s="139">
        <f t="shared" si="229"/>
        <v>0.21242861626726103</v>
      </c>
      <c r="M2074" s="139">
        <f t="shared" si="230"/>
        <v>3.1124983753443886E-2</v>
      </c>
      <c r="N2074" s="388">
        <f t="shared" si="226"/>
        <v>89.764453144932162</v>
      </c>
    </row>
    <row r="2075" spans="2:14" x14ac:dyDescent="0.25">
      <c r="B2075" s="387">
        <v>25</v>
      </c>
      <c r="C2075" s="387">
        <v>6623</v>
      </c>
      <c r="D2075" s="384" t="s">
        <v>2648</v>
      </c>
      <c r="E2075" s="385">
        <v>13014</v>
      </c>
      <c r="F2075" s="385">
        <v>435</v>
      </c>
      <c r="G2075" s="385">
        <v>12607</v>
      </c>
      <c r="H2075" s="386">
        <f t="shared" si="224"/>
        <v>1.0322836519393987</v>
      </c>
      <c r="I2075" s="139">
        <f t="shared" si="225"/>
        <v>58.898850574712647</v>
      </c>
      <c r="J2075" s="139">
        <f t="shared" si="227"/>
        <v>0.30652813804058476</v>
      </c>
      <c r="K2075" s="139">
        <f t="shared" si="228"/>
        <v>0.6539799156492293</v>
      </c>
      <c r="L2075" s="139">
        <f t="shared" si="229"/>
        <v>1.791700424280448</v>
      </c>
      <c r="M2075" s="139">
        <f t="shared" si="230"/>
        <v>2.752208477970262</v>
      </c>
      <c r="N2075" s="388">
        <f t="shared" si="226"/>
        <v>34697.092281771096</v>
      </c>
    </row>
    <row r="2076" spans="2:14" x14ac:dyDescent="0.25">
      <c r="B2076" s="387">
        <v>25</v>
      </c>
      <c r="C2076" s="387">
        <v>6624</v>
      </c>
      <c r="D2076" s="384" t="s">
        <v>2649</v>
      </c>
      <c r="E2076" s="385">
        <v>129</v>
      </c>
      <c r="F2076" s="385">
        <v>312</v>
      </c>
      <c r="G2076" s="385">
        <v>499</v>
      </c>
      <c r="H2076" s="386">
        <f t="shared" si="224"/>
        <v>0.25851703406813625</v>
      </c>
      <c r="I2076" s="139">
        <f t="shared" si="225"/>
        <v>2.0128205128205128</v>
      </c>
      <c r="J2076" s="139">
        <f t="shared" si="227"/>
        <v>-0.1311447215628504</v>
      </c>
      <c r="K2076" s="139">
        <f t="shared" si="228"/>
        <v>-0.17090940618408582</v>
      </c>
      <c r="L2076" s="139">
        <f t="shared" si="229"/>
        <v>-0.17629551711645206</v>
      </c>
      <c r="M2076" s="139">
        <f t="shared" si="230"/>
        <v>-0.47834964486338827</v>
      </c>
      <c r="N2076" s="388">
        <f t="shared" si="226"/>
        <v>-238.69647278683075</v>
      </c>
    </row>
    <row r="2077" spans="2:14" x14ac:dyDescent="0.25">
      <c r="B2077" s="387">
        <v>25</v>
      </c>
      <c r="C2077" s="387">
        <v>6625</v>
      </c>
      <c r="D2077" s="384" t="s">
        <v>2650</v>
      </c>
      <c r="E2077" s="385">
        <v>214</v>
      </c>
      <c r="F2077" s="385">
        <v>143</v>
      </c>
      <c r="G2077" s="385">
        <v>1189</v>
      </c>
      <c r="H2077" s="386">
        <f t="shared" si="224"/>
        <v>0.17998317914213624</v>
      </c>
      <c r="I2077" s="139">
        <f t="shared" si="225"/>
        <v>9.8111888111888117</v>
      </c>
      <c r="J2077" s="139">
        <f t="shared" si="227"/>
        <v>-0.10620300756166356</v>
      </c>
      <c r="K2077" s="139">
        <f t="shared" si="228"/>
        <v>-0.25463198717250779</v>
      </c>
      <c r="L2077" s="139">
        <f t="shared" si="229"/>
        <v>9.3492287446624633E-2</v>
      </c>
      <c r="M2077" s="139">
        <f t="shared" si="230"/>
        <v>-0.26734270728754672</v>
      </c>
      <c r="N2077" s="388">
        <f t="shared" si="226"/>
        <v>-317.87047896489304</v>
      </c>
    </row>
    <row r="2078" spans="2:14" x14ac:dyDescent="0.25">
      <c r="B2078" s="387">
        <v>25</v>
      </c>
      <c r="C2078" s="387">
        <v>6626</v>
      </c>
      <c r="D2078" s="384" t="s">
        <v>2651</v>
      </c>
      <c r="E2078" s="385">
        <v>385</v>
      </c>
      <c r="F2078" s="385">
        <v>1128</v>
      </c>
      <c r="G2078" s="385">
        <v>1193</v>
      </c>
      <c r="H2078" s="386">
        <f t="shared" si="224"/>
        <v>0.32271584241408213</v>
      </c>
      <c r="I2078" s="139">
        <f t="shared" si="225"/>
        <v>1.3989361702127661</v>
      </c>
      <c r="J2078" s="139">
        <f t="shared" si="227"/>
        <v>-0.10605841791527987</v>
      </c>
      <c r="K2078" s="139">
        <f t="shared" si="228"/>
        <v>-0.10246898725688276</v>
      </c>
      <c r="L2078" s="139">
        <f t="shared" si="229"/>
        <v>-0.19753310204591029</v>
      </c>
      <c r="M2078" s="139">
        <f t="shared" si="230"/>
        <v>-0.40606050721807291</v>
      </c>
      <c r="N2078" s="388">
        <f t="shared" si="226"/>
        <v>-484.43018511116099</v>
      </c>
    </row>
    <row r="2079" spans="2:14" x14ac:dyDescent="0.25">
      <c r="B2079" s="387">
        <v>25</v>
      </c>
      <c r="C2079" s="387">
        <v>6627</v>
      </c>
      <c r="D2079" s="384" t="s">
        <v>2652</v>
      </c>
      <c r="E2079" s="385">
        <v>107</v>
      </c>
      <c r="F2079" s="385">
        <v>379</v>
      </c>
      <c r="G2079" s="385">
        <v>703</v>
      </c>
      <c r="H2079" s="386">
        <f t="shared" si="224"/>
        <v>0.15220483641536273</v>
      </c>
      <c r="I2079" s="139">
        <f t="shared" si="225"/>
        <v>2.1372031662269131</v>
      </c>
      <c r="J2079" s="139">
        <f t="shared" si="227"/>
        <v>-0.12377064959728211</v>
      </c>
      <c r="K2079" s="139">
        <f t="shared" si="228"/>
        <v>-0.28424564297557314</v>
      </c>
      <c r="L2079" s="139">
        <f t="shared" si="229"/>
        <v>-0.17199244733257632</v>
      </c>
      <c r="M2079" s="139">
        <f t="shared" si="230"/>
        <v>-0.58000873990543156</v>
      </c>
      <c r="N2079" s="388">
        <f t="shared" si="226"/>
        <v>-407.7461441535184</v>
      </c>
    </row>
    <row r="2080" spans="2:14" x14ac:dyDescent="0.25">
      <c r="B2080" s="387">
        <v>25</v>
      </c>
      <c r="C2080" s="387">
        <v>6628</v>
      </c>
      <c r="D2080" s="384" t="s">
        <v>2653</v>
      </c>
      <c r="E2080" s="385">
        <v>25672</v>
      </c>
      <c r="F2080" s="385">
        <v>480</v>
      </c>
      <c r="G2080" s="385">
        <v>34656</v>
      </c>
      <c r="H2080" s="386">
        <f t="shared" si="224"/>
        <v>0.74076638965835639</v>
      </c>
      <c r="I2080" s="139">
        <f t="shared" si="225"/>
        <v>125.68333333333334</v>
      </c>
      <c r="J2080" s="139">
        <f t="shared" si="227"/>
        <v>1.1035424163190899</v>
      </c>
      <c r="K2080" s="139">
        <f t="shared" si="228"/>
        <v>0.34320212912843312</v>
      </c>
      <c r="L2080" s="139">
        <f t="shared" si="229"/>
        <v>4.1021374661035264</v>
      </c>
      <c r="M2080" s="139">
        <f t="shared" si="230"/>
        <v>5.5488820115510489</v>
      </c>
      <c r="N2080" s="388">
        <f t="shared" si="226"/>
        <v>192302.05499231315</v>
      </c>
    </row>
    <row r="2081" spans="2:14" x14ac:dyDescent="0.25">
      <c r="B2081" s="387">
        <v>25</v>
      </c>
      <c r="C2081" s="387">
        <v>6629</v>
      </c>
      <c r="D2081" s="384" t="s">
        <v>2654</v>
      </c>
      <c r="E2081" s="385">
        <v>958</v>
      </c>
      <c r="F2081" s="385">
        <v>681</v>
      </c>
      <c r="G2081" s="385">
        <v>2069</v>
      </c>
      <c r="H2081" s="386">
        <f t="shared" si="224"/>
        <v>0.46302561623972932</v>
      </c>
      <c r="I2081" s="139">
        <f t="shared" si="225"/>
        <v>4.4449339207048455</v>
      </c>
      <c r="J2081" s="139">
        <f t="shared" si="227"/>
        <v>-7.4393285357251357E-2</v>
      </c>
      <c r="K2081" s="139">
        <f t="shared" si="228"/>
        <v>4.7111043083584207E-2</v>
      </c>
      <c r="L2081" s="139">
        <f t="shared" si="229"/>
        <v>-9.2155539154802305E-2</v>
      </c>
      <c r="M2081" s="139">
        <f t="shared" si="230"/>
        <v>-0.11943778142846945</v>
      </c>
      <c r="N2081" s="388">
        <f t="shared" si="226"/>
        <v>-247.11676977550329</v>
      </c>
    </row>
    <row r="2082" spans="2:14" x14ac:dyDescent="0.25">
      <c r="B2082" s="387">
        <v>25</v>
      </c>
      <c r="C2082" s="387">
        <v>6630</v>
      </c>
      <c r="D2082" s="384" t="s">
        <v>2655</v>
      </c>
      <c r="E2082" s="385">
        <v>29758</v>
      </c>
      <c r="F2082" s="385">
        <v>979</v>
      </c>
      <c r="G2082" s="385">
        <v>26517</v>
      </c>
      <c r="H2082" s="386">
        <f t="shared" si="224"/>
        <v>1.1222234792774446</v>
      </c>
      <c r="I2082" s="139">
        <f t="shared" si="225"/>
        <v>57.482124616956078</v>
      </c>
      <c r="J2082" s="139">
        <f t="shared" si="227"/>
        <v>0.80933863333987299</v>
      </c>
      <c r="K2082" s="139">
        <f t="shared" si="228"/>
        <v>0.74986206081438778</v>
      </c>
      <c r="L2082" s="139">
        <f t="shared" si="229"/>
        <v>1.742688198749802</v>
      </c>
      <c r="M2082" s="139">
        <f t="shared" si="230"/>
        <v>3.3018888929040626</v>
      </c>
      <c r="N2082" s="388">
        <f t="shared" si="226"/>
        <v>87556.187773137033</v>
      </c>
    </row>
    <row r="2083" spans="2:14" x14ac:dyDescent="0.25">
      <c r="B2083" s="387">
        <v>25</v>
      </c>
      <c r="C2083" s="387">
        <v>6631</v>
      </c>
      <c r="D2083" s="384" t="s">
        <v>2656</v>
      </c>
      <c r="E2083" s="385">
        <v>4879</v>
      </c>
      <c r="F2083" s="385">
        <v>270</v>
      </c>
      <c r="G2083" s="385">
        <v>18773</v>
      </c>
      <c r="H2083" s="386">
        <f t="shared" si="224"/>
        <v>0.25989452937729718</v>
      </c>
      <c r="I2083" s="139">
        <f t="shared" si="225"/>
        <v>87.6</v>
      </c>
      <c r="J2083" s="139">
        <f t="shared" si="227"/>
        <v>0.52941307794104564</v>
      </c>
      <c r="K2083" s="139">
        <f t="shared" si="228"/>
        <v>-0.1694408998603982</v>
      </c>
      <c r="L2083" s="139">
        <f t="shared" si="229"/>
        <v>2.7846286620382417</v>
      </c>
      <c r="M2083" s="139">
        <f t="shared" si="230"/>
        <v>3.1446008401188892</v>
      </c>
      <c r="N2083" s="388">
        <f t="shared" si="226"/>
        <v>59033.591571551908</v>
      </c>
    </row>
    <row r="2084" spans="2:14" x14ac:dyDescent="0.25">
      <c r="B2084" s="387">
        <v>25</v>
      </c>
      <c r="C2084" s="387">
        <v>6632</v>
      </c>
      <c r="D2084" s="384" t="s">
        <v>2657</v>
      </c>
      <c r="E2084" s="385">
        <v>1463</v>
      </c>
      <c r="F2084" s="385">
        <v>254</v>
      </c>
      <c r="G2084" s="385">
        <v>3141</v>
      </c>
      <c r="H2084" s="386">
        <f t="shared" si="224"/>
        <v>0.46577523081821076</v>
      </c>
      <c r="I2084" s="139">
        <f t="shared" si="225"/>
        <v>18.125984251968504</v>
      </c>
      <c r="J2084" s="139">
        <f t="shared" si="227"/>
        <v>-3.5643260126421952E-2</v>
      </c>
      <c r="K2084" s="139">
        <f t="shared" si="228"/>
        <v>5.0042324496559189E-2</v>
      </c>
      <c r="L2084" s="139">
        <f t="shared" si="229"/>
        <v>0.38114610444170011</v>
      </c>
      <c r="M2084" s="139">
        <f t="shared" si="230"/>
        <v>0.39554516881183732</v>
      </c>
      <c r="N2084" s="388">
        <f t="shared" si="226"/>
        <v>1242.4073752379811</v>
      </c>
    </row>
    <row r="2085" spans="2:14" x14ac:dyDescent="0.25">
      <c r="B2085" s="387">
        <v>25</v>
      </c>
      <c r="C2085" s="387">
        <v>6633</v>
      </c>
      <c r="D2085" s="384" t="s">
        <v>2658</v>
      </c>
      <c r="E2085" s="385">
        <v>17516</v>
      </c>
      <c r="F2085" s="385">
        <v>581</v>
      </c>
      <c r="G2085" s="385">
        <v>12088</v>
      </c>
      <c r="H2085" s="386">
        <f t="shared" si="224"/>
        <v>1.4490403706154864</v>
      </c>
      <c r="I2085" s="139">
        <f t="shared" si="225"/>
        <v>50.95352839931153</v>
      </c>
      <c r="J2085" s="139">
        <f t="shared" si="227"/>
        <v>0.28776763142230072</v>
      </c>
      <c r="K2085" s="139">
        <f t="shared" si="228"/>
        <v>1.0982717203073009</v>
      </c>
      <c r="L2085" s="139">
        <f t="shared" si="229"/>
        <v>1.5168286890359988</v>
      </c>
      <c r="M2085" s="139">
        <f t="shared" si="230"/>
        <v>2.9028680407656005</v>
      </c>
      <c r="N2085" s="388">
        <f t="shared" si="226"/>
        <v>35089.868876774577</v>
      </c>
    </row>
    <row r="2086" spans="2:14" x14ac:dyDescent="0.25">
      <c r="B2086" s="387">
        <v>25</v>
      </c>
      <c r="C2086" s="387">
        <v>6634</v>
      </c>
      <c r="D2086" s="384" t="s">
        <v>2659</v>
      </c>
      <c r="E2086" s="385">
        <v>3576</v>
      </c>
      <c r="F2086" s="385">
        <v>321</v>
      </c>
      <c r="G2086" s="385">
        <v>3992</v>
      </c>
      <c r="H2086" s="386">
        <f t="shared" si="224"/>
        <v>0.89579158316633267</v>
      </c>
      <c r="I2086" s="139">
        <f t="shared" si="225"/>
        <v>23.576323987538942</v>
      </c>
      <c r="J2086" s="139">
        <f t="shared" si="227"/>
        <v>-4.8818128582915144E-3</v>
      </c>
      <c r="K2086" s="139">
        <f t="shared" si="228"/>
        <v>0.50846982585549605</v>
      </c>
      <c r="L2086" s="139">
        <f t="shared" si="229"/>
        <v>0.56970288133695357</v>
      </c>
      <c r="M2086" s="139">
        <f t="shared" si="230"/>
        <v>1.0732908943341581</v>
      </c>
      <c r="N2086" s="388">
        <f t="shared" si="226"/>
        <v>4284.5772501819592</v>
      </c>
    </row>
    <row r="2087" spans="2:14" x14ac:dyDescent="0.25">
      <c r="B2087" s="387">
        <v>25</v>
      </c>
      <c r="C2087" s="387">
        <v>6635</v>
      </c>
      <c r="D2087" s="384" t="s">
        <v>2660</v>
      </c>
      <c r="E2087" s="385">
        <v>209</v>
      </c>
      <c r="F2087" s="385">
        <v>470</v>
      </c>
      <c r="G2087" s="385">
        <v>737</v>
      </c>
      <c r="H2087" s="386">
        <f t="shared" si="224"/>
        <v>0.28358208955223879</v>
      </c>
      <c r="I2087" s="139">
        <f t="shared" si="225"/>
        <v>2.0127659574468084</v>
      </c>
      <c r="J2087" s="139">
        <f t="shared" si="227"/>
        <v>-0.12254163760302074</v>
      </c>
      <c r="K2087" s="139">
        <f t="shared" si="228"/>
        <v>-0.14418830431375965</v>
      </c>
      <c r="L2087" s="139">
        <f t="shared" si="229"/>
        <v>-0.17629740448236447</v>
      </c>
      <c r="M2087" s="139">
        <f t="shared" si="230"/>
        <v>-0.44302734639914487</v>
      </c>
      <c r="N2087" s="388">
        <f t="shared" si="226"/>
        <v>-326.51115429616976</v>
      </c>
    </row>
    <row r="2088" spans="2:14" x14ac:dyDescent="0.25">
      <c r="B2088" s="387">
        <v>25</v>
      </c>
      <c r="C2088" s="387">
        <v>6636</v>
      </c>
      <c r="D2088" s="384" t="s">
        <v>2661</v>
      </c>
      <c r="E2088" s="385">
        <v>1218</v>
      </c>
      <c r="F2088" s="385">
        <v>265</v>
      </c>
      <c r="G2088" s="385">
        <v>2527</v>
      </c>
      <c r="H2088" s="386">
        <f t="shared" si="224"/>
        <v>0.48199445983379502</v>
      </c>
      <c r="I2088" s="139">
        <f t="shared" si="225"/>
        <v>14.132075471698114</v>
      </c>
      <c r="J2088" s="139">
        <f t="shared" si="227"/>
        <v>-5.7837770846318637E-2</v>
      </c>
      <c r="K2088" s="139">
        <f t="shared" si="228"/>
        <v>6.7333156789288709E-2</v>
      </c>
      <c r="L2088" s="139">
        <f t="shared" si="229"/>
        <v>0.24297516403102498</v>
      </c>
      <c r="M2088" s="139">
        <f t="shared" si="230"/>
        <v>0.25247054997399504</v>
      </c>
      <c r="N2088" s="388">
        <f t="shared" si="226"/>
        <v>637.99307978428544</v>
      </c>
    </row>
    <row r="2089" spans="2:14" x14ac:dyDescent="0.25">
      <c r="B2089" s="387">
        <v>25</v>
      </c>
      <c r="C2089" s="387">
        <v>6637</v>
      </c>
      <c r="D2089" s="384" t="s">
        <v>2662</v>
      </c>
      <c r="E2089" s="385">
        <v>157</v>
      </c>
      <c r="F2089" s="385">
        <v>440</v>
      </c>
      <c r="G2089" s="385">
        <v>536</v>
      </c>
      <c r="H2089" s="386">
        <f t="shared" si="224"/>
        <v>0.29291044776119401</v>
      </c>
      <c r="I2089" s="139">
        <f t="shared" si="225"/>
        <v>1.575</v>
      </c>
      <c r="J2089" s="139">
        <f t="shared" si="227"/>
        <v>-0.12980726733380124</v>
      </c>
      <c r="K2089" s="139">
        <f t="shared" si="228"/>
        <v>-0.13424362215885752</v>
      </c>
      <c r="L2089" s="139">
        <f t="shared" si="229"/>
        <v>-0.1914421004050666</v>
      </c>
      <c r="M2089" s="139">
        <f t="shared" si="230"/>
        <v>-0.45549298989772535</v>
      </c>
      <c r="N2089" s="388">
        <f t="shared" si="226"/>
        <v>-244.14424258518079</v>
      </c>
    </row>
    <row r="2090" spans="2:14" x14ac:dyDescent="0.25">
      <c r="B2090" s="387">
        <v>25</v>
      </c>
      <c r="C2090" s="387">
        <v>6638</v>
      </c>
      <c r="D2090" s="384" t="s">
        <v>2663</v>
      </c>
      <c r="E2090" s="385">
        <v>10565</v>
      </c>
      <c r="F2090" s="385">
        <v>1839</v>
      </c>
      <c r="G2090" s="385">
        <v>4449</v>
      </c>
      <c r="H2090" s="386">
        <f t="shared" si="224"/>
        <v>2.3746909417846709</v>
      </c>
      <c r="I2090" s="139">
        <f t="shared" si="225"/>
        <v>8.1642196846112025</v>
      </c>
      <c r="J2090" s="139">
        <f t="shared" si="227"/>
        <v>1.1637554241045275E-2</v>
      </c>
      <c r="K2090" s="139">
        <f t="shared" si="228"/>
        <v>2.0850799571462395</v>
      </c>
      <c r="L2090" s="139">
        <f t="shared" si="229"/>
        <v>3.651470343901736E-2</v>
      </c>
      <c r="M2090" s="139">
        <f t="shared" si="230"/>
        <v>2.1332322148263021</v>
      </c>
      <c r="N2090" s="388">
        <f t="shared" si="226"/>
        <v>9490.7501237622182</v>
      </c>
    </row>
    <row r="2091" spans="2:14" x14ac:dyDescent="0.25">
      <c r="B2091" s="387">
        <v>25</v>
      </c>
      <c r="C2091" s="387">
        <v>6639</v>
      </c>
      <c r="D2091" s="384" t="s">
        <v>2664</v>
      </c>
      <c r="E2091" s="385">
        <v>192</v>
      </c>
      <c r="F2091" s="385">
        <v>292</v>
      </c>
      <c r="G2091" s="385">
        <v>963</v>
      </c>
      <c r="H2091" s="386">
        <f t="shared" si="224"/>
        <v>0.19937694704049844</v>
      </c>
      <c r="I2091" s="139">
        <f t="shared" si="225"/>
        <v>3.9554794520547945</v>
      </c>
      <c r="J2091" s="139">
        <f t="shared" si="227"/>
        <v>-0.11437232258234215</v>
      </c>
      <c r="K2091" s="139">
        <f t="shared" si="228"/>
        <v>-0.23395687444473906</v>
      </c>
      <c r="L2091" s="139">
        <f t="shared" si="229"/>
        <v>-0.10908842068571357</v>
      </c>
      <c r="M2091" s="139">
        <f t="shared" si="230"/>
        <v>-0.45741761771279477</v>
      </c>
      <c r="N2091" s="388">
        <f t="shared" si="226"/>
        <v>-440.49316585742133</v>
      </c>
    </row>
    <row r="2092" spans="2:14" x14ac:dyDescent="0.25">
      <c r="B2092" s="387">
        <v>25</v>
      </c>
      <c r="C2092" s="387">
        <v>6640</v>
      </c>
      <c r="D2092" s="384" t="s">
        <v>2665</v>
      </c>
      <c r="E2092" s="385">
        <v>6337</v>
      </c>
      <c r="F2092" s="385">
        <v>379</v>
      </c>
      <c r="G2092" s="385">
        <v>16115</v>
      </c>
      <c r="H2092" s="386">
        <f t="shared" si="224"/>
        <v>0.39323611542041575</v>
      </c>
      <c r="I2092" s="139">
        <f t="shared" si="225"/>
        <v>59.240105540897098</v>
      </c>
      <c r="J2092" s="139">
        <f t="shared" si="227"/>
        <v>0.4333332579190825</v>
      </c>
      <c r="K2092" s="139">
        <f t="shared" si="228"/>
        <v>-2.7289444960612211E-2</v>
      </c>
      <c r="L2092" s="139">
        <f t="shared" si="229"/>
        <v>1.8035062821984966</v>
      </c>
      <c r="M2092" s="139">
        <f t="shared" si="230"/>
        <v>2.2095500951569669</v>
      </c>
      <c r="N2092" s="388">
        <f t="shared" si="226"/>
        <v>35606.899783454523</v>
      </c>
    </row>
    <row r="2093" spans="2:14" x14ac:dyDescent="0.25">
      <c r="B2093" s="387">
        <v>25</v>
      </c>
      <c r="C2093" s="387">
        <v>6641</v>
      </c>
      <c r="D2093" s="384" t="s">
        <v>2666</v>
      </c>
      <c r="E2093" s="385">
        <v>590</v>
      </c>
      <c r="F2093" s="385">
        <v>344</v>
      </c>
      <c r="G2093" s="385">
        <v>2600</v>
      </c>
      <c r="H2093" s="386">
        <f t="shared" si="224"/>
        <v>0.22692307692307692</v>
      </c>
      <c r="I2093" s="139">
        <f t="shared" si="225"/>
        <v>9.2732558139534884</v>
      </c>
      <c r="J2093" s="139">
        <f t="shared" si="227"/>
        <v>-5.5199009799816269E-2</v>
      </c>
      <c r="K2093" s="139">
        <f t="shared" si="228"/>
        <v>-0.20459077377153437</v>
      </c>
      <c r="L2093" s="139">
        <f t="shared" si="229"/>
        <v>7.4882270995296027E-2</v>
      </c>
      <c r="M2093" s="139">
        <f t="shared" si="230"/>
        <v>-0.18490751257605459</v>
      </c>
      <c r="N2093" s="388">
        <f t="shared" si="226"/>
        <v>-480.75953269774192</v>
      </c>
    </row>
    <row r="2094" spans="2:14" x14ac:dyDescent="0.25">
      <c r="B2094" s="387">
        <v>25</v>
      </c>
      <c r="C2094" s="387">
        <v>6642</v>
      </c>
      <c r="D2094" s="384" t="s">
        <v>2667</v>
      </c>
      <c r="E2094" s="385">
        <v>554</v>
      </c>
      <c r="F2094" s="385">
        <v>442</v>
      </c>
      <c r="G2094" s="385">
        <v>2851</v>
      </c>
      <c r="H2094" s="386">
        <f t="shared" si="224"/>
        <v>0.19431778323395299</v>
      </c>
      <c r="I2094" s="139">
        <f t="shared" si="225"/>
        <v>7.7036199095022626</v>
      </c>
      <c r="J2094" s="139">
        <f t="shared" si="227"/>
        <v>-4.6126009489239603E-2</v>
      </c>
      <c r="K2094" s="139">
        <f t="shared" si="228"/>
        <v>-0.23935029683469183</v>
      </c>
      <c r="L2094" s="139">
        <f t="shared" si="229"/>
        <v>2.058006206860551E-2</v>
      </c>
      <c r="M2094" s="139">
        <f t="shared" si="230"/>
        <v>-0.26489624425532593</v>
      </c>
      <c r="N2094" s="388">
        <f t="shared" si="226"/>
        <v>-755.21919237193424</v>
      </c>
    </row>
    <row r="2095" spans="2:14" x14ac:dyDescent="0.25">
      <c r="B2095" s="387">
        <v>25</v>
      </c>
      <c r="C2095" s="387">
        <v>6643</v>
      </c>
      <c r="D2095" s="384" t="s">
        <v>2668</v>
      </c>
      <c r="E2095" s="385">
        <v>21759</v>
      </c>
      <c r="F2095" s="385">
        <v>731</v>
      </c>
      <c r="G2095" s="385">
        <v>36572</v>
      </c>
      <c r="H2095" s="386">
        <f t="shared" si="224"/>
        <v>0.59496335994750082</v>
      </c>
      <c r="I2095" s="139">
        <f t="shared" si="225"/>
        <v>79.79616963064295</v>
      </c>
      <c r="J2095" s="139">
        <f t="shared" si="227"/>
        <v>1.1728008569368784</v>
      </c>
      <c r="K2095" s="139">
        <f t="shared" si="228"/>
        <v>0.18776590388739953</v>
      </c>
      <c r="L2095" s="139">
        <f t="shared" si="229"/>
        <v>2.5146518948506724</v>
      </c>
      <c r="M2095" s="139">
        <f t="shared" si="230"/>
        <v>3.8752186556749502</v>
      </c>
      <c r="N2095" s="388">
        <f t="shared" si="226"/>
        <v>141724.49667534427</v>
      </c>
    </row>
    <row r="2096" spans="2:14" x14ac:dyDescent="0.25">
      <c r="B2096" s="387">
        <v>25</v>
      </c>
      <c r="C2096" s="387">
        <v>6644</v>
      </c>
      <c r="D2096" s="384" t="s">
        <v>2669</v>
      </c>
      <c r="E2096" s="385">
        <v>4183</v>
      </c>
      <c r="F2096" s="385">
        <v>1034</v>
      </c>
      <c r="G2096" s="385">
        <v>13337</v>
      </c>
      <c r="H2096" s="386">
        <f t="shared" si="224"/>
        <v>0.31363874934393043</v>
      </c>
      <c r="I2096" s="139">
        <f t="shared" si="225"/>
        <v>16.943907156673113</v>
      </c>
      <c r="J2096" s="139">
        <f t="shared" si="227"/>
        <v>0.33291574850560851</v>
      </c>
      <c r="K2096" s="139">
        <f t="shared" si="228"/>
        <v>-0.11214580320360157</v>
      </c>
      <c r="L2096" s="139">
        <f t="shared" si="229"/>
        <v>0.34025165419743936</v>
      </c>
      <c r="M2096" s="139">
        <f t="shared" si="230"/>
        <v>0.5610215994994463</v>
      </c>
      <c r="N2096" s="388">
        <f t="shared" si="226"/>
        <v>7482.3450725241155</v>
      </c>
    </row>
    <row r="2097" spans="2:14" x14ac:dyDescent="0.25">
      <c r="B2097" s="387">
        <v>25</v>
      </c>
      <c r="C2097" s="387">
        <v>6645</v>
      </c>
      <c r="D2097" s="384" t="s">
        <v>2670</v>
      </c>
      <c r="E2097" s="385">
        <v>2677</v>
      </c>
      <c r="F2097" s="385">
        <v>633</v>
      </c>
      <c r="G2097" s="385">
        <v>11901</v>
      </c>
      <c r="H2097" s="386">
        <f t="shared" si="224"/>
        <v>0.22493908074951685</v>
      </c>
      <c r="I2097" s="139">
        <f t="shared" si="225"/>
        <v>23.030015797788309</v>
      </c>
      <c r="J2097" s="139">
        <f t="shared" si="227"/>
        <v>0.28100806545386314</v>
      </c>
      <c r="K2097" s="139">
        <f t="shared" si="228"/>
        <v>-0.20670585242746076</v>
      </c>
      <c r="L2097" s="139">
        <f t="shared" si="229"/>
        <v>0.55080312160664036</v>
      </c>
      <c r="M2097" s="139">
        <f t="shared" si="230"/>
        <v>0.62510533463304274</v>
      </c>
      <c r="N2097" s="388">
        <f t="shared" si="226"/>
        <v>7439.3785874678415</v>
      </c>
    </row>
    <row r="2098" spans="2:14" x14ac:dyDescent="0.25">
      <c r="B2098" s="387">
        <v>26</v>
      </c>
      <c r="C2098" s="387">
        <v>6702</v>
      </c>
      <c r="D2098" s="384" t="s">
        <v>2671</v>
      </c>
      <c r="E2098" s="385">
        <v>414</v>
      </c>
      <c r="F2098" s="385">
        <v>1224</v>
      </c>
      <c r="G2098" s="385">
        <v>951</v>
      </c>
      <c r="H2098" s="386">
        <f t="shared" si="224"/>
        <v>0.43533123028391169</v>
      </c>
      <c r="I2098" s="139">
        <f t="shared" si="225"/>
        <v>1.1151960784313726</v>
      </c>
      <c r="J2098" s="139">
        <f t="shared" si="227"/>
        <v>-0.11480609152149322</v>
      </c>
      <c r="K2098" s="139">
        <f t="shared" si="228"/>
        <v>1.7586891069203348E-2</v>
      </c>
      <c r="L2098" s="139">
        <f t="shared" si="229"/>
        <v>-0.20734920889024147</v>
      </c>
      <c r="M2098" s="139">
        <f t="shared" si="230"/>
        <v>-0.30456840934253138</v>
      </c>
      <c r="N2098" s="388">
        <f t="shared" si="226"/>
        <v>-289.64455728474735</v>
      </c>
    </row>
    <row r="2099" spans="2:14" x14ac:dyDescent="0.25">
      <c r="B2099" s="387">
        <v>26</v>
      </c>
      <c r="C2099" s="387">
        <v>6703</v>
      </c>
      <c r="D2099" s="384" t="s">
        <v>2672</v>
      </c>
      <c r="E2099" s="385">
        <v>92</v>
      </c>
      <c r="F2099" s="385">
        <v>1351</v>
      </c>
      <c r="G2099" s="385">
        <v>258</v>
      </c>
      <c r="H2099" s="386">
        <f t="shared" si="224"/>
        <v>0.35658914728682173</v>
      </c>
      <c r="I2099" s="139">
        <f t="shared" si="225"/>
        <v>0.25906735751295334</v>
      </c>
      <c r="J2099" s="139">
        <f t="shared" si="227"/>
        <v>-0.13985624775746783</v>
      </c>
      <c r="K2099" s="139">
        <f t="shared" si="228"/>
        <v>-6.6357675603765959E-2</v>
      </c>
      <c r="L2099" s="139">
        <f t="shared" si="229"/>
        <v>-0.23696733914555437</v>
      </c>
      <c r="M2099" s="139">
        <f t="shared" si="230"/>
        <v>-0.44318126250678813</v>
      </c>
      <c r="N2099" s="388">
        <f t="shared" si="226"/>
        <v>-114.34076572675134</v>
      </c>
    </row>
    <row r="2100" spans="2:14" x14ac:dyDescent="0.25">
      <c r="B2100" s="387">
        <v>26</v>
      </c>
      <c r="C2100" s="387">
        <v>6704</v>
      </c>
      <c r="D2100" s="384" t="s">
        <v>2673</v>
      </c>
      <c r="E2100" s="385">
        <v>53</v>
      </c>
      <c r="F2100" s="385">
        <v>523</v>
      </c>
      <c r="G2100" s="385">
        <v>471</v>
      </c>
      <c r="H2100" s="386">
        <f t="shared" si="224"/>
        <v>0.11252653927813164</v>
      </c>
      <c r="I2100" s="139">
        <f t="shared" si="225"/>
        <v>1.0019120458891013</v>
      </c>
      <c r="J2100" s="139">
        <f t="shared" si="227"/>
        <v>-0.13215684908753625</v>
      </c>
      <c r="K2100" s="139">
        <f t="shared" si="228"/>
        <v>-0.326545482308364</v>
      </c>
      <c r="L2100" s="139">
        <f t="shared" si="229"/>
        <v>-0.2112683172552601</v>
      </c>
      <c r="M2100" s="139">
        <f t="shared" si="230"/>
        <v>-0.66997064865116029</v>
      </c>
      <c r="N2100" s="388">
        <f t="shared" si="226"/>
        <v>-315.55617551469652</v>
      </c>
    </row>
    <row r="2101" spans="2:14" x14ac:dyDescent="0.25">
      <c r="B2101" s="387">
        <v>26</v>
      </c>
      <c r="C2101" s="387">
        <v>6706</v>
      </c>
      <c r="D2101" s="384" t="s">
        <v>2674</v>
      </c>
      <c r="E2101" s="385">
        <v>130</v>
      </c>
      <c r="F2101" s="385">
        <v>635</v>
      </c>
      <c r="G2101" s="385">
        <v>441</v>
      </c>
      <c r="H2101" s="386">
        <f t="shared" si="224"/>
        <v>0.29478458049886619</v>
      </c>
      <c r="I2101" s="139">
        <f t="shared" si="225"/>
        <v>0.89921259842519685</v>
      </c>
      <c r="J2101" s="139">
        <f t="shared" si="227"/>
        <v>-0.13324127143541392</v>
      </c>
      <c r="K2101" s="139">
        <f t="shared" si="228"/>
        <v>-0.13224566560800871</v>
      </c>
      <c r="L2101" s="139">
        <f t="shared" si="229"/>
        <v>-0.21482124748387282</v>
      </c>
      <c r="M2101" s="139">
        <f t="shared" si="230"/>
        <v>-0.48030818452729546</v>
      </c>
      <c r="N2101" s="388">
        <f t="shared" si="226"/>
        <v>-211.81590937653729</v>
      </c>
    </row>
    <row r="2102" spans="2:14" x14ac:dyDescent="0.25">
      <c r="B2102" s="387">
        <v>26</v>
      </c>
      <c r="C2102" s="387">
        <v>6708</v>
      </c>
      <c r="D2102" s="384" t="s">
        <v>2675</v>
      </c>
      <c r="E2102" s="385">
        <v>977</v>
      </c>
      <c r="F2102" s="385">
        <v>2131</v>
      </c>
      <c r="G2102" s="385">
        <v>3686</v>
      </c>
      <c r="H2102" s="386">
        <f t="shared" si="224"/>
        <v>0.26505697232772651</v>
      </c>
      <c r="I2102" s="139">
        <f t="shared" si="225"/>
        <v>2.1881745659314875</v>
      </c>
      <c r="J2102" s="139">
        <f t="shared" si="227"/>
        <v>-1.5942920806643938E-2</v>
      </c>
      <c r="K2102" s="139">
        <f t="shared" si="228"/>
        <v>-0.16393737468106392</v>
      </c>
      <c r="L2102" s="139">
        <f t="shared" si="229"/>
        <v>-0.17022907049582431</v>
      </c>
      <c r="M2102" s="139">
        <f t="shared" si="230"/>
        <v>-0.35010936598353215</v>
      </c>
      <c r="N2102" s="388">
        <f t="shared" si="226"/>
        <v>-1290.5031230152995</v>
      </c>
    </row>
    <row r="2103" spans="2:14" x14ac:dyDescent="0.25">
      <c r="B2103" s="387">
        <v>26</v>
      </c>
      <c r="C2103" s="387">
        <v>6709</v>
      </c>
      <c r="D2103" s="384" t="s">
        <v>2676</v>
      </c>
      <c r="E2103" s="385">
        <v>945</v>
      </c>
      <c r="F2103" s="385">
        <v>1958</v>
      </c>
      <c r="G2103" s="385">
        <v>3313</v>
      </c>
      <c r="H2103" s="386">
        <f t="shared" si="224"/>
        <v>0.2852399637790522</v>
      </c>
      <c r="I2103" s="139">
        <f t="shared" si="225"/>
        <v>2.174668028600613</v>
      </c>
      <c r="J2103" s="139">
        <f t="shared" si="227"/>
        <v>-2.9425905331923203E-2</v>
      </c>
      <c r="K2103" s="139">
        <f t="shared" si="228"/>
        <v>-0.14242089445779638</v>
      </c>
      <c r="L2103" s="139">
        <f t="shared" si="229"/>
        <v>-0.17069633478936994</v>
      </c>
      <c r="M2103" s="139">
        <f t="shared" si="230"/>
        <v>-0.34254313457908953</v>
      </c>
      <c r="N2103" s="388">
        <f t="shared" si="226"/>
        <v>-1134.8454048605236</v>
      </c>
    </row>
    <row r="2104" spans="2:14" x14ac:dyDescent="0.25">
      <c r="B2104" s="387">
        <v>26</v>
      </c>
      <c r="C2104" s="387">
        <v>6710</v>
      </c>
      <c r="D2104" s="384" t="s">
        <v>2677</v>
      </c>
      <c r="E2104" s="385">
        <v>1077</v>
      </c>
      <c r="F2104" s="385">
        <v>1351</v>
      </c>
      <c r="G2104" s="385">
        <v>2654</v>
      </c>
      <c r="H2104" s="386">
        <f t="shared" si="224"/>
        <v>0.40580256217030897</v>
      </c>
      <c r="I2104" s="139">
        <f t="shared" si="225"/>
        <v>2.7616580310880829</v>
      </c>
      <c r="J2104" s="139">
        <f t="shared" si="227"/>
        <v>-5.3247049573636428E-2</v>
      </c>
      <c r="K2104" s="139">
        <f t="shared" si="228"/>
        <v>-1.3892733991234958E-2</v>
      </c>
      <c r="L2104" s="139">
        <f t="shared" si="229"/>
        <v>-0.15038917077600772</v>
      </c>
      <c r="M2104" s="139">
        <f t="shared" si="230"/>
        <v>-0.2175289543408791</v>
      </c>
      <c r="N2104" s="388">
        <f t="shared" si="226"/>
        <v>-577.32184482069317</v>
      </c>
    </row>
    <row r="2105" spans="2:14" x14ac:dyDescent="0.25">
      <c r="B2105" s="387">
        <v>26</v>
      </c>
      <c r="C2105" s="387">
        <v>6711</v>
      </c>
      <c r="D2105" s="384" t="s">
        <v>2678</v>
      </c>
      <c r="E2105" s="385">
        <v>13139</v>
      </c>
      <c r="F2105" s="385">
        <v>2184</v>
      </c>
      <c r="G2105" s="385">
        <v>12636</v>
      </c>
      <c r="H2105" s="386">
        <f t="shared" si="224"/>
        <v>1.039806900918012</v>
      </c>
      <c r="I2105" s="139">
        <f t="shared" si="225"/>
        <v>11.801739926739927</v>
      </c>
      <c r="J2105" s="139">
        <f t="shared" si="227"/>
        <v>0.3075764129768665</v>
      </c>
      <c r="K2105" s="139">
        <f t="shared" si="228"/>
        <v>0.66200022513870382</v>
      </c>
      <c r="L2105" s="139">
        <f t="shared" si="229"/>
        <v>0.16235623369644256</v>
      </c>
      <c r="M2105" s="139">
        <f t="shared" si="230"/>
        <v>1.131932871812013</v>
      </c>
      <c r="N2105" s="388">
        <f t="shared" si="226"/>
        <v>14303.103768216595</v>
      </c>
    </row>
    <row r="2106" spans="2:14" x14ac:dyDescent="0.25">
      <c r="B2106" s="387">
        <v>26</v>
      </c>
      <c r="C2106" s="387">
        <v>6712</v>
      </c>
      <c r="D2106" s="384" t="s">
        <v>2679</v>
      </c>
      <c r="E2106" s="385">
        <v>672</v>
      </c>
      <c r="F2106" s="385">
        <v>1237</v>
      </c>
      <c r="G2106" s="385">
        <v>1360</v>
      </c>
      <c r="H2106" s="386">
        <f t="shared" si="224"/>
        <v>0.49411764705882355</v>
      </c>
      <c r="I2106" s="139">
        <f t="shared" si="225"/>
        <v>1.6426839126919968</v>
      </c>
      <c r="J2106" s="139">
        <f t="shared" si="227"/>
        <v>-0.10002180017876072</v>
      </c>
      <c r="K2106" s="139">
        <f t="shared" si="228"/>
        <v>8.025732210934898E-2</v>
      </c>
      <c r="L2106" s="139">
        <f t="shared" si="229"/>
        <v>-0.18910054720947905</v>
      </c>
      <c r="M2106" s="139">
        <f t="shared" si="230"/>
        <v>-0.20886502527889078</v>
      </c>
      <c r="N2106" s="388">
        <f t="shared" si="226"/>
        <v>-284.05643437929149</v>
      </c>
    </row>
    <row r="2107" spans="2:14" x14ac:dyDescent="0.25">
      <c r="B2107" s="387">
        <v>26</v>
      </c>
      <c r="C2107" s="387">
        <v>6713</v>
      </c>
      <c r="D2107" s="384" t="s">
        <v>2680</v>
      </c>
      <c r="E2107" s="385">
        <v>25</v>
      </c>
      <c r="F2107" s="385">
        <v>334</v>
      </c>
      <c r="G2107" s="385">
        <v>112</v>
      </c>
      <c r="H2107" s="386">
        <f t="shared" si="224"/>
        <v>0.22321428571428573</v>
      </c>
      <c r="I2107" s="139">
        <f t="shared" si="225"/>
        <v>0.41017964071856289</v>
      </c>
      <c r="J2107" s="139">
        <f t="shared" si="227"/>
        <v>-0.14513376985047258</v>
      </c>
      <c r="K2107" s="139">
        <f t="shared" si="228"/>
        <v>-0.20854460454476909</v>
      </c>
      <c r="L2107" s="139">
        <f t="shared" si="229"/>
        <v>-0.23173954666785293</v>
      </c>
      <c r="M2107" s="139">
        <f t="shared" si="230"/>
        <v>-0.58541792106309454</v>
      </c>
      <c r="N2107" s="388">
        <f t="shared" si="226"/>
        <v>-65.566807159066585</v>
      </c>
    </row>
    <row r="2108" spans="2:14" x14ac:dyDescent="0.25">
      <c r="B2108" s="387">
        <v>26</v>
      </c>
      <c r="C2108" s="387">
        <v>6715</v>
      </c>
      <c r="D2108" s="384" t="s">
        <v>2681</v>
      </c>
      <c r="E2108" s="385">
        <v>85</v>
      </c>
      <c r="F2108" s="385">
        <v>972</v>
      </c>
      <c r="G2108" s="385">
        <v>522</v>
      </c>
      <c r="H2108" s="386">
        <f t="shared" si="224"/>
        <v>0.16283524904214558</v>
      </c>
      <c r="I2108" s="139">
        <f t="shared" si="225"/>
        <v>0.62448559670781889</v>
      </c>
      <c r="J2108" s="139">
        <f t="shared" si="227"/>
        <v>-0.13031333109614415</v>
      </c>
      <c r="K2108" s="139">
        <f t="shared" si="228"/>
        <v>-0.27291287976250034</v>
      </c>
      <c r="L2108" s="139">
        <f t="shared" si="229"/>
        <v>-0.22432554271740726</v>
      </c>
      <c r="M2108" s="139">
        <f t="shared" si="230"/>
        <v>-0.62755175357605175</v>
      </c>
      <c r="N2108" s="388">
        <f t="shared" si="226"/>
        <v>-327.58201536669901</v>
      </c>
    </row>
    <row r="2109" spans="2:14" x14ac:dyDescent="0.25">
      <c r="B2109" s="387">
        <v>26</v>
      </c>
      <c r="C2109" s="387">
        <v>6716</v>
      </c>
      <c r="D2109" s="384" t="s">
        <v>2682</v>
      </c>
      <c r="E2109" s="385">
        <v>15</v>
      </c>
      <c r="F2109" s="385">
        <v>236</v>
      </c>
      <c r="G2109" s="385">
        <v>106</v>
      </c>
      <c r="H2109" s="386">
        <f t="shared" si="224"/>
        <v>0.14150943396226415</v>
      </c>
      <c r="I2109" s="139">
        <f t="shared" si="225"/>
        <v>0.51271186440677963</v>
      </c>
      <c r="J2109" s="139">
        <f t="shared" si="227"/>
        <v>-0.14535065432004812</v>
      </c>
      <c r="K2109" s="139">
        <f t="shared" si="228"/>
        <v>-0.29564768988804252</v>
      </c>
      <c r="L2109" s="139">
        <f t="shared" si="229"/>
        <v>-0.22819240161552165</v>
      </c>
      <c r="M2109" s="139">
        <f t="shared" si="230"/>
        <v>-0.66919074582361227</v>
      </c>
      <c r="N2109" s="388">
        <f t="shared" si="226"/>
        <v>-70.934219057302897</v>
      </c>
    </row>
    <row r="2110" spans="2:14" x14ac:dyDescent="0.25">
      <c r="B2110" s="387">
        <v>26</v>
      </c>
      <c r="C2110" s="387">
        <v>6718</v>
      </c>
      <c r="D2110" s="384" t="s">
        <v>2683</v>
      </c>
      <c r="E2110" s="385">
        <v>78</v>
      </c>
      <c r="F2110" s="385">
        <v>806</v>
      </c>
      <c r="G2110" s="385">
        <v>425</v>
      </c>
      <c r="H2110" s="386">
        <f t="shared" si="224"/>
        <v>0.18352941176470589</v>
      </c>
      <c r="I2110" s="139">
        <f t="shared" si="225"/>
        <v>0.62406947890818854</v>
      </c>
      <c r="J2110" s="139">
        <f t="shared" si="227"/>
        <v>-0.13381963002094871</v>
      </c>
      <c r="K2110" s="139">
        <f t="shared" si="228"/>
        <v>-0.25085145521942043</v>
      </c>
      <c r="L2110" s="139">
        <f t="shared" si="229"/>
        <v>-0.22433993848627926</v>
      </c>
      <c r="M2110" s="139">
        <f t="shared" si="230"/>
        <v>-0.60901102372664839</v>
      </c>
      <c r="N2110" s="388">
        <f t="shared" si="226"/>
        <v>-258.82968508382555</v>
      </c>
    </row>
    <row r="2111" spans="2:14" x14ac:dyDescent="0.25">
      <c r="B2111" s="387">
        <v>26</v>
      </c>
      <c r="C2111" s="387">
        <v>6719</v>
      </c>
      <c r="D2111" s="384" t="s">
        <v>2684</v>
      </c>
      <c r="E2111" s="385">
        <v>127</v>
      </c>
      <c r="F2111" s="385">
        <v>1772</v>
      </c>
      <c r="G2111" s="385">
        <v>350</v>
      </c>
      <c r="H2111" s="386">
        <f t="shared" si="224"/>
        <v>0.36285714285714288</v>
      </c>
      <c r="I2111" s="139">
        <f t="shared" si="225"/>
        <v>0.26918735891647855</v>
      </c>
      <c r="J2111" s="139">
        <f t="shared" si="227"/>
        <v>-0.13653068589064291</v>
      </c>
      <c r="K2111" s="139">
        <f t="shared" si="228"/>
        <v>-5.9675554023642843E-2</v>
      </c>
      <c r="L2111" s="139">
        <f t="shared" si="229"/>
        <v>-0.23661723347519209</v>
      </c>
      <c r="M2111" s="139">
        <f t="shared" si="230"/>
        <v>-0.43282347338947785</v>
      </c>
      <c r="N2111" s="388">
        <f t="shared" si="226"/>
        <v>-151.48821568631726</v>
      </c>
    </row>
    <row r="2112" spans="2:14" x14ac:dyDescent="0.25">
      <c r="B2112" s="387">
        <v>26</v>
      </c>
      <c r="C2112" s="387">
        <v>6721</v>
      </c>
      <c r="D2112" s="384" t="s">
        <v>2685</v>
      </c>
      <c r="E2112" s="385">
        <v>173</v>
      </c>
      <c r="F2112" s="385">
        <v>193</v>
      </c>
      <c r="G2112" s="385">
        <v>733</v>
      </c>
      <c r="H2112" s="386">
        <f t="shared" si="224"/>
        <v>0.23601637107776263</v>
      </c>
      <c r="I2112" s="139">
        <f t="shared" si="225"/>
        <v>4.6943005181347148</v>
      </c>
      <c r="J2112" s="139">
        <f t="shared" si="227"/>
        <v>-0.12268622724940442</v>
      </c>
      <c r="K2112" s="139">
        <f t="shared" si="228"/>
        <v>-0.19489668633580898</v>
      </c>
      <c r="L2112" s="139">
        <f t="shared" si="229"/>
        <v>-8.3528597687310246E-2</v>
      </c>
      <c r="M2112" s="139">
        <f t="shared" si="230"/>
        <v>-0.40111151127252365</v>
      </c>
      <c r="N2112" s="388">
        <f t="shared" si="226"/>
        <v>-294.01473776275981</v>
      </c>
    </row>
    <row r="2113" spans="2:14" x14ac:dyDescent="0.25">
      <c r="B2113" s="387">
        <v>26</v>
      </c>
      <c r="C2113" s="387">
        <v>6722</v>
      </c>
      <c r="D2113" s="384" t="s">
        <v>2686</v>
      </c>
      <c r="E2113" s="385">
        <v>73</v>
      </c>
      <c r="F2113" s="385">
        <v>791</v>
      </c>
      <c r="G2113" s="385">
        <v>270</v>
      </c>
      <c r="H2113" s="386">
        <f t="shared" si="224"/>
        <v>0.27037037037037037</v>
      </c>
      <c r="I2113" s="139">
        <f t="shared" si="225"/>
        <v>0.4336283185840708</v>
      </c>
      <c r="J2113" s="139">
        <f t="shared" si="227"/>
        <v>-0.13942247881831674</v>
      </c>
      <c r="K2113" s="139">
        <f t="shared" si="228"/>
        <v>-0.15827292081759137</v>
      </c>
      <c r="L2113" s="139">
        <f t="shared" si="229"/>
        <v>-0.2309283298749033</v>
      </c>
      <c r="M2113" s="139">
        <f t="shared" si="230"/>
        <v>-0.52862372951081138</v>
      </c>
      <c r="N2113" s="388">
        <f t="shared" si="226"/>
        <v>-142.72840696791908</v>
      </c>
    </row>
    <row r="2114" spans="2:14" x14ac:dyDescent="0.25">
      <c r="B2114" s="387">
        <v>26</v>
      </c>
      <c r="C2114" s="387">
        <v>6724</v>
      </c>
      <c r="D2114" s="384" t="s">
        <v>2687</v>
      </c>
      <c r="E2114" s="385">
        <v>116</v>
      </c>
      <c r="F2114" s="385">
        <v>743</v>
      </c>
      <c r="G2114" s="385">
        <v>417</v>
      </c>
      <c r="H2114" s="386">
        <f t="shared" si="224"/>
        <v>0.27817745803357313</v>
      </c>
      <c r="I2114" s="139">
        <f t="shared" si="225"/>
        <v>0.71736204576043072</v>
      </c>
      <c r="J2114" s="139">
        <f t="shared" si="227"/>
        <v>-0.13410880931371608</v>
      </c>
      <c r="K2114" s="139">
        <f t="shared" si="228"/>
        <v>-0.14995001944235523</v>
      </c>
      <c r="L2114" s="139">
        <f t="shared" si="229"/>
        <v>-0.22111244321673845</v>
      </c>
      <c r="M2114" s="139">
        <f t="shared" si="230"/>
        <v>-0.50517127197280975</v>
      </c>
      <c r="N2114" s="388">
        <f t="shared" si="226"/>
        <v>-210.65642041266167</v>
      </c>
    </row>
    <row r="2115" spans="2:14" x14ac:dyDescent="0.25">
      <c r="B2115" s="387">
        <v>26</v>
      </c>
      <c r="C2115" s="387">
        <v>6729</v>
      </c>
      <c r="D2115" s="384" t="s">
        <v>2688</v>
      </c>
      <c r="E2115" s="385">
        <v>3253</v>
      </c>
      <c r="F2115" s="385">
        <v>7074</v>
      </c>
      <c r="G2115" s="385">
        <v>7319</v>
      </c>
      <c r="H2115" s="386">
        <f t="shared" si="224"/>
        <v>0.44445962563191693</v>
      </c>
      <c r="I2115" s="139">
        <f t="shared" si="225"/>
        <v>1.4944868532654791</v>
      </c>
      <c r="J2115" s="139">
        <f t="shared" si="227"/>
        <v>0.11538062552134416</v>
      </c>
      <c r="K2115" s="139">
        <f t="shared" si="228"/>
        <v>2.7318398831528711E-2</v>
      </c>
      <c r="L2115" s="139">
        <f t="shared" si="229"/>
        <v>-0.19422748630438555</v>
      </c>
      <c r="M2115" s="139">
        <f t="shared" si="230"/>
        <v>-5.1528461951512672E-2</v>
      </c>
      <c r="N2115" s="388">
        <f t="shared" si="226"/>
        <v>-377.13681302312125</v>
      </c>
    </row>
    <row r="2116" spans="2:14" x14ac:dyDescent="0.25">
      <c r="B2116" s="387">
        <v>26</v>
      </c>
      <c r="C2116" s="387">
        <v>6730</v>
      </c>
      <c r="D2116" s="384" t="s">
        <v>2689</v>
      </c>
      <c r="E2116" s="385">
        <v>1069</v>
      </c>
      <c r="F2116" s="385">
        <v>4653</v>
      </c>
      <c r="G2116" s="385">
        <v>3285</v>
      </c>
      <c r="H2116" s="386">
        <f t="shared" si="224"/>
        <v>0.32541856925418572</v>
      </c>
      <c r="I2116" s="139">
        <f t="shared" si="225"/>
        <v>0.93574038254889313</v>
      </c>
      <c r="J2116" s="139">
        <f t="shared" si="227"/>
        <v>-3.0438032856609041E-2</v>
      </c>
      <c r="K2116" s="139">
        <f t="shared" si="228"/>
        <v>-9.9587691451737695E-2</v>
      </c>
      <c r="L2116" s="139">
        <f t="shared" si="229"/>
        <v>-0.21355755355365053</v>
      </c>
      <c r="M2116" s="139">
        <f t="shared" si="230"/>
        <v>-0.34358327786199727</v>
      </c>
      <c r="N2116" s="388">
        <f t="shared" si="226"/>
        <v>-1128.6710677766609</v>
      </c>
    </row>
    <row r="2117" spans="2:14" x14ac:dyDescent="0.25">
      <c r="B2117" s="387">
        <v>26</v>
      </c>
      <c r="C2117" s="387">
        <v>6741</v>
      </c>
      <c r="D2117" s="384" t="s">
        <v>2690</v>
      </c>
      <c r="E2117" s="385">
        <v>96</v>
      </c>
      <c r="F2117" s="385">
        <v>1156</v>
      </c>
      <c r="G2117" s="385">
        <v>308</v>
      </c>
      <c r="H2117" s="386">
        <f t="shared" si="224"/>
        <v>0.31168831168831168</v>
      </c>
      <c r="I2117" s="139">
        <f t="shared" si="225"/>
        <v>0.34948096885813151</v>
      </c>
      <c r="J2117" s="139">
        <f t="shared" si="227"/>
        <v>-0.13804887717767167</v>
      </c>
      <c r="K2117" s="139">
        <f t="shared" si="228"/>
        <v>-0.11422510613275584</v>
      </c>
      <c r="L2117" s="139">
        <f t="shared" si="229"/>
        <v>-0.23383944254280756</v>
      </c>
      <c r="M2117" s="139">
        <f t="shared" si="230"/>
        <v>-0.48611342585323503</v>
      </c>
      <c r="N2117" s="388">
        <f t="shared" si="226"/>
        <v>-149.72293516279638</v>
      </c>
    </row>
    <row r="2118" spans="2:14" x14ac:dyDescent="0.25">
      <c r="B2118" s="387">
        <v>26</v>
      </c>
      <c r="C2118" s="387">
        <v>6742</v>
      </c>
      <c r="D2118" s="384" t="s">
        <v>2691</v>
      </c>
      <c r="E2118" s="385">
        <v>494</v>
      </c>
      <c r="F2118" s="385">
        <v>2457</v>
      </c>
      <c r="G2118" s="385">
        <v>1258</v>
      </c>
      <c r="H2118" s="386">
        <f t="shared" si="224"/>
        <v>0.39268680445151033</v>
      </c>
      <c r="I2118" s="139">
        <f t="shared" si="225"/>
        <v>0.71306471306471308</v>
      </c>
      <c r="J2118" s="139">
        <f t="shared" si="227"/>
        <v>-0.10370883616154487</v>
      </c>
      <c r="K2118" s="139">
        <f t="shared" si="228"/>
        <v>-2.7875048865136542E-2</v>
      </c>
      <c r="L2118" s="139">
        <f t="shared" si="229"/>
        <v>-0.22126111123408476</v>
      </c>
      <c r="M2118" s="139">
        <f t="shared" si="230"/>
        <v>-0.35284499626076615</v>
      </c>
      <c r="N2118" s="388">
        <f t="shared" si="226"/>
        <v>-443.87900529604383</v>
      </c>
    </row>
    <row r="2119" spans="2:14" x14ac:dyDescent="0.25">
      <c r="B2119" s="387">
        <v>26</v>
      </c>
      <c r="C2119" s="387">
        <v>6743</v>
      </c>
      <c r="D2119" s="384" t="s">
        <v>2692</v>
      </c>
      <c r="E2119" s="385">
        <v>1236</v>
      </c>
      <c r="F2119" s="385">
        <v>1474</v>
      </c>
      <c r="G2119" s="385">
        <v>1611</v>
      </c>
      <c r="H2119" s="386">
        <f t="shared" si="224"/>
        <v>0.76722532588454373</v>
      </c>
      <c r="I2119" s="139">
        <f t="shared" si="225"/>
        <v>1.9314789687924017</v>
      </c>
      <c r="J2119" s="139">
        <f t="shared" si="227"/>
        <v>-9.0948799868184063E-2</v>
      </c>
      <c r="K2119" s="139">
        <f t="shared" si="228"/>
        <v>0.37140920533972804</v>
      </c>
      <c r="L2119" s="139">
        <f t="shared" si="229"/>
        <v>-0.17910956176572906</v>
      </c>
      <c r="M2119" s="139">
        <f t="shared" si="230"/>
        <v>0.10135084370581493</v>
      </c>
      <c r="N2119" s="388">
        <f t="shared" si="226"/>
        <v>163.27620921006786</v>
      </c>
    </row>
    <row r="2120" spans="2:14" x14ac:dyDescent="0.25">
      <c r="B2120" s="387">
        <v>26</v>
      </c>
      <c r="C2120" s="387">
        <v>6745</v>
      </c>
      <c r="D2120" s="384" t="s">
        <v>2693</v>
      </c>
      <c r="E2120" s="385">
        <v>56</v>
      </c>
      <c r="F2120" s="385">
        <v>705</v>
      </c>
      <c r="G2120" s="385">
        <v>156</v>
      </c>
      <c r="H2120" s="386">
        <f t="shared" si="224"/>
        <v>0.35897435897435898</v>
      </c>
      <c r="I2120" s="139">
        <f t="shared" si="225"/>
        <v>0.30070921985815602</v>
      </c>
      <c r="J2120" s="139">
        <f t="shared" si="227"/>
        <v>-0.14354328374025196</v>
      </c>
      <c r="K2120" s="139">
        <f t="shared" si="228"/>
        <v>-6.3814873154140431E-2</v>
      </c>
      <c r="L2120" s="139">
        <f t="shared" si="229"/>
        <v>-0.23552672154579563</v>
      </c>
      <c r="M2120" s="139">
        <f t="shared" si="230"/>
        <v>-0.44288487844018803</v>
      </c>
      <c r="N2120" s="388">
        <f t="shared" si="226"/>
        <v>-69.090041036669334</v>
      </c>
    </row>
    <row r="2121" spans="2:14" x14ac:dyDescent="0.25">
      <c r="B2121" s="387">
        <v>26</v>
      </c>
      <c r="C2121" s="387">
        <v>6748</v>
      </c>
      <c r="D2121" s="384" t="s">
        <v>2694</v>
      </c>
      <c r="E2121" s="385">
        <v>356</v>
      </c>
      <c r="F2121" s="385">
        <v>1352</v>
      </c>
      <c r="G2121" s="385">
        <v>510</v>
      </c>
      <c r="H2121" s="386">
        <f t="shared" si="224"/>
        <v>0.69803921568627447</v>
      </c>
      <c r="I2121" s="139">
        <f t="shared" si="225"/>
        <v>0.64053254437869822</v>
      </c>
      <c r="J2121" s="139">
        <f t="shared" si="227"/>
        <v>-0.13074710003529524</v>
      </c>
      <c r="K2121" s="139">
        <f t="shared" si="228"/>
        <v>0.29765197389086417</v>
      </c>
      <c r="L2121" s="139">
        <f t="shared" si="229"/>
        <v>-0.22377039186835454</v>
      </c>
      <c r="M2121" s="139">
        <f t="shared" si="230"/>
        <v>-5.686551801278561E-2</v>
      </c>
      <c r="N2121" s="388">
        <f t="shared" si="226"/>
        <v>-29.001414186520662</v>
      </c>
    </row>
    <row r="2122" spans="2:14" x14ac:dyDescent="0.25">
      <c r="B2122" s="387">
        <v>26</v>
      </c>
      <c r="C2122" s="387">
        <v>6750</v>
      </c>
      <c r="D2122" s="384" t="s">
        <v>2695</v>
      </c>
      <c r="E2122" s="385">
        <v>207</v>
      </c>
      <c r="F2122" s="385">
        <v>1236</v>
      </c>
      <c r="G2122" s="385">
        <v>705</v>
      </c>
      <c r="H2122" s="386">
        <f t="shared" si="224"/>
        <v>0.29361702127659572</v>
      </c>
      <c r="I2122" s="139">
        <f t="shared" si="225"/>
        <v>0.73786407766990292</v>
      </c>
      <c r="J2122" s="139">
        <f t="shared" si="227"/>
        <v>-0.12369835477409027</v>
      </c>
      <c r="K2122" s="139">
        <f t="shared" si="228"/>
        <v>-0.13349036538286921</v>
      </c>
      <c r="L2122" s="139">
        <f t="shared" si="229"/>
        <v>-0.22040316686990372</v>
      </c>
      <c r="M2122" s="139">
        <f t="shared" si="230"/>
        <v>-0.47759188702686317</v>
      </c>
      <c r="N2122" s="388">
        <f t="shared" si="226"/>
        <v>-336.70228035393853</v>
      </c>
    </row>
    <row r="2123" spans="2:14" x14ac:dyDescent="0.25">
      <c r="B2123" s="387">
        <v>26</v>
      </c>
      <c r="C2123" s="387">
        <v>6751</v>
      </c>
      <c r="D2123" s="384" t="s">
        <v>2696</v>
      </c>
      <c r="E2123" s="385">
        <v>198</v>
      </c>
      <c r="F2123" s="385">
        <v>1819</v>
      </c>
      <c r="G2123" s="385">
        <v>551</v>
      </c>
      <c r="H2123" s="386">
        <f t="shared" si="224"/>
        <v>0.35934664246823955</v>
      </c>
      <c r="I2123" s="139">
        <f t="shared" si="225"/>
        <v>0.41176470588235292</v>
      </c>
      <c r="J2123" s="139">
        <f t="shared" si="227"/>
        <v>-0.12926505615986239</v>
      </c>
      <c r="K2123" s="139">
        <f t="shared" si="228"/>
        <v>-6.3417992916993807E-2</v>
      </c>
      <c r="L2123" s="139">
        <f t="shared" si="229"/>
        <v>-0.23168471067726271</v>
      </c>
      <c r="M2123" s="139">
        <f t="shared" si="230"/>
        <v>-0.42436775975411889</v>
      </c>
      <c r="N2123" s="388">
        <f t="shared" si="226"/>
        <v>-233.8266356245195</v>
      </c>
    </row>
    <row r="2124" spans="2:14" x14ac:dyDescent="0.25">
      <c r="B2124" s="387">
        <v>26</v>
      </c>
      <c r="C2124" s="387">
        <v>6753</v>
      </c>
      <c r="D2124" s="384" t="s">
        <v>2697</v>
      </c>
      <c r="E2124" s="385">
        <v>190</v>
      </c>
      <c r="F2124" s="385">
        <v>1685</v>
      </c>
      <c r="G2124" s="385">
        <v>511</v>
      </c>
      <c r="H2124" s="386">
        <f t="shared" si="224"/>
        <v>0.37181996086105673</v>
      </c>
      <c r="I2124" s="139">
        <f t="shared" si="225"/>
        <v>0.41602373887240357</v>
      </c>
      <c r="J2124" s="139">
        <f t="shared" si="227"/>
        <v>-0.13071095262369931</v>
      </c>
      <c r="K2124" s="139">
        <f t="shared" si="228"/>
        <v>-5.0120563288446753E-2</v>
      </c>
      <c r="L2124" s="139">
        <f t="shared" si="229"/>
        <v>-0.23153736765421162</v>
      </c>
      <c r="M2124" s="139">
        <f t="shared" si="230"/>
        <v>-0.4123688835663577</v>
      </c>
      <c r="N2124" s="388">
        <f t="shared" si="226"/>
        <v>-210.72049950240879</v>
      </c>
    </row>
    <row r="2125" spans="2:14" x14ac:dyDescent="0.25">
      <c r="B2125" s="387">
        <v>26</v>
      </c>
      <c r="C2125" s="387">
        <v>6754</v>
      </c>
      <c r="D2125" s="384" t="s">
        <v>2698</v>
      </c>
      <c r="E2125" s="385">
        <v>2065</v>
      </c>
      <c r="F2125" s="385">
        <v>2028</v>
      </c>
      <c r="G2125" s="385">
        <v>1902</v>
      </c>
      <c r="H2125" s="386">
        <f t="shared" ref="H2125:H2148" si="231">E2125/G2125</f>
        <v>1.0856992639327023</v>
      </c>
      <c r="I2125" s="139">
        <f t="shared" ref="I2125:I2148" si="232">(G2125+E2125)/F2125</f>
        <v>1.9561143984220908</v>
      </c>
      <c r="J2125" s="139">
        <f t="shared" si="227"/>
        <v>-8.0429903093770488E-2</v>
      </c>
      <c r="K2125" s="139">
        <f t="shared" si="228"/>
        <v>0.71092469322788499</v>
      </c>
      <c r="L2125" s="139">
        <f t="shared" si="229"/>
        <v>-0.17825728880041497</v>
      </c>
      <c r="M2125" s="139">
        <f t="shared" si="230"/>
        <v>0.4522375013336995</v>
      </c>
      <c r="N2125" s="388">
        <f t="shared" ref="N2125:N2148" si="233">M2125*G2125</f>
        <v>860.15572753669642</v>
      </c>
    </row>
    <row r="2126" spans="2:14" x14ac:dyDescent="0.25">
      <c r="B2126" s="387">
        <v>26</v>
      </c>
      <c r="C2126" s="387">
        <v>6757</v>
      </c>
      <c r="D2126" s="384" t="s">
        <v>2699</v>
      </c>
      <c r="E2126" s="385">
        <v>1823</v>
      </c>
      <c r="F2126" s="385">
        <v>3131</v>
      </c>
      <c r="G2126" s="385">
        <v>2575</v>
      </c>
      <c r="H2126" s="386">
        <f t="shared" si="231"/>
        <v>0.70796116504854367</v>
      </c>
      <c r="I2126" s="139">
        <f t="shared" si="232"/>
        <v>1.4046630469498562</v>
      </c>
      <c r="J2126" s="139">
        <f t="shared" ref="J2126:J2148" si="234">$J$6*(G2126-G$10)/G$11</f>
        <v>-5.6102695089714341E-2</v>
      </c>
      <c r="K2126" s="139">
        <f t="shared" ref="K2126:K2148" si="235">$K$6*(H2126-H$10)/H$11</f>
        <v>0.30822946572325077</v>
      </c>
      <c r="L2126" s="139">
        <f t="shared" ref="L2126:L2148" si="236">$L$6*(I2126-I$10)/I$11</f>
        <v>-0.19733497835608327</v>
      </c>
      <c r="M2126" s="139">
        <f t="shared" ref="M2126:M2148" si="237">SUM(J2126:L2126)</f>
        <v>5.4791792277453177E-2</v>
      </c>
      <c r="N2126" s="388">
        <f t="shared" si="233"/>
        <v>141.08886511444194</v>
      </c>
    </row>
    <row r="2127" spans="2:14" x14ac:dyDescent="0.25">
      <c r="B2127" s="387">
        <v>26</v>
      </c>
      <c r="C2127" s="387">
        <v>6758</v>
      </c>
      <c r="D2127" s="384" t="s">
        <v>2700</v>
      </c>
      <c r="E2127" s="385">
        <v>91</v>
      </c>
      <c r="F2127" s="385">
        <v>1491</v>
      </c>
      <c r="G2127" s="385">
        <v>228</v>
      </c>
      <c r="H2127" s="386">
        <f t="shared" si="231"/>
        <v>0.39912280701754388</v>
      </c>
      <c r="I2127" s="139">
        <f t="shared" si="232"/>
        <v>0.21395036887994634</v>
      </c>
      <c r="J2127" s="139">
        <f t="shared" si="234"/>
        <v>-0.1409406701053455</v>
      </c>
      <c r="K2127" s="139">
        <f t="shared" si="235"/>
        <v>-2.1013820079357898E-2</v>
      </c>
      <c r="L2127" s="139">
        <f t="shared" si="236"/>
        <v>-0.23852818018897406</v>
      </c>
      <c r="M2127" s="139">
        <f t="shared" si="237"/>
        <v>-0.40048267037367746</v>
      </c>
      <c r="N2127" s="388">
        <f t="shared" si="233"/>
        <v>-91.310048845198466</v>
      </c>
    </row>
    <row r="2128" spans="2:14" x14ac:dyDescent="0.25">
      <c r="B2128" s="387">
        <v>26</v>
      </c>
      <c r="C2128" s="387">
        <v>6759</v>
      </c>
      <c r="D2128" s="384" t="s">
        <v>2701</v>
      </c>
      <c r="E2128" s="385">
        <v>50</v>
      </c>
      <c r="F2128" s="385">
        <v>1318</v>
      </c>
      <c r="G2128" s="385">
        <v>118</v>
      </c>
      <c r="H2128" s="386">
        <f t="shared" si="231"/>
        <v>0.42372881355932202</v>
      </c>
      <c r="I2128" s="139">
        <f t="shared" si="232"/>
        <v>0.12746585735963581</v>
      </c>
      <c r="J2128" s="139">
        <f t="shared" si="234"/>
        <v>-0.14491688538089703</v>
      </c>
      <c r="K2128" s="139">
        <f t="shared" si="235"/>
        <v>5.2179035185325575E-3</v>
      </c>
      <c r="L2128" s="139">
        <f t="shared" si="236"/>
        <v>-0.24152014794415905</v>
      </c>
      <c r="M2128" s="139">
        <f t="shared" si="237"/>
        <v>-0.3812191298065235</v>
      </c>
      <c r="N2128" s="388">
        <f t="shared" si="233"/>
        <v>-44.983857317169772</v>
      </c>
    </row>
    <row r="2129" spans="2:14" x14ac:dyDescent="0.25">
      <c r="B2129" s="387">
        <v>26</v>
      </c>
      <c r="C2129" s="387">
        <v>6771</v>
      </c>
      <c r="D2129" s="384" t="s">
        <v>2702</v>
      </c>
      <c r="E2129" s="385">
        <v>1064</v>
      </c>
      <c r="F2129" s="385">
        <v>1062</v>
      </c>
      <c r="G2129" s="385">
        <v>1882</v>
      </c>
      <c r="H2129" s="386">
        <f t="shared" si="231"/>
        <v>0.56535600425079702</v>
      </c>
      <c r="I2129" s="139">
        <f t="shared" si="232"/>
        <v>2.7740112994350281</v>
      </c>
      <c r="J2129" s="139">
        <f t="shared" si="234"/>
        <v>-8.115285132568896E-2</v>
      </c>
      <c r="K2129" s="139">
        <f t="shared" si="235"/>
        <v>0.1562023923609884</v>
      </c>
      <c r="L2129" s="139">
        <f t="shared" si="236"/>
        <v>-0.1499618043040756</v>
      </c>
      <c r="M2129" s="139">
        <f t="shared" si="237"/>
        <v>-7.4912263268776161E-2</v>
      </c>
      <c r="N2129" s="388">
        <f t="shared" si="233"/>
        <v>-140.98487947183673</v>
      </c>
    </row>
    <row r="2130" spans="2:14" x14ac:dyDescent="0.25">
      <c r="B2130" s="387">
        <v>26</v>
      </c>
      <c r="C2130" s="387">
        <v>6773</v>
      </c>
      <c r="D2130" s="384" t="s">
        <v>2703</v>
      </c>
      <c r="E2130" s="385">
        <v>35</v>
      </c>
      <c r="F2130" s="385">
        <v>506</v>
      </c>
      <c r="G2130" s="385">
        <v>117</v>
      </c>
      <c r="H2130" s="386">
        <f t="shared" si="231"/>
        <v>0.29914529914529914</v>
      </c>
      <c r="I2130" s="139">
        <f t="shared" si="232"/>
        <v>0.30039525691699603</v>
      </c>
      <c r="J2130" s="139">
        <f t="shared" si="234"/>
        <v>-0.14495303279249297</v>
      </c>
      <c r="K2130" s="139">
        <f t="shared" si="235"/>
        <v>-0.12759683459891438</v>
      </c>
      <c r="L2130" s="139">
        <f t="shared" si="236"/>
        <v>-0.2355375832247224</v>
      </c>
      <c r="M2130" s="139">
        <f t="shared" si="237"/>
        <v>-0.5080874506161297</v>
      </c>
      <c r="N2130" s="388">
        <f t="shared" si="233"/>
        <v>-59.446231722087177</v>
      </c>
    </row>
    <row r="2131" spans="2:14" x14ac:dyDescent="0.25">
      <c r="B2131" s="387">
        <v>26</v>
      </c>
      <c r="C2131" s="387">
        <v>6774</v>
      </c>
      <c r="D2131" s="384" t="s">
        <v>2704</v>
      </c>
      <c r="E2131" s="385">
        <v>1737</v>
      </c>
      <c r="F2131" s="385">
        <v>895</v>
      </c>
      <c r="G2131" s="385">
        <v>1205</v>
      </c>
      <c r="H2131" s="386">
        <f t="shared" si="231"/>
        <v>1.4414937759336099</v>
      </c>
      <c r="I2131" s="139">
        <f t="shared" si="232"/>
        <v>3.2871508379888268</v>
      </c>
      <c r="J2131" s="139">
        <f t="shared" si="234"/>
        <v>-0.10562464897612879</v>
      </c>
      <c r="K2131" s="139">
        <f t="shared" si="235"/>
        <v>1.0902265226656527</v>
      </c>
      <c r="L2131" s="139">
        <f t="shared" si="236"/>
        <v>-0.13220952789903509</v>
      </c>
      <c r="M2131" s="139">
        <f t="shared" si="237"/>
        <v>0.85239234579048884</v>
      </c>
      <c r="N2131" s="388">
        <f t="shared" si="233"/>
        <v>1027.1327766775391</v>
      </c>
    </row>
    <row r="2132" spans="2:14" x14ac:dyDescent="0.25">
      <c r="B2132" s="387">
        <v>26</v>
      </c>
      <c r="C2132" s="387">
        <v>6775</v>
      </c>
      <c r="D2132" s="384" t="s">
        <v>2705</v>
      </c>
      <c r="E2132" s="385">
        <v>353</v>
      </c>
      <c r="F2132" s="385">
        <v>1333</v>
      </c>
      <c r="G2132" s="385">
        <v>625</v>
      </c>
      <c r="H2132" s="386">
        <f t="shared" si="231"/>
        <v>0.56479999999999997</v>
      </c>
      <c r="I2132" s="139">
        <f t="shared" si="232"/>
        <v>0.73368342085521376</v>
      </c>
      <c r="J2132" s="139">
        <f t="shared" si="234"/>
        <v>-0.12659014770176411</v>
      </c>
      <c r="K2132" s="139">
        <f t="shared" si="235"/>
        <v>0.15560965294992643</v>
      </c>
      <c r="L2132" s="139">
        <f t="shared" si="236"/>
        <v>-0.22054779843647165</v>
      </c>
      <c r="M2132" s="139">
        <f t="shared" si="237"/>
        <v>-0.19152829318830933</v>
      </c>
      <c r="N2132" s="388">
        <f t="shared" si="233"/>
        <v>-119.70518324269334</v>
      </c>
    </row>
    <row r="2133" spans="2:14" x14ac:dyDescent="0.25">
      <c r="B2133" s="387">
        <v>26</v>
      </c>
      <c r="C2133" s="387">
        <v>6778</v>
      </c>
      <c r="D2133" s="384" t="s">
        <v>2706</v>
      </c>
      <c r="E2133" s="385">
        <v>270</v>
      </c>
      <c r="F2133" s="385">
        <v>1296</v>
      </c>
      <c r="G2133" s="385">
        <v>631</v>
      </c>
      <c r="H2133" s="386">
        <f t="shared" si="231"/>
        <v>0.42789223454833597</v>
      </c>
      <c r="I2133" s="139">
        <f t="shared" si="232"/>
        <v>0.69521604938271608</v>
      </c>
      <c r="J2133" s="139">
        <f t="shared" si="234"/>
        <v>-0.12637326323218856</v>
      </c>
      <c r="K2133" s="139">
        <f t="shared" si="235"/>
        <v>9.6564014283838616E-3</v>
      </c>
      <c r="L2133" s="139">
        <f t="shared" si="236"/>
        <v>-0.22187859320017228</v>
      </c>
      <c r="M2133" s="139">
        <f t="shared" si="237"/>
        <v>-0.33859545500397698</v>
      </c>
      <c r="N2133" s="388">
        <f t="shared" si="233"/>
        <v>-213.65373210750948</v>
      </c>
    </row>
    <row r="2134" spans="2:14" x14ac:dyDescent="0.25">
      <c r="B2134" s="387">
        <v>26</v>
      </c>
      <c r="C2134" s="387">
        <v>6781</v>
      </c>
      <c r="D2134" s="384" t="s">
        <v>2707</v>
      </c>
      <c r="E2134" s="385">
        <v>149</v>
      </c>
      <c r="F2134" s="385">
        <v>1157</v>
      </c>
      <c r="G2134" s="385">
        <v>718</v>
      </c>
      <c r="H2134" s="386">
        <f t="shared" si="231"/>
        <v>0.20752089136490251</v>
      </c>
      <c r="I2134" s="139">
        <f t="shared" si="232"/>
        <v>0.74935177182368196</v>
      </c>
      <c r="J2134" s="139">
        <f t="shared" si="234"/>
        <v>-0.12322843842334327</v>
      </c>
      <c r="K2134" s="139">
        <f t="shared" si="235"/>
        <v>-0.22527486031328467</v>
      </c>
      <c r="L2134" s="139">
        <f t="shared" si="236"/>
        <v>-0.22000574529827974</v>
      </c>
      <c r="M2134" s="139">
        <f t="shared" si="237"/>
        <v>-0.56850904403490765</v>
      </c>
      <c r="N2134" s="388">
        <f t="shared" si="233"/>
        <v>-408.1894936170637</v>
      </c>
    </row>
    <row r="2135" spans="2:14" x14ac:dyDescent="0.25">
      <c r="B2135" s="387">
        <v>26</v>
      </c>
      <c r="C2135" s="387">
        <v>6782</v>
      </c>
      <c r="D2135" s="384" t="s">
        <v>2708</v>
      </c>
      <c r="E2135" s="385">
        <v>377</v>
      </c>
      <c r="F2135" s="385">
        <v>1038</v>
      </c>
      <c r="G2135" s="385">
        <v>1018</v>
      </c>
      <c r="H2135" s="386">
        <f t="shared" si="231"/>
        <v>0.37033398821218072</v>
      </c>
      <c r="I2135" s="139">
        <f t="shared" si="232"/>
        <v>1.3439306358381502</v>
      </c>
      <c r="J2135" s="139">
        <f t="shared" si="234"/>
        <v>-0.11238421494456639</v>
      </c>
      <c r="K2135" s="139">
        <f t="shared" si="235"/>
        <v>-5.170471404176618E-2</v>
      </c>
      <c r="L2135" s="139">
        <f t="shared" si="236"/>
        <v>-0.19943604145451088</v>
      </c>
      <c r="M2135" s="139">
        <f t="shared" si="237"/>
        <v>-0.36352497044084342</v>
      </c>
      <c r="N2135" s="388">
        <f t="shared" si="233"/>
        <v>-370.06841990877859</v>
      </c>
    </row>
    <row r="2136" spans="2:14" x14ac:dyDescent="0.25">
      <c r="B2136" s="387">
        <v>26</v>
      </c>
      <c r="C2136" s="387">
        <v>6783</v>
      </c>
      <c r="D2136" s="384" t="s">
        <v>2709</v>
      </c>
      <c r="E2136" s="385">
        <v>174</v>
      </c>
      <c r="F2136" s="385">
        <v>613</v>
      </c>
      <c r="G2136" s="385">
        <v>293</v>
      </c>
      <c r="H2136" s="386">
        <f t="shared" si="231"/>
        <v>0.59385665529010234</v>
      </c>
      <c r="I2136" s="139">
        <f t="shared" si="232"/>
        <v>0.76182707993474719</v>
      </c>
      <c r="J2136" s="139">
        <f t="shared" si="234"/>
        <v>-0.13859108835161052</v>
      </c>
      <c r="K2136" s="139">
        <f t="shared" si="235"/>
        <v>0.18658607933407007</v>
      </c>
      <c r="L2136" s="139">
        <f t="shared" si="236"/>
        <v>-0.219574156809796</v>
      </c>
      <c r="M2136" s="139">
        <f t="shared" si="237"/>
        <v>-0.17157916582733646</v>
      </c>
      <c r="N2136" s="388">
        <f t="shared" si="233"/>
        <v>-50.272695587409579</v>
      </c>
    </row>
    <row r="2137" spans="2:14" x14ac:dyDescent="0.25">
      <c r="B2137" s="387">
        <v>26</v>
      </c>
      <c r="C2137" s="387">
        <v>6784</v>
      </c>
      <c r="D2137" s="384" t="s">
        <v>2710</v>
      </c>
      <c r="E2137" s="385">
        <v>1018</v>
      </c>
      <c r="F2137" s="385">
        <v>1841</v>
      </c>
      <c r="G2137" s="385">
        <v>2435</v>
      </c>
      <c r="H2137" s="386">
        <f t="shared" si="231"/>
        <v>0.41806981519507186</v>
      </c>
      <c r="I2137" s="139">
        <f t="shared" si="232"/>
        <v>1.8756110809342748</v>
      </c>
      <c r="J2137" s="139">
        <f t="shared" si="234"/>
        <v>-6.1163332713143552E-2</v>
      </c>
      <c r="K2137" s="139">
        <f t="shared" si="235"/>
        <v>-8.1498445456789216E-4</v>
      </c>
      <c r="L2137" s="139">
        <f t="shared" si="236"/>
        <v>-0.18104233465284369</v>
      </c>
      <c r="M2137" s="139">
        <f t="shared" si="237"/>
        <v>-0.24302065182055516</v>
      </c>
      <c r="N2137" s="388">
        <f t="shared" si="233"/>
        <v>-591.75528718305179</v>
      </c>
    </row>
    <row r="2138" spans="2:14" x14ac:dyDescent="0.25">
      <c r="B2138" s="387">
        <v>26</v>
      </c>
      <c r="C2138" s="387">
        <v>6785</v>
      </c>
      <c r="D2138" s="384" t="s">
        <v>2711</v>
      </c>
      <c r="E2138" s="385">
        <v>266</v>
      </c>
      <c r="F2138" s="385">
        <v>813</v>
      </c>
      <c r="G2138" s="385">
        <v>786</v>
      </c>
      <c r="H2138" s="386">
        <f t="shared" si="231"/>
        <v>0.33842239185750639</v>
      </c>
      <c r="I2138" s="139">
        <f t="shared" si="232"/>
        <v>1.2939729397293973</v>
      </c>
      <c r="J2138" s="139">
        <f t="shared" si="234"/>
        <v>-0.12077041443482051</v>
      </c>
      <c r="K2138" s="139">
        <f t="shared" si="235"/>
        <v>-8.572470723822305E-2</v>
      </c>
      <c r="L2138" s="139">
        <f t="shared" si="236"/>
        <v>-0.20116434879247411</v>
      </c>
      <c r="M2138" s="139">
        <f t="shared" si="237"/>
        <v>-0.40765947046551765</v>
      </c>
      <c r="N2138" s="388">
        <f t="shared" si="233"/>
        <v>-320.42034378589688</v>
      </c>
    </row>
    <row r="2139" spans="2:14" x14ac:dyDescent="0.25">
      <c r="B2139" s="387">
        <v>26</v>
      </c>
      <c r="C2139" s="387">
        <v>6789</v>
      </c>
      <c r="D2139" s="384" t="s">
        <v>2712</v>
      </c>
      <c r="E2139" s="385">
        <v>139</v>
      </c>
      <c r="F2139" s="385">
        <v>733</v>
      </c>
      <c r="G2139" s="385">
        <v>333</v>
      </c>
      <c r="H2139" s="386">
        <f t="shared" si="231"/>
        <v>0.41741741741741739</v>
      </c>
      <c r="I2139" s="139">
        <f t="shared" si="232"/>
        <v>0.64392905866302863</v>
      </c>
      <c r="J2139" s="139">
        <f t="shared" si="234"/>
        <v>-0.1371451918877736</v>
      </c>
      <c r="K2139" s="139">
        <f t="shared" si="235"/>
        <v>-1.5104861057705457E-3</v>
      </c>
      <c r="L2139" s="139">
        <f t="shared" si="236"/>
        <v>-0.22365288803974867</v>
      </c>
      <c r="M2139" s="139">
        <f t="shared" si="237"/>
        <v>-0.36230856603329281</v>
      </c>
      <c r="N2139" s="388">
        <f t="shared" si="233"/>
        <v>-120.6487524890865</v>
      </c>
    </row>
    <row r="2140" spans="2:14" x14ac:dyDescent="0.25">
      <c r="B2140" s="387">
        <v>26</v>
      </c>
      <c r="C2140" s="387">
        <v>6790</v>
      </c>
      <c r="D2140" s="384" t="s">
        <v>2713</v>
      </c>
      <c r="E2140" s="385">
        <v>271</v>
      </c>
      <c r="F2140" s="385">
        <v>1996</v>
      </c>
      <c r="G2140" s="385">
        <v>1674</v>
      </c>
      <c r="H2140" s="386">
        <f t="shared" si="231"/>
        <v>0.16188769414575865</v>
      </c>
      <c r="I2140" s="139">
        <f t="shared" si="232"/>
        <v>0.97444889779559118</v>
      </c>
      <c r="J2140" s="139">
        <f t="shared" si="234"/>
        <v>-8.8671512937640931E-2</v>
      </c>
      <c r="K2140" s="139">
        <f t="shared" si="235"/>
        <v>-0.27392303954172526</v>
      </c>
      <c r="L2140" s="139">
        <f t="shared" si="236"/>
        <v>-0.21221841632048238</v>
      </c>
      <c r="M2140" s="139">
        <f t="shared" si="237"/>
        <v>-0.57481296879984856</v>
      </c>
      <c r="N2140" s="388">
        <f t="shared" si="233"/>
        <v>-962.23690977094645</v>
      </c>
    </row>
    <row r="2141" spans="2:14" x14ac:dyDescent="0.25">
      <c r="B2141" s="387">
        <v>26</v>
      </c>
      <c r="C2141" s="387">
        <v>6792</v>
      </c>
      <c r="D2141" s="384" t="s">
        <v>2714</v>
      </c>
      <c r="E2141" s="385">
        <v>94</v>
      </c>
      <c r="F2141" s="385">
        <v>894</v>
      </c>
      <c r="G2141" s="385">
        <v>391</v>
      </c>
      <c r="H2141" s="386">
        <f t="shared" si="231"/>
        <v>0.24040920716112532</v>
      </c>
      <c r="I2141" s="139">
        <f t="shared" si="232"/>
        <v>0.54250559284116329</v>
      </c>
      <c r="J2141" s="139">
        <f t="shared" si="234"/>
        <v>-0.13504864201521008</v>
      </c>
      <c r="K2141" s="139">
        <f t="shared" si="235"/>
        <v>-0.19021361589307134</v>
      </c>
      <c r="L2141" s="139">
        <f t="shared" si="236"/>
        <v>-0.22716167515114796</v>
      </c>
      <c r="M2141" s="139">
        <f t="shared" si="237"/>
        <v>-0.55242393305942938</v>
      </c>
      <c r="N2141" s="388">
        <f t="shared" si="233"/>
        <v>-215.99775782623689</v>
      </c>
    </row>
    <row r="2142" spans="2:14" x14ac:dyDescent="0.25">
      <c r="B2142" s="387">
        <v>26</v>
      </c>
      <c r="C2142" s="387">
        <v>6800</v>
      </c>
      <c r="D2142" s="384" t="s">
        <v>2715</v>
      </c>
      <c r="E2142" s="385">
        <v>7258</v>
      </c>
      <c r="F2142" s="385">
        <v>1463</v>
      </c>
      <c r="G2142" s="385">
        <v>6441</v>
      </c>
      <c r="H2142" s="386">
        <f t="shared" si="231"/>
        <v>1.126843657817109</v>
      </c>
      <c r="I2142" s="139">
        <f t="shared" si="232"/>
        <v>9.3636363636363633</v>
      </c>
      <c r="J2142" s="139">
        <f t="shared" si="234"/>
        <v>8.3643198140123803E-2</v>
      </c>
      <c r="K2142" s="139">
        <f t="shared" si="235"/>
        <v>0.75478749421292024</v>
      </c>
      <c r="L2142" s="139">
        <f t="shared" si="236"/>
        <v>7.8009023816043008E-2</v>
      </c>
      <c r="M2142" s="139">
        <f t="shared" si="237"/>
        <v>0.91643971616908704</v>
      </c>
      <c r="N2142" s="388">
        <f t="shared" si="233"/>
        <v>5902.7882118450898</v>
      </c>
    </row>
    <row r="2143" spans="2:14" x14ac:dyDescent="0.25">
      <c r="B2143" s="387">
        <v>26</v>
      </c>
      <c r="C2143" s="387">
        <v>6806</v>
      </c>
      <c r="D2143" s="384" t="s">
        <v>2716</v>
      </c>
      <c r="E2143" s="385">
        <v>248</v>
      </c>
      <c r="F2143" s="385">
        <v>912</v>
      </c>
      <c r="G2143" s="385">
        <v>546</v>
      </c>
      <c r="H2143" s="386">
        <f t="shared" si="231"/>
        <v>0.45421245421245421</v>
      </c>
      <c r="I2143" s="139">
        <f t="shared" si="232"/>
        <v>0.87061403508771928</v>
      </c>
      <c r="J2143" s="139">
        <f t="shared" si="234"/>
        <v>-0.12944579321784203</v>
      </c>
      <c r="K2143" s="139">
        <f t="shared" si="235"/>
        <v>3.771559608447931E-2</v>
      </c>
      <c r="L2143" s="139">
        <f t="shared" si="236"/>
        <v>-0.21581062671312651</v>
      </c>
      <c r="M2143" s="139">
        <f t="shared" si="237"/>
        <v>-0.30754082384648923</v>
      </c>
      <c r="N2143" s="388">
        <f t="shared" si="233"/>
        <v>-167.91728982018313</v>
      </c>
    </row>
    <row r="2144" spans="2:14" x14ac:dyDescent="0.25">
      <c r="B2144" s="387">
        <v>26</v>
      </c>
      <c r="C2144" s="387">
        <v>6807</v>
      </c>
      <c r="D2144" s="384" t="s">
        <v>2717</v>
      </c>
      <c r="E2144" s="385">
        <v>489</v>
      </c>
      <c r="F2144" s="385">
        <v>2286</v>
      </c>
      <c r="G2144" s="385">
        <v>1217</v>
      </c>
      <c r="H2144" s="386">
        <f t="shared" si="231"/>
        <v>0.40180772391125719</v>
      </c>
      <c r="I2144" s="139">
        <f t="shared" si="232"/>
        <v>0.74628171478565175</v>
      </c>
      <c r="J2144" s="139">
        <f t="shared" si="234"/>
        <v>-0.10519088003697771</v>
      </c>
      <c r="K2144" s="139">
        <f t="shared" si="235"/>
        <v>-1.81515109224611E-2</v>
      </c>
      <c r="L2144" s="139">
        <f t="shared" si="236"/>
        <v>-0.22011195520226015</v>
      </c>
      <c r="M2144" s="139">
        <f t="shared" si="237"/>
        <v>-0.34345434616169895</v>
      </c>
      <c r="N2144" s="388">
        <f t="shared" si="233"/>
        <v>-417.9839392787876</v>
      </c>
    </row>
    <row r="2145" spans="2:14" x14ac:dyDescent="0.25">
      <c r="B2145" s="387">
        <v>26</v>
      </c>
      <c r="C2145" s="387">
        <v>6808</v>
      </c>
      <c r="D2145" s="384" t="s">
        <v>2718</v>
      </c>
      <c r="E2145" s="385">
        <v>698</v>
      </c>
      <c r="F2145" s="385">
        <v>6098</v>
      </c>
      <c r="G2145" s="385">
        <v>1275</v>
      </c>
      <c r="H2145" s="386">
        <f t="shared" si="231"/>
        <v>0.54745098039215689</v>
      </c>
      <c r="I2145" s="139">
        <f t="shared" si="232"/>
        <v>0.3235487044932765</v>
      </c>
      <c r="J2145" s="139">
        <f t="shared" si="234"/>
        <v>-0.10309433016441419</v>
      </c>
      <c r="K2145" s="139">
        <f t="shared" si="235"/>
        <v>0.13711438488297606</v>
      </c>
      <c r="L2145" s="139">
        <f t="shared" si="236"/>
        <v>-0.23473658004679118</v>
      </c>
      <c r="M2145" s="139">
        <f t="shared" si="237"/>
        <v>-0.20071652532822931</v>
      </c>
      <c r="N2145" s="388">
        <f t="shared" si="233"/>
        <v>-255.91356979349237</v>
      </c>
    </row>
    <row r="2146" spans="2:14" x14ac:dyDescent="0.25">
      <c r="B2146" s="387">
        <v>26</v>
      </c>
      <c r="C2146" s="387">
        <v>6809</v>
      </c>
      <c r="D2146" s="384" t="s">
        <v>2719</v>
      </c>
      <c r="E2146" s="385">
        <v>767</v>
      </c>
      <c r="F2146" s="385">
        <v>4091</v>
      </c>
      <c r="G2146" s="385">
        <v>1052</v>
      </c>
      <c r="H2146" s="386">
        <f t="shared" si="231"/>
        <v>0.72908745247148288</v>
      </c>
      <c r="I2146" s="139">
        <f t="shared" si="232"/>
        <v>0.44463456367636273</v>
      </c>
      <c r="J2146" s="139">
        <f t="shared" si="234"/>
        <v>-0.111155202950305</v>
      </c>
      <c r="K2146" s="139">
        <f t="shared" si="235"/>
        <v>0.33075156541412098</v>
      </c>
      <c r="L2146" s="139">
        <f t="shared" si="236"/>
        <v>-0.23054756423440978</v>
      </c>
      <c r="M2146" s="139">
        <f t="shared" si="237"/>
        <v>-1.0951201770593805E-2</v>
      </c>
      <c r="N2146" s="388">
        <f t="shared" si="233"/>
        <v>-11.520664262664683</v>
      </c>
    </row>
    <row r="2147" spans="2:14" x14ac:dyDescent="0.25">
      <c r="B2147" s="387">
        <v>26</v>
      </c>
      <c r="C2147" s="387">
        <v>6810</v>
      </c>
      <c r="D2147" s="384" t="s">
        <v>2720</v>
      </c>
      <c r="E2147" s="385">
        <v>395</v>
      </c>
      <c r="F2147" s="385">
        <v>3102</v>
      </c>
      <c r="G2147" s="385">
        <v>1114</v>
      </c>
      <c r="H2147" s="386">
        <f t="shared" si="231"/>
        <v>0.35457809694793535</v>
      </c>
      <c r="I2147" s="139">
        <f t="shared" si="232"/>
        <v>0.4864603481624758</v>
      </c>
      <c r="J2147" s="139">
        <f t="shared" si="234"/>
        <v>-0.10891406343135777</v>
      </c>
      <c r="K2147" s="139">
        <f t="shared" si="235"/>
        <v>-6.8501595891746953E-2</v>
      </c>
      <c r="L2147" s="139">
        <f t="shared" si="236"/>
        <v>-0.22910058377145859</v>
      </c>
      <c r="M2147" s="139">
        <f t="shared" si="237"/>
        <v>-0.4065162430945633</v>
      </c>
      <c r="N2147" s="388">
        <f t="shared" si="233"/>
        <v>-452.85909480734352</v>
      </c>
    </row>
    <row r="2148" spans="2:14" x14ac:dyDescent="0.25">
      <c r="B2148" s="387">
        <v>26</v>
      </c>
      <c r="C2148" s="387">
        <v>6811</v>
      </c>
      <c r="D2148" s="384" t="s">
        <v>2721</v>
      </c>
      <c r="E2148" s="385">
        <v>84</v>
      </c>
      <c r="F2148" s="385">
        <v>1064</v>
      </c>
      <c r="G2148" s="385">
        <v>370</v>
      </c>
      <c r="H2148" s="386">
        <f t="shared" si="231"/>
        <v>0.22702702702702704</v>
      </c>
      <c r="I2148" s="139">
        <f t="shared" si="232"/>
        <v>0.42669172932330829</v>
      </c>
      <c r="J2148" s="139">
        <f t="shared" si="234"/>
        <v>-0.13580773765872448</v>
      </c>
      <c r="K2148" s="139">
        <f t="shared" si="235"/>
        <v>-0.20447995569180402</v>
      </c>
      <c r="L2148" s="139">
        <f t="shared" si="236"/>
        <v>-0.23116830407414812</v>
      </c>
      <c r="M2148" s="139">
        <f t="shared" si="237"/>
        <v>-0.57145599742467668</v>
      </c>
      <c r="N2148" s="388">
        <f t="shared" si="233"/>
        <v>-211.43871904713038</v>
      </c>
    </row>
    <row r="2149" spans="2:14" x14ac:dyDescent="0.25">
      <c r="B2149" s="387"/>
      <c r="C2149" s="387"/>
      <c r="D2149" s="384"/>
      <c r="E2149" s="385"/>
      <c r="F2149" s="385"/>
      <c r="G2149" s="385"/>
      <c r="H2149" s="386"/>
      <c r="I2149" s="139"/>
      <c r="J2149" s="139"/>
      <c r="K2149" s="139"/>
      <c r="L2149" s="139"/>
      <c r="M2149" s="139"/>
      <c r="N2149" s="388"/>
    </row>
    <row r="2150" spans="2:14" x14ac:dyDescent="0.25">
      <c r="B2150" s="387"/>
      <c r="C2150" s="387"/>
      <c r="D2150" s="384"/>
      <c r="E2150" s="385"/>
      <c r="F2150" s="385"/>
      <c r="G2150" s="385"/>
      <c r="H2150" s="386"/>
      <c r="I2150" s="139"/>
      <c r="J2150" s="139"/>
      <c r="K2150" s="139"/>
      <c r="L2150" s="139"/>
      <c r="M2150" s="139"/>
      <c r="N2150" s="388"/>
    </row>
    <row r="2151" spans="2:14" x14ac:dyDescent="0.25">
      <c r="B2151" s="387"/>
      <c r="C2151" s="387"/>
      <c r="D2151" s="384"/>
      <c r="E2151" s="385"/>
      <c r="F2151" s="385"/>
      <c r="G2151" s="385"/>
      <c r="H2151" s="386"/>
      <c r="I2151" s="139"/>
      <c r="J2151" s="139"/>
      <c r="K2151" s="139"/>
      <c r="L2151" s="139"/>
      <c r="M2151" s="139"/>
      <c r="N2151" s="388"/>
    </row>
    <row r="2152" spans="2:14" x14ac:dyDescent="0.25">
      <c r="B2152" s="387"/>
      <c r="C2152" s="387"/>
      <c r="D2152" s="384"/>
      <c r="E2152" s="385"/>
      <c r="F2152" s="385"/>
      <c r="G2152" s="385"/>
      <c r="H2152" s="386"/>
      <c r="I2152" s="139"/>
      <c r="J2152" s="139"/>
      <c r="K2152" s="139"/>
      <c r="L2152" s="139"/>
      <c r="M2152" s="139"/>
      <c r="N2152" s="388"/>
    </row>
    <row r="2153" spans="2:14" x14ac:dyDescent="0.25">
      <c r="B2153" s="387"/>
      <c r="C2153" s="387"/>
      <c r="D2153" s="384"/>
      <c r="E2153" s="385"/>
      <c r="F2153" s="385"/>
      <c r="G2153" s="385"/>
      <c r="H2153" s="386"/>
      <c r="I2153" s="139"/>
      <c r="J2153" s="139"/>
      <c r="K2153" s="139"/>
      <c r="L2153" s="139"/>
      <c r="M2153" s="139"/>
      <c r="N2153" s="388"/>
    </row>
    <row r="2154" spans="2:14" x14ac:dyDescent="0.25">
      <c r="B2154" s="387"/>
      <c r="C2154" s="387"/>
      <c r="D2154" s="384"/>
      <c r="E2154" s="385"/>
      <c r="F2154" s="385"/>
      <c r="G2154" s="385"/>
      <c r="H2154" s="386"/>
      <c r="I2154" s="139"/>
      <c r="J2154" s="139"/>
      <c r="K2154" s="139"/>
      <c r="L2154" s="139"/>
      <c r="M2154" s="139"/>
      <c r="N2154" s="388"/>
    </row>
    <row r="2155" spans="2:14" x14ac:dyDescent="0.25">
      <c r="B2155" s="387"/>
      <c r="C2155" s="387"/>
      <c r="D2155" s="384"/>
      <c r="E2155" s="385"/>
      <c r="F2155" s="385"/>
      <c r="G2155" s="385"/>
      <c r="H2155" s="386"/>
      <c r="I2155" s="139"/>
      <c r="J2155" s="139"/>
      <c r="K2155" s="139"/>
      <c r="L2155" s="139"/>
      <c r="M2155" s="139"/>
      <c r="N2155" s="388"/>
    </row>
    <row r="2156" spans="2:14" x14ac:dyDescent="0.25">
      <c r="B2156" s="387"/>
      <c r="C2156" s="387"/>
      <c r="D2156" s="384"/>
      <c r="E2156" s="385"/>
      <c r="F2156" s="385"/>
      <c r="G2156" s="385"/>
      <c r="H2156" s="386"/>
      <c r="I2156" s="139"/>
      <c r="J2156" s="139"/>
      <c r="K2156" s="139"/>
      <c r="L2156" s="139"/>
      <c r="M2156" s="139"/>
      <c r="N2156" s="388"/>
    </row>
    <row r="2157" spans="2:14" x14ac:dyDescent="0.25">
      <c r="B2157" s="387"/>
      <c r="C2157" s="387"/>
      <c r="D2157" s="384"/>
      <c r="E2157" s="385"/>
      <c r="F2157" s="385"/>
      <c r="G2157" s="385"/>
      <c r="H2157" s="386"/>
      <c r="I2157" s="139"/>
      <c r="J2157" s="139"/>
      <c r="K2157" s="139"/>
      <c r="L2157" s="139"/>
      <c r="M2157" s="139"/>
      <c r="N2157" s="388"/>
    </row>
    <row r="2158" spans="2:14" x14ac:dyDescent="0.25">
      <c r="B2158" s="387"/>
      <c r="C2158" s="387"/>
      <c r="D2158" s="384"/>
      <c r="E2158" s="385"/>
      <c r="F2158" s="385"/>
      <c r="G2158" s="385"/>
      <c r="H2158" s="386"/>
      <c r="I2158" s="139"/>
      <c r="J2158" s="139"/>
      <c r="K2158" s="139"/>
      <c r="L2158" s="139"/>
      <c r="M2158" s="139"/>
      <c r="N2158" s="388"/>
    </row>
    <row r="2159" spans="2:14" x14ac:dyDescent="0.25">
      <c r="B2159" s="387"/>
      <c r="C2159" s="387"/>
      <c r="D2159" s="384"/>
      <c r="E2159" s="385"/>
      <c r="F2159" s="385"/>
      <c r="G2159" s="385"/>
      <c r="H2159" s="386"/>
      <c r="I2159" s="139"/>
      <c r="J2159" s="139"/>
      <c r="K2159" s="139"/>
      <c r="L2159" s="139"/>
      <c r="M2159" s="139"/>
      <c r="N2159" s="388"/>
    </row>
    <row r="2160" spans="2:14" x14ac:dyDescent="0.25">
      <c r="B2160" s="387"/>
      <c r="C2160" s="387"/>
      <c r="D2160" s="384"/>
      <c r="E2160" s="385"/>
      <c r="F2160" s="385"/>
      <c r="G2160" s="385"/>
      <c r="H2160" s="386"/>
      <c r="I2160" s="139"/>
      <c r="J2160" s="139"/>
      <c r="K2160" s="139"/>
      <c r="L2160" s="139"/>
      <c r="M2160" s="139"/>
      <c r="N2160" s="388"/>
    </row>
    <row r="2161" spans="2:14" x14ac:dyDescent="0.25">
      <c r="B2161" s="387"/>
      <c r="C2161" s="387"/>
      <c r="D2161" s="384"/>
      <c r="E2161" s="385"/>
      <c r="F2161" s="385"/>
      <c r="G2161" s="385"/>
      <c r="H2161" s="386"/>
      <c r="I2161" s="139"/>
      <c r="J2161" s="139"/>
      <c r="K2161" s="139"/>
      <c r="L2161" s="139"/>
      <c r="M2161" s="139"/>
      <c r="N2161" s="388"/>
    </row>
    <row r="2162" spans="2:14" x14ac:dyDescent="0.25">
      <c r="B2162" s="387"/>
      <c r="C2162" s="387"/>
      <c r="D2162" s="384"/>
      <c r="E2162" s="385"/>
      <c r="F2162" s="385"/>
      <c r="G2162" s="385"/>
      <c r="H2162" s="386"/>
      <c r="I2162" s="139"/>
      <c r="J2162" s="139"/>
      <c r="K2162" s="139"/>
      <c r="L2162" s="139"/>
      <c r="M2162" s="139"/>
      <c r="N2162" s="388"/>
    </row>
    <row r="2163" spans="2:14" x14ac:dyDescent="0.25">
      <c r="B2163" s="387"/>
      <c r="C2163" s="387"/>
      <c r="D2163" s="384"/>
      <c r="E2163" s="385"/>
      <c r="F2163" s="385"/>
      <c r="G2163" s="385"/>
      <c r="H2163" s="386"/>
      <c r="I2163" s="139"/>
      <c r="J2163" s="139"/>
      <c r="K2163" s="139"/>
      <c r="L2163" s="139"/>
      <c r="M2163" s="139"/>
      <c r="N2163" s="388"/>
    </row>
    <row r="2164" spans="2:14" x14ac:dyDescent="0.25">
      <c r="B2164" s="387"/>
      <c r="C2164" s="387"/>
      <c r="D2164" s="384"/>
      <c r="E2164" s="385"/>
      <c r="F2164" s="385"/>
      <c r="G2164" s="385"/>
      <c r="H2164" s="386"/>
      <c r="I2164" s="139"/>
      <c r="J2164" s="139"/>
      <c r="K2164" s="139"/>
      <c r="L2164" s="139"/>
      <c r="M2164" s="139"/>
      <c r="N2164" s="388"/>
    </row>
    <row r="2165" spans="2:14" x14ac:dyDescent="0.25">
      <c r="B2165" s="387"/>
      <c r="C2165" s="387"/>
      <c r="D2165" s="384"/>
      <c r="E2165" s="385"/>
      <c r="F2165" s="385"/>
      <c r="G2165" s="385"/>
      <c r="H2165" s="386"/>
      <c r="I2165" s="139"/>
      <c r="J2165" s="139"/>
      <c r="K2165" s="139"/>
      <c r="L2165" s="139"/>
      <c r="M2165" s="139"/>
      <c r="N2165" s="388"/>
    </row>
    <row r="2166" spans="2:14" x14ac:dyDescent="0.25">
      <c r="B2166" s="387"/>
      <c r="C2166" s="387"/>
      <c r="D2166" s="384"/>
      <c r="E2166" s="385"/>
      <c r="F2166" s="385"/>
      <c r="G2166" s="385"/>
      <c r="H2166" s="386"/>
      <c r="I2166" s="139"/>
      <c r="J2166" s="139"/>
      <c r="K2166" s="139"/>
      <c r="L2166" s="139"/>
      <c r="M2166" s="139"/>
      <c r="N2166" s="388"/>
    </row>
    <row r="2167" spans="2:14" x14ac:dyDescent="0.25">
      <c r="B2167" s="387"/>
      <c r="C2167" s="387"/>
      <c r="D2167" s="384"/>
      <c r="E2167" s="385"/>
      <c r="F2167" s="385"/>
      <c r="G2167" s="385"/>
      <c r="H2167" s="386"/>
      <c r="I2167" s="139"/>
      <c r="J2167" s="139"/>
      <c r="K2167" s="139"/>
      <c r="L2167" s="139"/>
      <c r="M2167" s="139"/>
      <c r="N2167" s="388"/>
    </row>
    <row r="2168" spans="2:14" x14ac:dyDescent="0.25">
      <c r="B2168" s="387"/>
      <c r="C2168" s="387"/>
      <c r="D2168" s="384"/>
      <c r="E2168" s="385"/>
      <c r="F2168" s="385"/>
      <c r="G2168" s="385"/>
      <c r="H2168" s="386"/>
      <c r="I2168" s="139"/>
      <c r="J2168" s="139"/>
      <c r="K2168" s="139"/>
      <c r="L2168" s="139"/>
      <c r="M2168" s="139"/>
      <c r="N2168" s="388"/>
    </row>
    <row r="2169" spans="2:14" x14ac:dyDescent="0.25">
      <c r="B2169" s="387"/>
      <c r="C2169" s="387"/>
      <c r="D2169" s="384"/>
      <c r="E2169" s="385"/>
      <c r="F2169" s="385"/>
      <c r="G2169" s="385"/>
      <c r="H2169" s="386"/>
      <c r="I2169" s="139"/>
      <c r="J2169" s="139"/>
      <c r="K2169" s="139"/>
      <c r="L2169" s="139"/>
      <c r="M2169" s="139"/>
      <c r="N2169" s="388"/>
    </row>
    <row r="2170" spans="2:14" x14ac:dyDescent="0.25">
      <c r="B2170" s="387"/>
      <c r="C2170" s="387"/>
      <c r="D2170" s="384"/>
      <c r="E2170" s="385"/>
      <c r="F2170" s="385"/>
      <c r="G2170" s="385"/>
      <c r="H2170" s="386"/>
      <c r="I2170" s="139"/>
      <c r="J2170" s="139"/>
      <c r="K2170" s="139"/>
      <c r="L2170" s="139"/>
      <c r="M2170" s="139"/>
      <c r="N2170" s="388"/>
    </row>
    <row r="2171" spans="2:14" x14ac:dyDescent="0.25">
      <c r="B2171" s="387"/>
      <c r="C2171" s="387"/>
      <c r="D2171" s="384"/>
      <c r="E2171" s="385"/>
      <c r="F2171" s="385"/>
      <c r="G2171" s="385"/>
      <c r="H2171" s="386"/>
      <c r="I2171" s="139"/>
      <c r="J2171" s="139"/>
      <c r="K2171" s="139"/>
      <c r="L2171" s="139"/>
      <c r="M2171" s="139"/>
      <c r="N2171" s="388"/>
    </row>
    <row r="2172" spans="2:14" x14ac:dyDescent="0.25">
      <c r="B2172" s="387"/>
      <c r="C2172" s="387"/>
      <c r="D2172" s="384"/>
      <c r="E2172" s="385"/>
      <c r="F2172" s="385"/>
      <c r="G2172" s="385"/>
      <c r="H2172" s="386"/>
      <c r="I2172" s="139"/>
      <c r="J2172" s="139"/>
      <c r="K2172" s="139"/>
      <c r="L2172" s="139"/>
      <c r="M2172" s="139"/>
      <c r="N2172" s="388"/>
    </row>
    <row r="2173" spans="2:14" x14ac:dyDescent="0.25">
      <c r="B2173" s="387"/>
      <c r="C2173" s="387"/>
      <c r="D2173" s="384"/>
      <c r="E2173" s="385"/>
      <c r="F2173" s="385"/>
      <c r="G2173" s="385"/>
      <c r="H2173" s="386"/>
      <c r="I2173" s="139"/>
      <c r="J2173" s="139"/>
      <c r="K2173" s="139"/>
      <c r="L2173" s="139"/>
      <c r="M2173" s="139"/>
      <c r="N2173" s="388"/>
    </row>
    <row r="2174" spans="2:14" x14ac:dyDescent="0.25">
      <c r="B2174" s="387"/>
      <c r="C2174" s="387"/>
      <c r="D2174" s="384"/>
      <c r="E2174" s="385"/>
      <c r="F2174" s="385"/>
      <c r="G2174" s="385"/>
      <c r="H2174" s="386"/>
      <c r="I2174" s="139"/>
      <c r="J2174" s="139"/>
      <c r="K2174" s="139"/>
      <c r="L2174" s="139"/>
      <c r="M2174" s="139"/>
      <c r="N2174" s="388"/>
    </row>
    <row r="2175" spans="2:14" x14ac:dyDescent="0.25">
      <c r="B2175" s="387"/>
      <c r="C2175" s="387"/>
      <c r="D2175" s="384"/>
      <c r="E2175" s="385"/>
      <c r="F2175" s="385"/>
      <c r="G2175" s="385"/>
      <c r="H2175" s="386"/>
      <c r="I2175" s="139"/>
      <c r="J2175" s="139"/>
      <c r="K2175" s="139"/>
      <c r="L2175" s="139"/>
      <c r="M2175" s="139"/>
      <c r="N2175" s="388"/>
    </row>
    <row r="2176" spans="2:14" x14ac:dyDescent="0.25">
      <c r="B2176" s="387"/>
      <c r="C2176" s="387"/>
      <c r="D2176" s="384"/>
      <c r="E2176" s="385"/>
      <c r="F2176" s="385"/>
      <c r="G2176" s="385"/>
      <c r="H2176" s="386"/>
      <c r="I2176" s="139"/>
      <c r="J2176" s="139"/>
      <c r="K2176" s="139"/>
      <c r="L2176" s="139"/>
      <c r="M2176" s="139"/>
      <c r="N2176" s="388"/>
    </row>
    <row r="2177" spans="2:14" x14ac:dyDescent="0.25">
      <c r="B2177" s="387"/>
      <c r="C2177" s="387"/>
      <c r="D2177" s="384"/>
      <c r="E2177" s="385"/>
      <c r="F2177" s="385"/>
      <c r="G2177" s="385"/>
      <c r="H2177" s="386"/>
      <c r="I2177" s="139"/>
      <c r="J2177" s="139"/>
      <c r="K2177" s="139"/>
      <c r="L2177" s="139"/>
      <c r="M2177" s="139"/>
      <c r="N2177" s="388"/>
    </row>
    <row r="2178" spans="2:14" x14ac:dyDescent="0.25">
      <c r="B2178" s="387"/>
      <c r="C2178" s="387"/>
      <c r="D2178" s="384"/>
      <c r="E2178" s="385"/>
      <c r="F2178" s="385"/>
      <c r="G2178" s="385"/>
      <c r="H2178" s="386"/>
      <c r="I2178" s="139"/>
      <c r="J2178" s="139"/>
      <c r="K2178" s="139"/>
      <c r="L2178" s="139"/>
      <c r="M2178" s="139"/>
      <c r="N2178" s="388"/>
    </row>
    <row r="2179" spans="2:14" x14ac:dyDescent="0.25">
      <c r="B2179" s="387"/>
      <c r="C2179" s="387"/>
      <c r="D2179" s="384"/>
      <c r="E2179" s="385"/>
      <c r="F2179" s="385"/>
      <c r="G2179" s="385"/>
      <c r="H2179" s="386"/>
      <c r="I2179" s="139"/>
      <c r="J2179" s="139"/>
      <c r="K2179" s="139"/>
      <c r="L2179" s="139"/>
      <c r="M2179" s="139"/>
      <c r="N2179" s="388"/>
    </row>
    <row r="2180" spans="2:14" x14ac:dyDescent="0.25">
      <c r="B2180" s="387"/>
      <c r="C2180" s="387"/>
      <c r="D2180" s="384"/>
      <c r="E2180" s="385"/>
      <c r="F2180" s="385"/>
      <c r="G2180" s="385"/>
      <c r="H2180" s="386"/>
      <c r="I2180" s="139"/>
      <c r="J2180" s="139"/>
      <c r="K2180" s="139"/>
      <c r="L2180" s="139"/>
      <c r="M2180" s="139"/>
      <c r="N2180" s="388"/>
    </row>
    <row r="2181" spans="2:14" x14ac:dyDescent="0.25">
      <c r="B2181" s="387"/>
      <c r="C2181" s="387"/>
      <c r="D2181" s="384"/>
      <c r="E2181" s="385"/>
      <c r="F2181" s="385"/>
      <c r="G2181" s="385"/>
      <c r="H2181" s="386"/>
      <c r="I2181" s="139"/>
      <c r="J2181" s="139"/>
      <c r="K2181" s="139"/>
      <c r="L2181" s="139"/>
      <c r="M2181" s="139"/>
      <c r="N2181" s="388"/>
    </row>
    <row r="2182" spans="2:14" x14ac:dyDescent="0.25">
      <c r="B2182" s="387"/>
      <c r="C2182" s="387"/>
      <c r="D2182" s="384"/>
      <c r="E2182" s="385"/>
      <c r="F2182" s="385"/>
      <c r="G2182" s="385"/>
      <c r="H2182" s="386"/>
      <c r="I2182" s="139"/>
      <c r="J2182" s="139"/>
      <c r="K2182" s="139"/>
      <c r="L2182" s="139"/>
      <c r="M2182" s="139"/>
      <c r="N2182" s="388"/>
    </row>
    <row r="2183" spans="2:14" x14ac:dyDescent="0.25">
      <c r="B2183" s="387"/>
      <c r="C2183" s="387"/>
      <c r="D2183" s="384"/>
      <c r="E2183" s="385"/>
      <c r="F2183" s="385"/>
      <c r="G2183" s="385"/>
      <c r="H2183" s="386"/>
      <c r="I2183" s="139"/>
      <c r="J2183" s="139"/>
      <c r="K2183" s="139"/>
      <c r="L2183" s="139"/>
      <c r="M2183" s="139"/>
      <c r="N2183" s="388"/>
    </row>
    <row r="2184" spans="2:14" x14ac:dyDescent="0.25">
      <c r="B2184" s="387"/>
      <c r="C2184" s="387"/>
      <c r="D2184" s="384"/>
      <c r="E2184" s="385"/>
      <c r="F2184" s="385"/>
      <c r="G2184" s="385"/>
      <c r="H2184" s="386"/>
      <c r="I2184" s="139"/>
      <c r="J2184" s="139"/>
      <c r="K2184" s="139"/>
      <c r="L2184" s="139"/>
      <c r="M2184" s="139"/>
      <c r="N2184" s="388"/>
    </row>
    <row r="2185" spans="2:14" x14ac:dyDescent="0.25">
      <c r="B2185" s="387"/>
      <c r="C2185" s="387"/>
      <c r="D2185" s="384"/>
      <c r="E2185" s="385"/>
      <c r="F2185" s="385"/>
      <c r="G2185" s="385"/>
      <c r="H2185" s="386"/>
      <c r="I2185" s="139"/>
      <c r="J2185" s="139"/>
      <c r="K2185" s="139"/>
      <c r="L2185" s="139"/>
      <c r="M2185" s="139"/>
      <c r="N2185" s="388"/>
    </row>
    <row r="2186" spans="2:14" x14ac:dyDescent="0.25">
      <c r="B2186" s="387"/>
      <c r="C2186" s="387"/>
      <c r="D2186" s="384"/>
      <c r="E2186" s="385"/>
      <c r="F2186" s="385"/>
      <c r="G2186" s="385"/>
      <c r="H2186" s="386"/>
      <c r="I2186" s="139"/>
      <c r="J2186" s="139"/>
      <c r="K2186" s="139"/>
      <c r="L2186" s="139"/>
      <c r="M2186" s="139"/>
      <c r="N2186" s="388"/>
    </row>
    <row r="2187" spans="2:14" x14ac:dyDescent="0.25">
      <c r="B2187" s="387"/>
      <c r="C2187" s="387"/>
      <c r="D2187" s="384"/>
      <c r="E2187" s="385"/>
      <c r="F2187" s="385"/>
      <c r="G2187" s="385"/>
      <c r="H2187" s="386"/>
      <c r="I2187" s="139"/>
      <c r="J2187" s="139"/>
      <c r="K2187" s="139"/>
      <c r="L2187" s="139"/>
      <c r="M2187" s="139"/>
      <c r="N2187" s="388"/>
    </row>
    <row r="2188" spans="2:14" x14ac:dyDescent="0.25">
      <c r="B2188" s="387"/>
      <c r="C2188" s="387"/>
      <c r="D2188" s="384"/>
      <c r="E2188" s="385"/>
      <c r="F2188" s="385"/>
      <c r="G2188" s="385"/>
      <c r="H2188" s="386"/>
      <c r="I2188" s="139"/>
      <c r="J2188" s="139"/>
      <c r="K2188" s="139"/>
      <c r="L2188" s="139"/>
      <c r="M2188" s="139"/>
      <c r="N2188" s="388"/>
    </row>
    <row r="2189" spans="2:14" x14ac:dyDescent="0.25">
      <c r="B2189" s="387"/>
      <c r="C2189" s="387"/>
      <c r="D2189" s="384"/>
      <c r="E2189" s="385"/>
      <c r="F2189" s="385"/>
      <c r="G2189" s="385"/>
      <c r="H2189" s="386"/>
      <c r="I2189" s="139"/>
      <c r="J2189" s="139"/>
      <c r="K2189" s="139"/>
      <c r="L2189" s="139"/>
      <c r="M2189" s="139"/>
      <c r="N2189" s="388"/>
    </row>
    <row r="2190" spans="2:14" x14ac:dyDescent="0.25">
      <c r="B2190" s="387"/>
      <c r="C2190" s="387"/>
      <c r="D2190" s="384"/>
      <c r="E2190" s="385"/>
      <c r="F2190" s="385"/>
      <c r="G2190" s="385"/>
      <c r="H2190" s="386"/>
      <c r="I2190" s="139"/>
      <c r="J2190" s="139"/>
      <c r="K2190" s="139"/>
      <c r="L2190" s="139"/>
      <c r="M2190" s="139"/>
      <c r="N2190" s="388"/>
    </row>
    <row r="2191" spans="2:14" x14ac:dyDescent="0.25">
      <c r="B2191" s="387"/>
      <c r="C2191" s="387"/>
      <c r="D2191" s="384"/>
      <c r="E2191" s="385"/>
      <c r="F2191" s="385"/>
      <c r="G2191" s="385"/>
      <c r="H2191" s="386"/>
      <c r="I2191" s="139"/>
      <c r="J2191" s="139"/>
      <c r="K2191" s="139"/>
      <c r="L2191" s="139"/>
      <c r="M2191" s="139"/>
      <c r="N2191" s="388"/>
    </row>
    <row r="2192" spans="2:14" x14ac:dyDescent="0.25">
      <c r="B2192" s="387"/>
      <c r="C2192" s="387"/>
      <c r="D2192" s="384"/>
      <c r="E2192" s="385"/>
      <c r="F2192" s="385"/>
      <c r="G2192" s="385"/>
      <c r="H2192" s="386"/>
      <c r="I2192" s="139"/>
      <c r="J2192" s="139"/>
      <c r="K2192" s="139"/>
      <c r="L2192" s="139"/>
      <c r="M2192" s="139"/>
      <c r="N2192" s="388"/>
    </row>
    <row r="2193" spans="2:14" x14ac:dyDescent="0.25">
      <c r="B2193" s="387"/>
      <c r="C2193" s="387"/>
      <c r="D2193" s="384"/>
      <c r="E2193" s="385"/>
      <c r="F2193" s="385"/>
      <c r="G2193" s="385"/>
      <c r="H2193" s="386"/>
      <c r="I2193" s="139"/>
      <c r="J2193" s="139"/>
      <c r="K2193" s="139"/>
      <c r="L2193" s="139"/>
      <c r="M2193" s="139"/>
      <c r="N2193" s="388"/>
    </row>
    <row r="2194" spans="2:14" x14ac:dyDescent="0.25">
      <c r="B2194" s="387"/>
      <c r="C2194" s="387"/>
      <c r="D2194" s="384"/>
      <c r="E2194" s="385"/>
      <c r="F2194" s="385"/>
      <c r="G2194" s="385"/>
      <c r="H2194" s="386"/>
      <c r="I2194" s="139"/>
      <c r="J2194" s="139"/>
      <c r="K2194" s="139"/>
      <c r="L2194" s="139"/>
      <c r="M2194" s="139"/>
      <c r="N2194" s="388"/>
    </row>
    <row r="2195" spans="2:14" x14ac:dyDescent="0.25">
      <c r="B2195" s="387"/>
      <c r="C2195" s="387"/>
      <c r="D2195" s="384"/>
      <c r="E2195" s="385"/>
      <c r="F2195" s="385"/>
      <c r="G2195" s="385"/>
      <c r="H2195" s="386"/>
      <c r="I2195" s="139"/>
      <c r="J2195" s="139"/>
      <c r="K2195" s="139"/>
      <c r="L2195" s="139"/>
      <c r="M2195" s="139"/>
      <c r="N2195" s="388"/>
    </row>
    <row r="2196" spans="2:14" x14ac:dyDescent="0.25">
      <c r="B2196" s="387"/>
      <c r="C2196" s="387"/>
      <c r="D2196" s="384"/>
      <c r="E2196" s="385"/>
      <c r="F2196" s="385"/>
      <c r="G2196" s="385"/>
      <c r="H2196" s="386"/>
      <c r="I2196" s="139"/>
      <c r="J2196" s="139"/>
      <c r="K2196" s="139"/>
      <c r="L2196" s="139"/>
      <c r="M2196" s="139"/>
      <c r="N2196" s="388"/>
    </row>
    <row r="2197" spans="2:14" x14ac:dyDescent="0.25">
      <c r="B2197" s="387"/>
      <c r="C2197" s="387"/>
      <c r="D2197" s="384"/>
      <c r="E2197" s="385"/>
      <c r="F2197" s="385"/>
      <c r="G2197" s="385"/>
      <c r="H2197" s="386"/>
      <c r="I2197" s="139"/>
      <c r="J2197" s="139"/>
      <c r="K2197" s="139"/>
      <c r="L2197" s="139"/>
      <c r="M2197" s="139"/>
      <c r="N2197" s="388"/>
    </row>
    <row r="2198" spans="2:14" x14ac:dyDescent="0.25">
      <c r="B2198" s="387"/>
      <c r="C2198" s="387"/>
      <c r="D2198" s="384"/>
      <c r="E2198" s="385"/>
      <c r="F2198" s="385"/>
      <c r="G2198" s="385"/>
      <c r="H2198" s="386"/>
      <c r="I2198" s="139"/>
      <c r="J2198" s="139"/>
      <c r="K2198" s="139"/>
      <c r="L2198" s="139"/>
      <c r="M2198" s="139"/>
      <c r="N2198" s="388"/>
    </row>
    <row r="2199" spans="2:14" x14ac:dyDescent="0.25">
      <c r="B2199" s="387"/>
      <c r="C2199" s="387"/>
      <c r="D2199" s="384"/>
      <c r="E2199" s="385"/>
      <c r="F2199" s="385"/>
      <c r="G2199" s="385"/>
      <c r="H2199" s="386"/>
      <c r="I2199" s="139"/>
      <c r="J2199" s="139"/>
      <c r="K2199" s="139"/>
      <c r="L2199" s="139"/>
      <c r="M2199" s="139"/>
      <c r="N2199" s="388"/>
    </row>
    <row r="2200" spans="2:14" x14ac:dyDescent="0.25">
      <c r="B2200" s="387"/>
      <c r="C2200" s="387"/>
      <c r="D2200" s="384"/>
      <c r="E2200" s="385"/>
      <c r="F2200" s="385"/>
      <c r="G2200" s="385"/>
      <c r="H2200" s="386"/>
      <c r="I2200" s="139"/>
      <c r="J2200" s="139"/>
      <c r="K2200" s="139"/>
      <c r="L2200" s="139"/>
      <c r="M2200" s="139"/>
      <c r="N2200" s="388"/>
    </row>
    <row r="2201" spans="2:14" x14ac:dyDescent="0.25">
      <c r="B2201" s="387"/>
      <c r="C2201" s="387"/>
      <c r="D2201" s="384"/>
      <c r="E2201" s="385"/>
      <c r="F2201" s="385"/>
      <c r="G2201" s="385"/>
      <c r="H2201" s="386"/>
      <c r="I2201" s="139"/>
      <c r="J2201" s="139"/>
      <c r="K2201" s="139"/>
      <c r="L2201" s="139"/>
      <c r="M2201" s="139"/>
      <c r="N2201" s="388"/>
    </row>
    <row r="2202" spans="2:14" x14ac:dyDescent="0.25">
      <c r="B2202" s="387"/>
      <c r="C2202" s="387"/>
      <c r="D2202" s="384"/>
      <c r="E2202" s="385"/>
      <c r="F2202" s="385"/>
      <c r="G2202" s="385"/>
      <c r="H2202" s="386"/>
      <c r="I2202" s="139"/>
      <c r="J2202" s="139"/>
      <c r="K2202" s="139"/>
      <c r="L2202" s="139"/>
      <c r="M2202" s="139"/>
      <c r="N2202" s="388"/>
    </row>
    <row r="2203" spans="2:14" x14ac:dyDescent="0.25">
      <c r="B2203" s="387"/>
      <c r="C2203" s="387"/>
      <c r="D2203" s="384"/>
      <c r="E2203" s="385"/>
      <c r="F2203" s="385"/>
      <c r="G2203" s="385"/>
      <c r="H2203" s="386"/>
      <c r="I2203" s="139"/>
      <c r="J2203" s="139"/>
      <c r="K2203" s="139"/>
      <c r="L2203" s="139"/>
      <c r="M2203" s="139"/>
      <c r="N2203" s="388"/>
    </row>
    <row r="2204" spans="2:14" x14ac:dyDescent="0.25">
      <c r="B2204" s="387"/>
      <c r="C2204" s="387"/>
      <c r="D2204" s="384"/>
      <c r="E2204" s="385"/>
      <c r="F2204" s="385"/>
      <c r="G2204" s="385"/>
      <c r="H2204" s="386"/>
      <c r="I2204" s="139"/>
      <c r="J2204" s="139"/>
      <c r="K2204" s="139"/>
      <c r="L2204" s="139"/>
      <c r="M2204" s="139"/>
      <c r="N2204" s="388"/>
    </row>
    <row r="2205" spans="2:14" x14ac:dyDescent="0.25">
      <c r="B2205" s="387"/>
      <c r="C2205" s="387"/>
      <c r="D2205" s="384"/>
      <c r="E2205" s="385"/>
      <c r="F2205" s="385"/>
      <c r="G2205" s="385"/>
      <c r="H2205" s="386"/>
      <c r="I2205" s="139"/>
      <c r="J2205" s="139"/>
      <c r="K2205" s="139"/>
      <c r="L2205" s="139"/>
      <c r="M2205" s="139"/>
      <c r="N2205" s="388"/>
    </row>
    <row r="2206" spans="2:14" x14ac:dyDescent="0.25">
      <c r="B2206" s="387"/>
      <c r="C2206" s="387"/>
      <c r="D2206" s="384"/>
      <c r="E2206" s="385"/>
      <c r="F2206" s="385"/>
      <c r="G2206" s="385"/>
      <c r="H2206" s="386"/>
      <c r="I2206" s="139"/>
      <c r="J2206" s="139"/>
      <c r="K2206" s="139"/>
      <c r="L2206" s="139"/>
      <c r="M2206" s="139"/>
      <c r="N2206" s="388"/>
    </row>
    <row r="2207" spans="2:14" x14ac:dyDescent="0.25">
      <c r="B2207" s="387"/>
      <c r="C2207" s="387"/>
      <c r="D2207" s="384"/>
      <c r="E2207" s="385"/>
      <c r="F2207" s="385"/>
      <c r="G2207" s="385"/>
      <c r="H2207" s="386"/>
      <c r="I2207" s="139"/>
      <c r="J2207" s="139"/>
      <c r="K2207" s="139"/>
      <c r="L2207" s="139"/>
      <c r="M2207" s="139"/>
      <c r="N2207" s="388"/>
    </row>
    <row r="2208" spans="2:14" x14ac:dyDescent="0.25">
      <c r="B2208" s="387"/>
      <c r="C2208" s="387"/>
      <c r="D2208" s="384"/>
      <c r="E2208" s="385"/>
      <c r="F2208" s="385"/>
      <c r="G2208" s="385"/>
      <c r="H2208" s="386"/>
      <c r="I2208" s="139"/>
      <c r="J2208" s="139"/>
      <c r="K2208" s="139"/>
      <c r="L2208" s="139"/>
      <c r="M2208" s="139"/>
      <c r="N2208" s="388"/>
    </row>
    <row r="2209" spans="2:14" x14ac:dyDescent="0.25">
      <c r="B2209" s="387"/>
      <c r="C2209" s="387"/>
      <c r="D2209" s="384"/>
      <c r="E2209" s="385"/>
      <c r="F2209" s="385"/>
      <c r="G2209" s="385"/>
      <c r="H2209" s="386"/>
      <c r="I2209" s="139"/>
      <c r="J2209" s="139"/>
      <c r="K2209" s="139"/>
      <c r="L2209" s="139"/>
      <c r="M2209" s="139"/>
      <c r="N2209" s="388"/>
    </row>
    <row r="2210" spans="2:14" x14ac:dyDescent="0.25">
      <c r="B2210" s="387"/>
      <c r="C2210" s="387"/>
      <c r="D2210" s="384"/>
      <c r="E2210" s="385"/>
      <c r="F2210" s="385"/>
      <c r="G2210" s="385"/>
      <c r="H2210" s="386"/>
      <c r="I2210" s="139"/>
      <c r="J2210" s="139"/>
      <c r="K2210" s="139"/>
      <c r="L2210" s="139"/>
      <c r="M2210" s="139"/>
      <c r="N2210" s="388"/>
    </row>
    <row r="2211" spans="2:14" x14ac:dyDescent="0.25">
      <c r="B2211" s="387"/>
      <c r="C2211" s="387"/>
      <c r="D2211" s="384"/>
      <c r="E2211" s="385"/>
      <c r="F2211" s="385"/>
      <c r="G2211" s="385"/>
      <c r="H2211" s="386"/>
      <c r="I2211" s="139"/>
      <c r="J2211" s="139"/>
      <c r="K2211" s="139"/>
      <c r="L2211" s="139"/>
      <c r="M2211" s="139"/>
      <c r="N2211" s="388"/>
    </row>
    <row r="2212" spans="2:14" x14ac:dyDescent="0.25">
      <c r="B2212" s="387"/>
      <c r="C2212" s="387"/>
      <c r="D2212" s="384"/>
      <c r="E2212" s="385"/>
      <c r="F2212" s="385"/>
      <c r="G2212" s="385"/>
      <c r="H2212" s="386"/>
      <c r="I2212" s="139"/>
      <c r="J2212" s="139"/>
      <c r="K2212" s="139"/>
      <c r="L2212" s="139"/>
      <c r="M2212" s="139"/>
      <c r="N2212" s="388"/>
    </row>
    <row r="2213" spans="2:14" x14ac:dyDescent="0.25">
      <c r="B2213" s="387"/>
      <c r="C2213" s="387"/>
      <c r="D2213" s="384"/>
      <c r="E2213" s="385"/>
      <c r="F2213" s="385"/>
      <c r="G2213" s="385"/>
      <c r="H2213" s="386"/>
      <c r="I2213" s="139"/>
      <c r="J2213" s="139"/>
      <c r="K2213" s="139"/>
      <c r="L2213" s="139"/>
      <c r="M2213" s="139"/>
      <c r="N2213" s="388"/>
    </row>
    <row r="2214" spans="2:14" x14ac:dyDescent="0.25">
      <c r="B2214" s="387"/>
      <c r="C2214" s="387"/>
      <c r="D2214" s="384"/>
      <c r="E2214" s="385"/>
      <c r="F2214" s="385"/>
      <c r="G2214" s="385"/>
      <c r="H2214" s="386"/>
      <c r="I2214" s="139"/>
      <c r="J2214" s="139"/>
      <c r="K2214" s="139"/>
      <c r="L2214" s="139"/>
      <c r="M2214" s="139"/>
      <c r="N2214" s="388"/>
    </row>
    <row r="2215" spans="2:14" x14ac:dyDescent="0.25">
      <c r="B2215" s="387"/>
      <c r="C2215" s="387"/>
      <c r="D2215" s="384"/>
      <c r="E2215" s="385"/>
      <c r="F2215" s="385"/>
      <c r="G2215" s="385"/>
      <c r="H2215" s="386"/>
      <c r="I2215" s="139"/>
      <c r="J2215" s="139"/>
      <c r="K2215" s="139"/>
      <c r="L2215" s="139"/>
      <c r="M2215" s="139"/>
      <c r="N2215" s="388"/>
    </row>
    <row r="2216" spans="2:14" x14ac:dyDescent="0.25">
      <c r="B2216" s="387"/>
      <c r="C2216" s="387"/>
      <c r="D2216" s="384"/>
      <c r="E2216" s="385"/>
      <c r="F2216" s="385"/>
      <c r="G2216" s="385"/>
      <c r="H2216" s="386"/>
      <c r="I2216" s="139"/>
      <c r="J2216" s="139"/>
      <c r="K2216" s="139"/>
      <c r="L2216" s="139"/>
      <c r="M2216" s="139"/>
      <c r="N2216" s="388"/>
    </row>
    <row r="2217" spans="2:14" x14ac:dyDescent="0.25">
      <c r="B2217" s="387"/>
      <c r="C2217" s="387"/>
      <c r="D2217" s="384"/>
      <c r="E2217" s="385"/>
      <c r="F2217" s="385"/>
      <c r="G2217" s="385"/>
      <c r="H2217" s="386"/>
      <c r="I2217" s="139"/>
      <c r="J2217" s="139"/>
      <c r="K2217" s="139"/>
      <c r="L2217" s="139"/>
      <c r="M2217" s="139"/>
      <c r="N2217" s="388"/>
    </row>
    <row r="2218" spans="2:14" x14ac:dyDescent="0.25">
      <c r="B2218" s="387"/>
      <c r="C2218" s="387"/>
      <c r="D2218" s="384"/>
      <c r="E2218" s="385"/>
      <c r="F2218" s="385"/>
      <c r="G2218" s="385"/>
      <c r="H2218" s="386"/>
      <c r="I2218" s="139"/>
      <c r="J2218" s="139"/>
      <c r="K2218" s="139"/>
      <c r="L2218" s="139"/>
      <c r="M2218" s="139"/>
      <c r="N2218" s="388"/>
    </row>
    <row r="2219" spans="2:14" x14ac:dyDescent="0.25">
      <c r="B2219" s="387"/>
      <c r="C2219" s="387"/>
      <c r="D2219" s="384"/>
      <c r="E2219" s="385"/>
      <c r="F2219" s="385"/>
      <c r="G2219" s="385"/>
      <c r="H2219" s="386"/>
      <c r="I2219" s="139"/>
      <c r="J2219" s="139"/>
      <c r="K2219" s="139"/>
      <c r="L2219" s="139"/>
      <c r="M2219" s="139"/>
      <c r="N2219" s="388"/>
    </row>
    <row r="2220" spans="2:14" x14ac:dyDescent="0.25">
      <c r="B2220" s="387"/>
      <c r="C2220" s="387"/>
      <c r="D2220" s="384"/>
      <c r="E2220" s="385"/>
      <c r="F2220" s="385"/>
      <c r="G2220" s="385"/>
      <c r="H2220" s="386"/>
      <c r="I2220" s="139"/>
      <c r="J2220" s="139"/>
      <c r="K2220" s="139"/>
      <c r="L2220" s="139"/>
      <c r="M2220" s="139"/>
      <c r="N2220" s="388"/>
    </row>
    <row r="2221" spans="2:14" x14ac:dyDescent="0.25">
      <c r="B2221" s="387"/>
      <c r="C2221" s="387"/>
      <c r="D2221" s="384"/>
      <c r="E2221" s="385"/>
      <c r="F2221" s="385"/>
      <c r="G2221" s="385"/>
      <c r="H2221" s="386"/>
      <c r="I2221" s="139"/>
      <c r="J2221" s="139"/>
      <c r="K2221" s="139"/>
      <c r="L2221" s="139"/>
      <c r="M2221" s="139"/>
      <c r="N2221" s="388"/>
    </row>
    <row r="2222" spans="2:14" x14ac:dyDescent="0.25">
      <c r="B2222" s="387"/>
      <c r="C2222" s="387"/>
      <c r="D2222" s="384"/>
      <c r="E2222" s="385"/>
      <c r="F2222" s="385"/>
      <c r="G2222" s="385"/>
      <c r="H2222" s="386"/>
      <c r="I2222" s="139"/>
      <c r="J2222" s="139"/>
      <c r="K2222" s="139"/>
      <c r="L2222" s="139"/>
      <c r="M2222" s="139"/>
      <c r="N2222" s="388"/>
    </row>
    <row r="2223" spans="2:14" x14ac:dyDescent="0.25">
      <c r="B2223" s="387"/>
      <c r="C2223" s="387"/>
      <c r="D2223" s="384"/>
      <c r="E2223" s="385"/>
      <c r="F2223" s="385"/>
      <c r="G2223" s="385"/>
      <c r="H2223" s="386"/>
      <c r="I2223" s="139"/>
      <c r="J2223" s="139"/>
      <c r="K2223" s="139"/>
      <c r="L2223" s="139"/>
      <c r="M2223" s="139"/>
      <c r="N2223" s="388"/>
    </row>
    <row r="2224" spans="2:14" x14ac:dyDescent="0.25">
      <c r="B2224" s="387"/>
      <c r="C2224" s="387"/>
      <c r="D2224" s="384"/>
      <c r="E2224" s="385"/>
      <c r="F2224" s="385"/>
      <c r="G2224" s="385"/>
      <c r="H2224" s="386"/>
      <c r="I2224" s="139"/>
      <c r="J2224" s="139"/>
      <c r="K2224" s="139"/>
      <c r="L2224" s="139"/>
      <c r="M2224" s="139"/>
      <c r="N2224" s="388"/>
    </row>
    <row r="2225" spans="2:14" x14ac:dyDescent="0.25">
      <c r="B2225" s="387"/>
      <c r="C2225" s="387"/>
      <c r="D2225" s="384"/>
      <c r="E2225" s="385"/>
      <c r="F2225" s="385"/>
      <c r="G2225" s="385"/>
      <c r="H2225" s="386"/>
      <c r="I2225" s="139"/>
      <c r="J2225" s="139"/>
      <c r="K2225" s="139"/>
      <c r="L2225" s="139"/>
      <c r="M2225" s="139"/>
      <c r="N2225" s="388"/>
    </row>
    <row r="2226" spans="2:14" x14ac:dyDescent="0.25">
      <c r="B2226" s="387"/>
      <c r="C2226" s="387"/>
      <c r="D2226" s="384"/>
      <c r="E2226" s="385"/>
      <c r="F2226" s="385"/>
      <c r="G2226" s="385"/>
      <c r="H2226" s="386"/>
      <c r="I2226" s="139"/>
      <c r="J2226" s="139"/>
      <c r="K2226" s="139"/>
      <c r="L2226" s="139"/>
      <c r="M2226" s="139"/>
      <c r="N2226" s="388"/>
    </row>
    <row r="2227" spans="2:14" x14ac:dyDescent="0.25">
      <c r="B2227" s="387"/>
      <c r="C2227" s="387"/>
      <c r="D2227" s="384"/>
      <c r="E2227" s="385"/>
      <c r="F2227" s="385"/>
      <c r="G2227" s="385"/>
      <c r="H2227" s="386"/>
      <c r="I2227" s="139"/>
      <c r="J2227" s="139"/>
      <c r="K2227" s="139"/>
      <c r="L2227" s="139"/>
      <c r="M2227" s="139"/>
      <c r="N2227" s="388"/>
    </row>
    <row r="2228" spans="2:14" x14ac:dyDescent="0.25">
      <c r="B2228" s="387"/>
      <c r="C2228" s="387"/>
      <c r="D2228" s="384"/>
      <c r="E2228" s="385"/>
      <c r="F2228" s="385"/>
      <c r="G2228" s="385"/>
      <c r="H2228" s="386"/>
      <c r="I2228" s="139"/>
      <c r="J2228" s="139"/>
      <c r="K2228" s="139"/>
      <c r="L2228" s="139"/>
      <c r="M2228" s="139"/>
      <c r="N2228" s="388"/>
    </row>
    <row r="2229" spans="2:14" x14ac:dyDescent="0.25">
      <c r="B2229" s="387"/>
      <c r="C2229" s="387"/>
      <c r="D2229" s="384"/>
      <c r="E2229" s="385"/>
      <c r="F2229" s="385"/>
      <c r="G2229" s="385"/>
      <c r="H2229" s="386"/>
      <c r="I2229" s="139"/>
      <c r="J2229" s="139"/>
      <c r="K2229" s="139"/>
      <c r="L2229" s="139"/>
      <c r="M2229" s="139"/>
      <c r="N2229" s="388"/>
    </row>
    <row r="2230" spans="2:14" x14ac:dyDescent="0.25">
      <c r="B2230" s="387"/>
      <c r="C2230" s="387"/>
      <c r="D2230" s="384"/>
      <c r="E2230" s="385"/>
      <c r="F2230" s="385"/>
      <c r="G2230" s="385"/>
      <c r="H2230" s="386"/>
      <c r="I2230" s="139"/>
      <c r="J2230" s="139"/>
      <c r="K2230" s="139"/>
      <c r="L2230" s="139"/>
      <c r="M2230" s="139"/>
      <c r="N2230" s="388"/>
    </row>
    <row r="2231" spans="2:14" x14ac:dyDescent="0.25">
      <c r="B2231" s="387"/>
      <c r="C2231" s="387"/>
      <c r="D2231" s="384"/>
      <c r="E2231" s="385"/>
      <c r="F2231" s="385"/>
      <c r="G2231" s="385"/>
      <c r="H2231" s="386"/>
      <c r="I2231" s="139"/>
      <c r="J2231" s="139"/>
      <c r="K2231" s="139"/>
      <c r="L2231" s="139"/>
      <c r="M2231" s="139"/>
      <c r="N2231" s="388"/>
    </row>
    <row r="2232" spans="2:14" x14ac:dyDescent="0.25">
      <c r="B2232" s="387"/>
      <c r="C2232" s="387"/>
      <c r="D2232" s="384"/>
      <c r="E2232" s="385"/>
      <c r="F2232" s="385"/>
      <c r="G2232" s="385"/>
      <c r="H2232" s="386"/>
      <c r="I2232" s="139"/>
      <c r="J2232" s="139"/>
      <c r="K2232" s="139"/>
      <c r="L2232" s="139"/>
      <c r="M2232" s="139"/>
      <c r="N2232" s="388"/>
    </row>
    <row r="2233" spans="2:14" x14ac:dyDescent="0.25">
      <c r="B2233" s="387"/>
      <c r="C2233" s="387"/>
      <c r="D2233" s="384"/>
      <c r="E2233" s="385"/>
      <c r="F2233" s="385"/>
      <c r="G2233" s="385"/>
      <c r="H2233" s="386"/>
      <c r="I2233" s="139"/>
      <c r="J2233" s="139"/>
      <c r="K2233" s="139"/>
      <c r="L2233" s="139"/>
      <c r="M2233" s="139"/>
      <c r="N2233" s="388"/>
    </row>
    <row r="2234" spans="2:14" x14ac:dyDescent="0.25">
      <c r="B2234" s="387"/>
      <c r="C2234" s="387"/>
      <c r="D2234" s="384"/>
      <c r="E2234" s="385"/>
      <c r="F2234" s="385"/>
      <c r="G2234" s="385"/>
      <c r="H2234" s="386"/>
      <c r="I2234" s="139"/>
      <c r="J2234" s="139"/>
      <c r="K2234" s="139"/>
      <c r="L2234" s="139"/>
      <c r="M2234" s="139"/>
      <c r="N2234" s="388"/>
    </row>
    <row r="2235" spans="2:14" x14ac:dyDescent="0.25">
      <c r="B2235" s="387"/>
      <c r="C2235" s="387"/>
      <c r="D2235" s="384"/>
      <c r="E2235" s="385"/>
      <c r="F2235" s="385"/>
      <c r="G2235" s="385"/>
      <c r="H2235" s="386"/>
      <c r="I2235" s="139"/>
      <c r="J2235" s="139"/>
      <c r="K2235" s="139"/>
      <c r="L2235" s="139"/>
      <c r="M2235" s="139"/>
      <c r="N2235" s="388"/>
    </row>
    <row r="2236" spans="2:14" x14ac:dyDescent="0.25">
      <c r="B2236" s="387"/>
      <c r="C2236" s="387"/>
      <c r="D2236" s="384"/>
      <c r="E2236" s="385"/>
      <c r="F2236" s="385"/>
      <c r="G2236" s="385"/>
      <c r="H2236" s="386"/>
      <c r="I2236" s="139"/>
      <c r="J2236" s="139"/>
      <c r="K2236" s="139"/>
      <c r="L2236" s="139"/>
      <c r="M2236" s="139"/>
      <c r="N2236" s="388"/>
    </row>
    <row r="2237" spans="2:14" x14ac:dyDescent="0.25">
      <c r="B2237" s="387"/>
      <c r="C2237" s="387"/>
      <c r="D2237" s="384"/>
      <c r="E2237" s="385"/>
      <c r="F2237" s="385"/>
      <c r="G2237" s="385"/>
      <c r="H2237" s="386"/>
      <c r="I2237" s="139"/>
      <c r="J2237" s="139"/>
      <c r="K2237" s="139"/>
      <c r="L2237" s="139"/>
      <c r="M2237" s="139"/>
      <c r="N2237" s="388"/>
    </row>
    <row r="2238" spans="2:14" x14ac:dyDescent="0.25">
      <c r="B2238" s="387"/>
      <c r="C2238" s="387"/>
      <c r="D2238" s="384"/>
      <c r="E2238" s="385"/>
      <c r="F2238" s="385"/>
      <c r="G2238" s="385"/>
      <c r="H2238" s="386"/>
      <c r="I2238" s="139"/>
      <c r="J2238" s="139"/>
      <c r="K2238" s="139"/>
      <c r="L2238" s="139"/>
      <c r="M2238" s="139"/>
      <c r="N2238" s="388"/>
    </row>
    <row r="2239" spans="2:14" x14ac:dyDescent="0.25">
      <c r="B2239" s="387"/>
      <c r="C2239" s="387"/>
      <c r="D2239" s="384"/>
      <c r="E2239" s="385"/>
      <c r="F2239" s="385"/>
      <c r="G2239" s="385"/>
      <c r="H2239" s="386"/>
      <c r="I2239" s="139"/>
      <c r="J2239" s="139"/>
      <c r="K2239" s="139"/>
      <c r="L2239" s="139"/>
      <c r="M2239" s="139"/>
      <c r="N2239" s="388"/>
    </row>
    <row r="2240" spans="2:14" x14ac:dyDescent="0.25">
      <c r="B2240" s="387"/>
      <c r="C2240" s="387"/>
      <c r="D2240" s="384"/>
      <c r="E2240" s="385"/>
      <c r="F2240" s="385"/>
      <c r="G2240" s="385"/>
      <c r="H2240" s="386"/>
      <c r="I2240" s="139"/>
      <c r="J2240" s="139"/>
      <c r="K2240" s="139"/>
      <c r="L2240" s="139"/>
      <c r="M2240" s="139"/>
      <c r="N2240" s="388"/>
    </row>
    <row r="2241" spans="2:14" x14ac:dyDescent="0.25">
      <c r="B2241" s="387"/>
      <c r="C2241" s="387"/>
      <c r="D2241" s="384"/>
      <c r="E2241" s="385"/>
      <c r="F2241" s="385"/>
      <c r="G2241" s="385"/>
      <c r="H2241" s="386"/>
      <c r="I2241" s="139"/>
      <c r="J2241" s="139"/>
      <c r="K2241" s="139"/>
      <c r="L2241" s="139"/>
      <c r="M2241" s="139"/>
      <c r="N2241" s="388"/>
    </row>
    <row r="2242" spans="2:14" x14ac:dyDescent="0.25">
      <c r="B2242" s="387"/>
      <c r="C2242" s="387"/>
      <c r="D2242" s="384"/>
      <c r="E2242" s="385"/>
      <c r="F2242" s="385"/>
      <c r="G2242" s="385"/>
      <c r="H2242" s="386"/>
      <c r="I2242" s="139"/>
      <c r="J2242" s="139"/>
      <c r="K2242" s="139"/>
      <c r="L2242" s="139"/>
      <c r="M2242" s="139"/>
      <c r="N2242" s="388"/>
    </row>
    <row r="2243" spans="2:14" x14ac:dyDescent="0.25">
      <c r="B2243" s="387"/>
      <c r="C2243" s="387"/>
      <c r="D2243" s="384"/>
      <c r="E2243" s="385"/>
      <c r="F2243" s="385"/>
      <c r="G2243" s="385"/>
      <c r="H2243" s="386"/>
      <c r="I2243" s="139"/>
      <c r="J2243" s="139"/>
      <c r="K2243" s="139"/>
      <c r="L2243" s="139"/>
      <c r="M2243" s="139"/>
      <c r="N2243" s="388"/>
    </row>
    <row r="2244" spans="2:14" x14ac:dyDescent="0.25">
      <c r="B2244" s="387"/>
      <c r="C2244" s="387"/>
      <c r="D2244" s="384"/>
      <c r="E2244" s="385"/>
      <c r="F2244" s="385"/>
      <c r="G2244" s="385"/>
      <c r="H2244" s="386"/>
      <c r="I2244" s="139"/>
      <c r="J2244" s="139"/>
      <c r="K2244" s="139"/>
      <c r="L2244" s="139"/>
      <c r="M2244" s="139"/>
      <c r="N2244" s="388"/>
    </row>
    <row r="2245" spans="2:14" x14ac:dyDescent="0.25">
      <c r="B2245" s="387"/>
      <c r="C2245" s="387"/>
      <c r="D2245" s="384"/>
      <c r="E2245" s="385"/>
      <c r="F2245" s="385"/>
      <c r="G2245" s="385"/>
      <c r="H2245" s="386"/>
      <c r="I2245" s="139"/>
      <c r="J2245" s="139"/>
      <c r="K2245" s="139"/>
      <c r="L2245" s="139"/>
      <c r="M2245" s="139"/>
      <c r="N2245" s="388"/>
    </row>
    <row r="2246" spans="2:14" x14ac:dyDescent="0.25">
      <c r="B2246" s="387"/>
      <c r="C2246" s="387"/>
      <c r="D2246" s="384"/>
      <c r="E2246" s="385"/>
      <c r="F2246" s="385"/>
      <c r="G2246" s="385"/>
      <c r="H2246" s="386"/>
      <c r="I2246" s="139"/>
      <c r="J2246" s="139"/>
      <c r="K2246" s="139"/>
      <c r="L2246" s="139"/>
      <c r="M2246" s="139"/>
      <c r="N2246" s="388"/>
    </row>
    <row r="2247" spans="2:14" x14ac:dyDescent="0.25">
      <c r="B2247" s="387"/>
      <c r="C2247" s="387"/>
      <c r="D2247" s="384"/>
      <c r="E2247" s="385"/>
      <c r="F2247" s="385"/>
      <c r="G2247" s="385"/>
      <c r="H2247" s="386"/>
      <c r="I2247" s="139"/>
      <c r="J2247" s="139"/>
      <c r="K2247" s="139"/>
      <c r="L2247" s="139"/>
      <c r="M2247" s="139"/>
      <c r="N2247" s="388"/>
    </row>
    <row r="2248" spans="2:14" x14ac:dyDescent="0.25">
      <c r="B2248" s="387"/>
      <c r="C2248" s="387"/>
      <c r="D2248" s="384"/>
      <c r="E2248" s="385"/>
      <c r="F2248" s="385"/>
      <c r="G2248" s="385"/>
      <c r="H2248" s="386"/>
      <c r="I2248" s="139"/>
      <c r="J2248" s="139"/>
      <c r="K2248" s="139"/>
      <c r="L2248" s="139"/>
      <c r="M2248" s="139"/>
      <c r="N2248" s="388"/>
    </row>
    <row r="2249" spans="2:14" x14ac:dyDescent="0.25">
      <c r="B2249" s="387"/>
      <c r="C2249" s="387"/>
      <c r="D2249" s="384"/>
      <c r="E2249" s="385"/>
      <c r="F2249" s="385"/>
      <c r="G2249" s="385"/>
      <c r="H2249" s="386"/>
      <c r="I2249" s="139"/>
      <c r="J2249" s="139"/>
      <c r="K2249" s="139"/>
      <c r="L2249" s="139"/>
      <c r="M2249" s="139"/>
      <c r="N2249" s="388"/>
    </row>
    <row r="2250" spans="2:14" x14ac:dyDescent="0.25">
      <c r="B2250" s="387"/>
      <c r="C2250" s="387"/>
      <c r="D2250" s="384"/>
      <c r="E2250" s="385"/>
      <c r="F2250" s="385"/>
      <c r="G2250" s="385"/>
      <c r="H2250" s="386"/>
      <c r="I2250" s="139"/>
      <c r="J2250" s="139"/>
      <c r="K2250" s="139"/>
      <c r="L2250" s="139"/>
      <c r="M2250" s="139"/>
      <c r="N2250" s="388"/>
    </row>
    <row r="2251" spans="2:14" x14ac:dyDescent="0.25">
      <c r="B2251" s="387"/>
      <c r="C2251" s="387"/>
      <c r="D2251" s="384"/>
      <c r="E2251" s="385"/>
      <c r="F2251" s="385"/>
      <c r="G2251" s="385"/>
      <c r="H2251" s="386"/>
      <c r="I2251" s="139"/>
      <c r="J2251" s="139"/>
      <c r="K2251" s="139"/>
      <c r="L2251" s="139"/>
      <c r="M2251" s="139"/>
      <c r="N2251" s="388"/>
    </row>
    <row r="2252" spans="2:14" x14ac:dyDescent="0.25">
      <c r="B2252" s="387"/>
      <c r="C2252" s="387"/>
      <c r="D2252" s="384"/>
      <c r="E2252" s="385"/>
      <c r="F2252" s="385"/>
      <c r="G2252" s="385"/>
      <c r="H2252" s="386"/>
      <c r="I2252" s="139"/>
      <c r="J2252" s="139"/>
      <c r="K2252" s="139"/>
      <c r="L2252" s="139"/>
      <c r="M2252" s="139"/>
      <c r="N2252" s="388"/>
    </row>
    <row r="2253" spans="2:14" x14ac:dyDescent="0.25">
      <c r="B2253" s="387"/>
      <c r="C2253" s="387"/>
      <c r="D2253" s="384"/>
      <c r="E2253" s="385"/>
      <c r="F2253" s="385"/>
      <c r="G2253" s="385"/>
      <c r="H2253" s="386"/>
      <c r="I2253" s="139"/>
      <c r="J2253" s="139"/>
      <c r="K2253" s="139"/>
      <c r="L2253" s="139"/>
      <c r="M2253" s="139"/>
      <c r="N2253" s="388"/>
    </row>
    <row r="2254" spans="2:14" x14ac:dyDescent="0.25">
      <c r="B2254" s="387"/>
      <c r="C2254" s="387"/>
      <c r="D2254" s="384"/>
      <c r="E2254" s="385"/>
      <c r="F2254" s="385"/>
      <c r="G2254" s="385"/>
      <c r="H2254" s="386"/>
      <c r="I2254" s="139"/>
      <c r="J2254" s="139"/>
      <c r="K2254" s="139"/>
      <c r="L2254" s="139"/>
      <c r="M2254" s="139"/>
      <c r="N2254" s="388"/>
    </row>
    <row r="2255" spans="2:14" x14ac:dyDescent="0.25">
      <c r="B2255" s="387"/>
      <c r="C2255" s="387"/>
      <c r="D2255" s="384"/>
      <c r="E2255" s="385"/>
      <c r="F2255" s="385"/>
      <c r="G2255" s="385"/>
      <c r="H2255" s="386"/>
      <c r="I2255" s="139"/>
      <c r="J2255" s="139"/>
      <c r="K2255" s="139"/>
      <c r="L2255" s="139"/>
      <c r="M2255" s="139"/>
      <c r="N2255" s="388"/>
    </row>
    <row r="2256" spans="2:14" x14ac:dyDescent="0.25">
      <c r="B2256" s="387"/>
      <c r="C2256" s="387"/>
      <c r="D2256" s="384"/>
      <c r="E2256" s="385"/>
      <c r="F2256" s="385"/>
      <c r="G2256" s="385"/>
      <c r="H2256" s="386"/>
      <c r="I2256" s="139"/>
      <c r="J2256" s="139"/>
      <c r="K2256" s="139"/>
      <c r="L2256" s="139"/>
      <c r="M2256" s="139"/>
      <c r="N2256" s="388"/>
    </row>
    <row r="2257" spans="2:14" x14ac:dyDescent="0.25">
      <c r="B2257" s="387"/>
      <c r="C2257" s="387"/>
      <c r="D2257" s="384"/>
      <c r="E2257" s="385"/>
      <c r="F2257" s="385"/>
      <c r="G2257" s="385"/>
      <c r="H2257" s="386"/>
      <c r="I2257" s="139"/>
      <c r="J2257" s="139"/>
      <c r="K2257" s="139"/>
      <c r="L2257" s="139"/>
      <c r="M2257" s="139"/>
      <c r="N2257" s="388"/>
    </row>
    <row r="2258" spans="2:14" x14ac:dyDescent="0.25">
      <c r="B2258" s="387"/>
      <c r="C2258" s="387"/>
      <c r="D2258" s="384"/>
      <c r="E2258" s="385"/>
      <c r="F2258" s="385"/>
      <c r="G2258" s="385"/>
      <c r="H2258" s="386"/>
      <c r="I2258" s="139"/>
      <c r="J2258" s="139"/>
      <c r="K2258" s="139"/>
      <c r="L2258" s="139"/>
      <c r="M2258" s="139"/>
      <c r="N2258" s="388"/>
    </row>
    <row r="2259" spans="2:14" x14ac:dyDescent="0.25">
      <c r="B2259" s="387"/>
      <c r="C2259" s="387"/>
      <c r="D2259" s="384"/>
      <c r="E2259" s="385"/>
      <c r="F2259" s="385"/>
      <c r="G2259" s="385"/>
      <c r="H2259" s="386"/>
      <c r="I2259" s="139"/>
      <c r="J2259" s="139"/>
      <c r="K2259" s="139"/>
      <c r="L2259" s="139"/>
      <c r="M2259" s="139"/>
      <c r="N2259" s="388"/>
    </row>
    <row r="2260" spans="2:14" x14ac:dyDescent="0.25">
      <c r="B2260" s="387"/>
      <c r="C2260" s="387"/>
      <c r="D2260" s="384"/>
      <c r="E2260" s="385"/>
      <c r="F2260" s="385"/>
      <c r="G2260" s="385"/>
      <c r="H2260" s="386"/>
      <c r="I2260" s="139"/>
      <c r="J2260" s="139"/>
      <c r="K2260" s="139"/>
      <c r="L2260" s="139"/>
      <c r="M2260" s="139"/>
      <c r="N2260" s="388"/>
    </row>
    <row r="2261" spans="2:14" x14ac:dyDescent="0.25">
      <c r="B2261" s="387"/>
      <c r="C2261" s="387"/>
      <c r="D2261" s="384"/>
      <c r="E2261" s="385"/>
      <c r="F2261" s="385"/>
      <c r="G2261" s="385"/>
      <c r="H2261" s="386"/>
      <c r="I2261" s="139"/>
      <c r="J2261" s="139"/>
      <c r="K2261" s="139"/>
      <c r="L2261" s="139"/>
      <c r="M2261" s="139"/>
      <c r="N2261" s="388"/>
    </row>
    <row r="2262" spans="2:14" x14ac:dyDescent="0.25">
      <c r="B2262" s="387"/>
      <c r="C2262" s="387"/>
      <c r="D2262" s="384"/>
      <c r="E2262" s="385"/>
      <c r="F2262" s="385"/>
      <c r="G2262" s="385"/>
      <c r="H2262" s="386"/>
      <c r="I2262" s="139"/>
      <c r="J2262" s="139"/>
      <c r="K2262" s="139"/>
      <c r="L2262" s="139"/>
      <c r="M2262" s="139"/>
      <c r="N2262" s="388"/>
    </row>
    <row r="2263" spans="2:14" x14ac:dyDescent="0.25">
      <c r="B2263" s="387"/>
      <c r="C2263" s="387"/>
      <c r="D2263" s="384"/>
      <c r="E2263" s="385"/>
      <c r="F2263" s="385"/>
      <c r="G2263" s="385"/>
      <c r="H2263" s="386"/>
      <c r="I2263" s="139"/>
      <c r="J2263" s="139"/>
      <c r="K2263" s="139"/>
      <c r="L2263" s="139"/>
      <c r="M2263" s="139"/>
      <c r="N2263" s="388"/>
    </row>
    <row r="2264" spans="2:14" x14ac:dyDescent="0.25">
      <c r="B2264" s="387"/>
      <c r="C2264" s="387"/>
      <c r="D2264" s="384"/>
      <c r="E2264" s="385"/>
      <c r="F2264" s="385"/>
      <c r="G2264" s="385"/>
      <c r="H2264" s="386"/>
      <c r="I2264" s="139"/>
      <c r="J2264" s="139"/>
      <c r="K2264" s="139"/>
      <c r="L2264" s="139"/>
      <c r="M2264" s="139"/>
      <c r="N2264" s="388"/>
    </row>
    <row r="2265" spans="2:14" x14ac:dyDescent="0.25">
      <c r="B2265" s="387"/>
      <c r="C2265" s="387"/>
      <c r="D2265" s="384"/>
      <c r="E2265" s="385"/>
      <c r="F2265" s="385"/>
      <c r="G2265" s="385"/>
      <c r="H2265" s="386"/>
      <c r="I2265" s="139"/>
      <c r="J2265" s="139"/>
      <c r="K2265" s="139"/>
      <c r="L2265" s="139"/>
      <c r="M2265" s="139"/>
      <c r="N2265" s="388"/>
    </row>
    <row r="2266" spans="2:14" x14ac:dyDescent="0.25">
      <c r="B2266" s="387"/>
      <c r="C2266" s="387"/>
      <c r="D2266" s="384"/>
      <c r="E2266" s="385"/>
      <c r="F2266" s="385"/>
      <c r="G2266" s="385"/>
      <c r="H2266" s="386"/>
      <c r="I2266" s="139"/>
      <c r="J2266" s="139"/>
      <c r="K2266" s="139"/>
      <c r="L2266" s="139"/>
      <c r="M2266" s="139"/>
      <c r="N2266" s="388"/>
    </row>
    <row r="2267" spans="2:14" x14ac:dyDescent="0.25">
      <c r="B2267" s="387"/>
      <c r="C2267" s="387"/>
      <c r="D2267" s="384"/>
      <c r="E2267" s="385"/>
      <c r="F2267" s="385"/>
      <c r="G2267" s="385"/>
      <c r="H2267" s="386"/>
      <c r="I2267" s="139"/>
      <c r="J2267" s="139"/>
      <c r="K2267" s="139"/>
      <c r="L2267" s="139"/>
      <c r="M2267" s="139"/>
      <c r="N2267" s="388"/>
    </row>
    <row r="2268" spans="2:14" x14ac:dyDescent="0.25">
      <c r="B2268" s="387"/>
      <c r="C2268" s="387"/>
      <c r="D2268" s="384"/>
      <c r="E2268" s="385"/>
      <c r="F2268" s="385"/>
      <c r="G2268" s="385"/>
      <c r="H2268" s="386"/>
      <c r="I2268" s="139"/>
      <c r="J2268" s="139"/>
      <c r="K2268" s="139"/>
      <c r="L2268" s="139"/>
      <c r="M2268" s="139"/>
      <c r="N2268" s="388"/>
    </row>
    <row r="2269" spans="2:14" x14ac:dyDescent="0.25">
      <c r="B2269" s="387"/>
      <c r="C2269" s="387"/>
      <c r="D2269" s="384"/>
      <c r="E2269" s="385"/>
      <c r="F2269" s="385"/>
      <c r="G2269" s="385"/>
      <c r="H2269" s="386"/>
      <c r="I2269" s="139"/>
      <c r="J2269" s="139"/>
      <c r="K2269" s="139"/>
      <c r="L2269" s="139"/>
      <c r="M2269" s="139"/>
      <c r="N2269" s="388"/>
    </row>
    <row r="2270" spans="2:14" x14ac:dyDescent="0.25">
      <c r="B2270" s="387"/>
      <c r="C2270" s="387"/>
      <c r="D2270" s="384"/>
      <c r="E2270" s="385"/>
      <c r="F2270" s="385"/>
      <c r="G2270" s="385"/>
      <c r="H2270" s="386"/>
      <c r="I2270" s="139"/>
      <c r="J2270" s="139"/>
      <c r="K2270" s="139"/>
      <c r="L2270" s="139"/>
      <c r="M2270" s="139"/>
      <c r="N2270" s="388"/>
    </row>
    <row r="2271" spans="2:14" x14ac:dyDescent="0.25">
      <c r="B2271" s="387"/>
      <c r="C2271" s="387"/>
      <c r="D2271" s="384"/>
      <c r="E2271" s="385"/>
      <c r="F2271" s="385"/>
      <c r="G2271" s="385"/>
      <c r="H2271" s="386"/>
      <c r="I2271" s="139"/>
      <c r="J2271" s="139"/>
      <c r="K2271" s="139"/>
      <c r="L2271" s="139"/>
      <c r="M2271" s="139"/>
      <c r="N2271" s="388"/>
    </row>
    <row r="2272" spans="2:14" x14ac:dyDescent="0.25">
      <c r="B2272" s="387"/>
      <c r="C2272" s="387"/>
      <c r="D2272" s="384"/>
      <c r="E2272" s="385"/>
      <c r="F2272" s="385"/>
      <c r="G2272" s="385"/>
      <c r="H2272" s="386"/>
      <c r="I2272" s="139"/>
      <c r="J2272" s="139"/>
      <c r="K2272" s="139"/>
      <c r="L2272" s="139"/>
      <c r="M2272" s="139"/>
      <c r="N2272" s="388"/>
    </row>
    <row r="2273" spans="2:14" x14ac:dyDescent="0.25">
      <c r="B2273" s="387"/>
      <c r="C2273" s="387"/>
      <c r="D2273" s="384"/>
      <c r="E2273" s="385"/>
      <c r="F2273" s="385"/>
      <c r="G2273" s="385"/>
      <c r="H2273" s="386"/>
      <c r="I2273" s="139"/>
      <c r="J2273" s="139"/>
      <c r="K2273" s="139"/>
      <c r="L2273" s="139"/>
      <c r="M2273" s="139"/>
      <c r="N2273" s="388"/>
    </row>
    <row r="2274" spans="2:14" x14ac:dyDescent="0.25">
      <c r="B2274" s="387"/>
      <c r="C2274" s="387"/>
      <c r="D2274" s="384"/>
      <c r="E2274" s="385"/>
      <c r="F2274" s="385"/>
      <c r="G2274" s="385"/>
      <c r="H2274" s="386"/>
      <c r="I2274" s="139"/>
      <c r="J2274" s="139"/>
      <c r="K2274" s="139"/>
      <c r="L2274" s="139"/>
      <c r="M2274" s="139"/>
      <c r="N2274" s="388"/>
    </row>
    <row r="2275" spans="2:14" x14ac:dyDescent="0.25">
      <c r="B2275" s="387"/>
      <c r="C2275" s="387"/>
      <c r="D2275" s="384"/>
      <c r="E2275" s="385"/>
      <c r="F2275" s="385"/>
      <c r="G2275" s="385"/>
      <c r="H2275" s="386"/>
      <c r="I2275" s="139"/>
      <c r="J2275" s="139"/>
      <c r="K2275" s="139"/>
      <c r="L2275" s="139"/>
      <c r="M2275" s="139"/>
      <c r="N2275" s="388"/>
    </row>
    <row r="2276" spans="2:14" x14ac:dyDescent="0.25">
      <c r="B2276" s="387"/>
      <c r="C2276" s="387"/>
      <c r="D2276" s="384"/>
      <c r="E2276" s="385"/>
      <c r="F2276" s="385"/>
      <c r="G2276" s="385"/>
      <c r="H2276" s="386"/>
      <c r="I2276" s="139"/>
      <c r="J2276" s="139"/>
      <c r="K2276" s="139"/>
      <c r="L2276" s="139"/>
      <c r="M2276" s="139"/>
      <c r="N2276" s="388"/>
    </row>
    <row r="2277" spans="2:14" x14ac:dyDescent="0.25">
      <c r="B2277" s="387"/>
      <c r="C2277" s="387"/>
      <c r="D2277" s="384"/>
      <c r="E2277" s="385"/>
      <c r="F2277" s="385"/>
      <c r="G2277" s="385"/>
      <c r="H2277" s="386"/>
      <c r="I2277" s="139"/>
      <c r="J2277" s="139"/>
      <c r="K2277" s="139"/>
      <c r="L2277" s="139"/>
      <c r="M2277" s="139"/>
      <c r="N2277" s="388"/>
    </row>
    <row r="2278" spans="2:14" x14ac:dyDescent="0.25">
      <c r="B2278" s="387"/>
      <c r="C2278" s="387"/>
      <c r="D2278" s="384"/>
      <c r="E2278" s="385"/>
      <c r="F2278" s="385"/>
      <c r="G2278" s="385"/>
      <c r="H2278" s="386"/>
      <c r="I2278" s="139"/>
      <c r="J2278" s="139"/>
      <c r="K2278" s="139"/>
      <c r="L2278" s="139"/>
      <c r="M2278" s="139"/>
      <c r="N2278" s="388"/>
    </row>
    <row r="2279" spans="2:14" x14ac:dyDescent="0.25">
      <c r="B2279" s="387"/>
      <c r="C2279" s="387"/>
      <c r="D2279" s="384"/>
      <c r="E2279" s="385"/>
      <c r="F2279" s="385"/>
      <c r="G2279" s="385"/>
      <c r="H2279" s="386"/>
      <c r="I2279" s="139"/>
      <c r="J2279" s="139"/>
      <c r="K2279" s="139"/>
      <c r="L2279" s="139"/>
      <c r="M2279" s="139"/>
      <c r="N2279" s="388"/>
    </row>
    <row r="2280" spans="2:14" x14ac:dyDescent="0.25">
      <c r="B2280" s="387"/>
      <c r="C2280" s="387"/>
      <c r="D2280" s="384"/>
      <c r="E2280" s="385"/>
      <c r="F2280" s="385"/>
      <c r="G2280" s="385"/>
      <c r="H2280" s="386"/>
      <c r="I2280" s="139"/>
      <c r="J2280" s="139"/>
      <c r="K2280" s="139"/>
      <c r="L2280" s="139"/>
      <c r="M2280" s="139"/>
      <c r="N2280" s="388"/>
    </row>
    <row r="2281" spans="2:14" x14ac:dyDescent="0.25">
      <c r="B2281" s="387"/>
      <c r="C2281" s="387"/>
      <c r="D2281" s="384"/>
      <c r="E2281" s="385"/>
      <c r="F2281" s="385"/>
      <c r="G2281" s="385"/>
      <c r="H2281" s="386"/>
      <c r="I2281" s="139"/>
      <c r="J2281" s="139"/>
      <c r="K2281" s="139"/>
      <c r="L2281" s="139"/>
      <c r="M2281" s="139"/>
      <c r="N2281" s="388"/>
    </row>
    <row r="2282" spans="2:14" x14ac:dyDescent="0.25">
      <c r="B2282" s="387"/>
      <c r="C2282" s="387"/>
      <c r="D2282" s="384"/>
      <c r="E2282" s="385"/>
      <c r="F2282" s="385"/>
      <c r="G2282" s="385"/>
      <c r="H2282" s="386"/>
      <c r="I2282" s="139"/>
      <c r="J2282" s="139"/>
      <c r="K2282" s="139"/>
      <c r="L2282" s="139"/>
      <c r="M2282" s="139"/>
      <c r="N2282" s="388"/>
    </row>
    <row r="2283" spans="2:14" x14ac:dyDescent="0.25">
      <c r="B2283" s="387"/>
      <c r="C2283" s="387"/>
      <c r="D2283" s="384"/>
      <c r="E2283" s="385"/>
      <c r="F2283" s="385"/>
      <c r="G2283" s="385"/>
      <c r="H2283" s="386"/>
      <c r="I2283" s="139"/>
      <c r="J2283" s="139"/>
      <c r="K2283" s="139"/>
      <c r="L2283" s="139"/>
      <c r="M2283" s="139"/>
      <c r="N2283" s="388"/>
    </row>
    <row r="2284" spans="2:14" x14ac:dyDescent="0.25">
      <c r="B2284" s="387"/>
      <c r="C2284" s="387"/>
      <c r="D2284" s="384"/>
      <c r="E2284" s="385"/>
      <c r="F2284" s="385"/>
      <c r="G2284" s="385"/>
      <c r="H2284" s="386"/>
      <c r="I2284" s="139"/>
      <c r="J2284" s="139"/>
      <c r="K2284" s="139"/>
      <c r="L2284" s="139"/>
      <c r="M2284" s="139"/>
      <c r="N2284" s="388"/>
    </row>
    <row r="2285" spans="2:14" x14ac:dyDescent="0.25">
      <c r="B2285" s="387"/>
      <c r="C2285" s="387"/>
      <c r="D2285" s="384"/>
      <c r="E2285" s="385"/>
      <c r="F2285" s="385"/>
      <c r="G2285" s="385"/>
      <c r="H2285" s="386"/>
      <c r="I2285" s="139"/>
      <c r="J2285" s="139"/>
      <c r="K2285" s="139"/>
      <c r="L2285" s="139"/>
      <c r="M2285" s="139"/>
      <c r="N2285" s="388"/>
    </row>
    <row r="2286" spans="2:14" x14ac:dyDescent="0.25">
      <c r="B2286" s="387"/>
      <c r="C2286" s="387"/>
      <c r="D2286" s="384"/>
      <c r="E2286" s="385"/>
      <c r="F2286" s="385"/>
      <c r="G2286" s="385"/>
      <c r="H2286" s="386"/>
      <c r="I2286" s="139"/>
      <c r="J2286" s="139"/>
      <c r="K2286" s="139"/>
      <c r="L2286" s="139"/>
      <c r="M2286" s="139"/>
      <c r="N2286" s="388"/>
    </row>
    <row r="2287" spans="2:14" x14ac:dyDescent="0.25">
      <c r="B2287" s="387"/>
      <c r="C2287" s="387"/>
      <c r="D2287" s="384"/>
      <c r="E2287" s="385"/>
      <c r="F2287" s="385"/>
      <c r="G2287" s="385"/>
      <c r="H2287" s="386"/>
      <c r="I2287" s="139"/>
      <c r="J2287" s="139"/>
      <c r="K2287" s="139"/>
      <c r="L2287" s="139"/>
      <c r="M2287" s="139"/>
      <c r="N2287" s="388"/>
    </row>
    <row r="2288" spans="2:14" x14ac:dyDescent="0.25">
      <c r="B2288" s="387"/>
      <c r="C2288" s="387"/>
      <c r="D2288" s="384"/>
      <c r="E2288" s="385"/>
      <c r="F2288" s="385"/>
      <c r="G2288" s="385"/>
      <c r="H2288" s="386"/>
      <c r="I2288" s="139"/>
      <c r="J2288" s="139"/>
      <c r="K2288" s="139"/>
      <c r="L2288" s="139"/>
      <c r="M2288" s="139"/>
      <c r="N2288" s="388"/>
    </row>
    <row r="2289" spans="2:14" x14ac:dyDescent="0.25">
      <c r="B2289" s="387"/>
      <c r="C2289" s="387"/>
      <c r="D2289" s="384"/>
      <c r="E2289" s="385"/>
      <c r="F2289" s="385"/>
      <c r="G2289" s="385"/>
      <c r="H2289" s="386"/>
      <c r="I2289" s="139"/>
      <c r="J2289" s="139"/>
      <c r="K2289" s="139"/>
      <c r="L2289" s="139"/>
      <c r="M2289" s="139"/>
      <c r="N2289" s="388"/>
    </row>
    <row r="2290" spans="2:14" x14ac:dyDescent="0.25">
      <c r="B2290" s="387"/>
      <c r="C2290" s="387"/>
      <c r="D2290" s="384"/>
      <c r="E2290" s="385"/>
      <c r="F2290" s="385"/>
      <c r="G2290" s="385"/>
      <c r="H2290" s="386"/>
      <c r="I2290" s="139"/>
      <c r="J2290" s="139"/>
      <c r="K2290" s="139"/>
      <c r="L2290" s="139"/>
      <c r="M2290" s="139"/>
      <c r="N2290" s="388"/>
    </row>
    <row r="2291" spans="2:14" x14ac:dyDescent="0.25">
      <c r="B2291" s="387"/>
      <c r="C2291" s="387"/>
      <c r="D2291" s="384"/>
      <c r="E2291" s="385"/>
      <c r="F2291" s="385"/>
      <c r="G2291" s="385"/>
      <c r="H2291" s="386"/>
      <c r="I2291" s="139"/>
      <c r="J2291" s="139"/>
      <c r="K2291" s="139"/>
      <c r="L2291" s="139"/>
      <c r="M2291" s="139"/>
      <c r="N2291" s="388"/>
    </row>
    <row r="2292" spans="2:14" x14ac:dyDescent="0.25">
      <c r="B2292" s="387"/>
      <c r="C2292" s="387"/>
      <c r="D2292" s="384"/>
      <c r="E2292" s="385"/>
      <c r="F2292" s="385"/>
      <c r="G2292" s="385"/>
      <c r="H2292" s="386"/>
      <c r="I2292" s="139"/>
      <c r="J2292" s="139"/>
      <c r="K2292" s="139"/>
      <c r="L2292" s="139"/>
      <c r="M2292" s="139"/>
      <c r="N2292" s="388"/>
    </row>
    <row r="2293" spans="2:14" x14ac:dyDescent="0.25">
      <c r="B2293" s="387"/>
      <c r="C2293" s="387"/>
      <c r="D2293" s="384"/>
      <c r="E2293" s="385"/>
      <c r="F2293" s="385"/>
      <c r="G2293" s="385"/>
      <c r="H2293" s="386"/>
      <c r="I2293" s="139"/>
      <c r="J2293" s="139"/>
      <c r="K2293" s="139"/>
      <c r="L2293" s="139"/>
      <c r="M2293" s="139"/>
      <c r="N2293" s="388"/>
    </row>
    <row r="2294" spans="2:14" x14ac:dyDescent="0.25">
      <c r="B2294" s="387"/>
      <c r="C2294" s="387"/>
      <c r="D2294" s="384"/>
      <c r="E2294" s="385"/>
      <c r="F2294" s="385"/>
      <c r="G2294" s="385"/>
      <c r="H2294" s="386"/>
      <c r="I2294" s="139"/>
      <c r="J2294" s="139"/>
      <c r="K2294" s="139"/>
      <c r="L2294" s="139"/>
      <c r="M2294" s="139"/>
      <c r="N2294" s="388"/>
    </row>
    <row r="2295" spans="2:14" x14ac:dyDescent="0.25">
      <c r="B2295" s="387"/>
      <c r="C2295" s="387"/>
      <c r="D2295" s="384"/>
      <c r="E2295" s="385"/>
      <c r="F2295" s="385"/>
      <c r="G2295" s="385"/>
      <c r="H2295" s="386"/>
      <c r="I2295" s="139"/>
      <c r="J2295" s="139"/>
      <c r="K2295" s="139"/>
      <c r="L2295" s="139"/>
      <c r="M2295" s="139"/>
      <c r="N2295" s="388"/>
    </row>
    <row r="2296" spans="2:14" x14ac:dyDescent="0.25">
      <c r="B2296" s="387"/>
      <c r="C2296" s="387"/>
      <c r="D2296" s="384"/>
      <c r="E2296" s="385"/>
      <c r="F2296" s="385"/>
      <c r="G2296" s="385"/>
      <c r="H2296" s="386"/>
      <c r="I2296" s="139"/>
      <c r="J2296" s="139"/>
      <c r="K2296" s="139"/>
      <c r="L2296" s="139"/>
      <c r="M2296" s="139"/>
      <c r="N2296" s="388"/>
    </row>
    <row r="2297" spans="2:14" x14ac:dyDescent="0.25">
      <c r="B2297" s="387"/>
      <c r="C2297" s="387"/>
      <c r="D2297" s="384"/>
      <c r="E2297" s="385"/>
      <c r="F2297" s="385"/>
      <c r="G2297" s="385"/>
      <c r="H2297" s="386"/>
      <c r="I2297" s="139"/>
      <c r="J2297" s="139"/>
      <c r="K2297" s="139"/>
      <c r="L2297" s="139"/>
      <c r="M2297" s="139"/>
      <c r="N2297" s="388"/>
    </row>
    <row r="2298" spans="2:14" x14ac:dyDescent="0.25">
      <c r="B2298" s="387"/>
      <c r="C2298" s="387"/>
      <c r="D2298" s="384"/>
      <c r="E2298" s="385"/>
      <c r="F2298" s="385"/>
      <c r="G2298" s="385"/>
      <c r="H2298" s="386"/>
      <c r="I2298" s="139"/>
      <c r="J2298" s="139"/>
      <c r="K2298" s="139"/>
      <c r="L2298" s="139"/>
      <c r="M2298" s="139"/>
      <c r="N2298" s="388"/>
    </row>
    <row r="2299" spans="2:14" x14ac:dyDescent="0.25">
      <c r="B2299" s="387"/>
      <c r="C2299" s="387"/>
      <c r="D2299" s="384"/>
      <c r="E2299" s="385"/>
      <c r="F2299" s="385"/>
      <c r="G2299" s="385"/>
      <c r="H2299" s="386"/>
      <c r="I2299" s="139"/>
      <c r="J2299" s="139"/>
      <c r="K2299" s="139"/>
      <c r="L2299" s="139"/>
      <c r="M2299" s="139"/>
      <c r="N2299" s="388"/>
    </row>
    <row r="2300" spans="2:14" x14ac:dyDescent="0.25">
      <c r="B2300" s="387"/>
      <c r="C2300" s="387"/>
      <c r="D2300" s="384"/>
      <c r="E2300" s="385"/>
      <c r="F2300" s="385"/>
      <c r="G2300" s="385"/>
      <c r="H2300" s="386"/>
      <c r="I2300" s="139"/>
      <c r="J2300" s="139"/>
      <c r="K2300" s="139"/>
      <c r="L2300" s="139"/>
      <c r="M2300" s="139"/>
      <c r="N2300" s="388"/>
    </row>
    <row r="2301" spans="2:14" x14ac:dyDescent="0.25">
      <c r="B2301" s="387"/>
      <c r="C2301" s="387"/>
      <c r="D2301" s="384"/>
      <c r="E2301" s="385"/>
      <c r="F2301" s="385"/>
      <c r="G2301" s="385"/>
      <c r="H2301" s="386"/>
      <c r="I2301" s="139"/>
      <c r="J2301" s="139"/>
      <c r="K2301" s="139"/>
      <c r="L2301" s="139"/>
      <c r="M2301" s="139"/>
      <c r="N2301" s="388"/>
    </row>
    <row r="2302" spans="2:14" x14ac:dyDescent="0.25">
      <c r="B2302" s="387"/>
      <c r="C2302" s="387"/>
      <c r="D2302" s="384"/>
      <c r="E2302" s="385"/>
      <c r="F2302" s="385"/>
      <c r="G2302" s="385"/>
      <c r="H2302" s="386"/>
      <c r="I2302" s="139"/>
      <c r="J2302" s="139"/>
      <c r="K2302" s="139"/>
      <c r="L2302" s="139"/>
      <c r="M2302" s="139"/>
      <c r="N2302" s="388"/>
    </row>
    <row r="2303" spans="2:14" x14ac:dyDescent="0.25">
      <c r="B2303" s="387"/>
      <c r="C2303" s="387"/>
      <c r="D2303" s="384"/>
      <c r="E2303" s="385"/>
      <c r="F2303" s="385"/>
      <c r="G2303" s="385"/>
      <c r="H2303" s="386"/>
      <c r="I2303" s="139"/>
      <c r="J2303" s="139"/>
      <c r="K2303" s="139"/>
      <c r="L2303" s="139"/>
      <c r="M2303" s="139"/>
      <c r="N2303" s="388"/>
    </row>
    <row r="2304" spans="2:14" x14ac:dyDescent="0.25">
      <c r="B2304" s="387"/>
      <c r="C2304" s="387"/>
      <c r="D2304" s="384"/>
      <c r="E2304" s="385"/>
      <c r="F2304" s="385"/>
      <c r="G2304" s="385"/>
      <c r="H2304" s="386"/>
      <c r="I2304" s="139"/>
      <c r="J2304" s="139"/>
      <c r="K2304" s="139"/>
      <c r="L2304" s="139"/>
      <c r="M2304" s="139"/>
      <c r="N2304" s="388"/>
    </row>
    <row r="2305" spans="2:14" x14ac:dyDescent="0.25">
      <c r="B2305" s="387"/>
      <c r="C2305" s="387"/>
      <c r="D2305" s="384"/>
      <c r="E2305" s="385"/>
      <c r="F2305" s="385"/>
      <c r="G2305" s="385"/>
      <c r="H2305" s="386"/>
      <c r="I2305" s="139"/>
      <c r="J2305" s="139"/>
      <c r="K2305" s="139"/>
      <c r="L2305" s="139"/>
      <c r="M2305" s="139"/>
      <c r="N2305" s="388"/>
    </row>
    <row r="2306" spans="2:14" x14ac:dyDescent="0.25">
      <c r="B2306" s="387"/>
      <c r="C2306" s="387"/>
      <c r="D2306" s="384"/>
      <c r="E2306" s="385"/>
      <c r="F2306" s="385"/>
      <c r="G2306" s="385"/>
      <c r="H2306" s="386"/>
      <c r="I2306" s="139"/>
      <c r="J2306" s="139"/>
      <c r="K2306" s="139"/>
      <c r="L2306" s="139"/>
      <c r="M2306" s="139"/>
      <c r="N2306" s="388"/>
    </row>
    <row r="2307" spans="2:14" x14ac:dyDescent="0.25">
      <c r="B2307" s="387"/>
      <c r="C2307" s="387"/>
      <c r="D2307" s="384"/>
      <c r="E2307" s="385"/>
      <c r="F2307" s="385"/>
      <c r="G2307" s="385"/>
      <c r="H2307" s="386"/>
      <c r="I2307" s="139"/>
      <c r="J2307" s="139"/>
      <c r="K2307" s="139"/>
      <c r="L2307" s="139"/>
      <c r="M2307" s="139"/>
      <c r="N2307" s="388"/>
    </row>
    <row r="2308" spans="2:14" x14ac:dyDescent="0.25">
      <c r="B2308" s="387"/>
      <c r="C2308" s="387"/>
      <c r="D2308" s="384"/>
      <c r="E2308" s="385"/>
      <c r="F2308" s="385"/>
      <c r="G2308" s="385"/>
      <c r="H2308" s="386"/>
      <c r="I2308" s="139"/>
      <c r="J2308" s="139"/>
      <c r="K2308" s="139"/>
      <c r="L2308" s="139"/>
      <c r="M2308" s="139"/>
      <c r="N2308" s="388"/>
    </row>
    <row r="2309" spans="2:14" x14ac:dyDescent="0.25">
      <c r="B2309" s="387"/>
      <c r="C2309" s="387"/>
      <c r="D2309" s="384"/>
      <c r="E2309" s="385"/>
      <c r="F2309" s="385"/>
      <c r="G2309" s="385"/>
      <c r="H2309" s="386"/>
      <c r="I2309" s="139"/>
      <c r="J2309" s="139"/>
      <c r="K2309" s="139"/>
      <c r="L2309" s="139"/>
      <c r="M2309" s="139"/>
      <c r="N2309" s="388"/>
    </row>
    <row r="2310" spans="2:14" x14ac:dyDescent="0.25">
      <c r="B2310" s="387"/>
      <c r="C2310" s="387"/>
      <c r="D2310" s="384"/>
      <c r="E2310" s="385"/>
      <c r="F2310" s="385"/>
      <c r="G2310" s="385"/>
      <c r="H2310" s="386"/>
      <c r="I2310" s="139"/>
      <c r="J2310" s="139"/>
      <c r="K2310" s="139"/>
      <c r="L2310" s="139"/>
      <c r="M2310" s="139"/>
      <c r="N2310" s="388"/>
    </row>
    <row r="2311" spans="2:14" x14ac:dyDescent="0.25">
      <c r="B2311" s="387"/>
      <c r="C2311" s="387"/>
      <c r="D2311" s="384"/>
      <c r="E2311" s="385"/>
      <c r="F2311" s="385"/>
      <c r="G2311" s="385"/>
      <c r="H2311" s="386"/>
      <c r="I2311" s="139"/>
      <c r="J2311" s="139"/>
      <c r="K2311" s="139"/>
      <c r="L2311" s="139"/>
      <c r="M2311" s="139"/>
      <c r="N2311" s="388"/>
    </row>
    <row r="2312" spans="2:14" x14ac:dyDescent="0.25">
      <c r="B2312" s="387"/>
      <c r="C2312" s="387"/>
      <c r="D2312" s="384"/>
      <c r="E2312" s="385"/>
      <c r="F2312" s="385"/>
      <c r="G2312" s="385"/>
      <c r="H2312" s="386"/>
      <c r="I2312" s="139"/>
      <c r="J2312" s="139"/>
      <c r="K2312" s="139"/>
      <c r="L2312" s="139"/>
      <c r="M2312" s="139"/>
      <c r="N2312" s="388"/>
    </row>
    <row r="2313" spans="2:14" x14ac:dyDescent="0.25">
      <c r="B2313" s="387"/>
      <c r="C2313" s="387"/>
      <c r="D2313" s="384"/>
      <c r="E2313" s="385"/>
      <c r="F2313" s="385"/>
      <c r="G2313" s="385"/>
      <c r="H2313" s="386"/>
      <c r="I2313" s="139"/>
      <c r="J2313" s="139"/>
      <c r="K2313" s="139"/>
      <c r="L2313" s="139"/>
      <c r="M2313" s="139"/>
      <c r="N2313" s="388"/>
    </row>
    <row r="2314" spans="2:14" x14ac:dyDescent="0.25">
      <c r="B2314" s="387"/>
      <c r="C2314" s="387"/>
      <c r="D2314" s="384"/>
      <c r="E2314" s="385"/>
      <c r="F2314" s="385"/>
      <c r="G2314" s="385"/>
      <c r="H2314" s="386"/>
      <c r="I2314" s="139"/>
      <c r="J2314" s="139"/>
      <c r="K2314" s="139"/>
      <c r="L2314" s="139"/>
      <c r="M2314" s="139"/>
      <c r="N2314" s="388"/>
    </row>
    <row r="2315" spans="2:14" x14ac:dyDescent="0.25">
      <c r="B2315" s="387"/>
      <c r="C2315" s="387"/>
      <c r="D2315" s="384"/>
      <c r="E2315" s="385"/>
      <c r="F2315" s="385"/>
      <c r="G2315" s="385"/>
      <c r="H2315" s="386"/>
      <c r="I2315" s="139"/>
      <c r="J2315" s="139"/>
      <c r="K2315" s="139"/>
      <c r="L2315" s="139"/>
      <c r="M2315" s="139"/>
      <c r="N2315" s="388"/>
    </row>
    <row r="2316" spans="2:14" x14ac:dyDescent="0.25">
      <c r="B2316" s="387"/>
      <c r="C2316" s="387"/>
      <c r="D2316" s="384"/>
      <c r="E2316" s="385"/>
      <c r="F2316" s="385"/>
      <c r="G2316" s="385"/>
      <c r="H2316" s="386"/>
      <c r="I2316" s="139"/>
      <c r="J2316" s="139"/>
      <c r="K2316" s="139"/>
      <c r="L2316" s="139"/>
      <c r="M2316" s="139"/>
      <c r="N2316" s="388"/>
    </row>
    <row r="2317" spans="2:14" x14ac:dyDescent="0.25">
      <c r="B2317" s="387"/>
      <c r="C2317" s="387"/>
      <c r="D2317" s="384"/>
      <c r="E2317" s="385"/>
      <c r="F2317" s="385"/>
      <c r="G2317" s="385"/>
      <c r="H2317" s="386"/>
      <c r="I2317" s="139"/>
      <c r="J2317" s="139"/>
      <c r="K2317" s="139"/>
      <c r="L2317" s="139"/>
      <c r="M2317" s="139"/>
      <c r="N2317" s="388"/>
    </row>
    <row r="2318" spans="2:14" x14ac:dyDescent="0.25">
      <c r="B2318" s="387"/>
      <c r="C2318" s="387"/>
      <c r="D2318" s="384"/>
      <c r="E2318" s="385"/>
      <c r="F2318" s="385"/>
      <c r="G2318" s="385"/>
      <c r="H2318" s="386"/>
      <c r="I2318" s="139"/>
      <c r="J2318" s="139"/>
      <c r="K2318" s="139"/>
      <c r="L2318" s="139"/>
      <c r="M2318" s="139"/>
      <c r="N2318" s="388"/>
    </row>
    <row r="2319" spans="2:14" x14ac:dyDescent="0.25">
      <c r="B2319" s="387"/>
      <c r="C2319" s="387"/>
      <c r="D2319" s="384"/>
      <c r="E2319" s="385"/>
      <c r="F2319" s="385"/>
      <c r="G2319" s="385"/>
      <c r="H2319" s="386"/>
      <c r="I2319" s="139"/>
      <c r="J2319" s="139"/>
      <c r="K2319" s="139"/>
      <c r="L2319" s="139"/>
      <c r="M2319" s="139"/>
      <c r="N2319" s="388"/>
    </row>
    <row r="2320" spans="2:14" x14ac:dyDescent="0.25">
      <c r="B2320" s="387"/>
      <c r="C2320" s="387"/>
      <c r="D2320" s="384"/>
      <c r="E2320" s="385"/>
      <c r="F2320" s="385"/>
      <c r="G2320" s="385"/>
      <c r="H2320" s="386"/>
      <c r="I2320" s="139"/>
      <c r="J2320" s="139"/>
      <c r="K2320" s="139"/>
      <c r="L2320" s="139"/>
      <c r="M2320" s="139"/>
      <c r="N2320" s="388"/>
    </row>
    <row r="2321" spans="2:14" x14ac:dyDescent="0.25">
      <c r="B2321" s="387"/>
      <c r="C2321" s="387"/>
      <c r="D2321" s="384"/>
      <c r="E2321" s="385"/>
      <c r="F2321" s="385"/>
      <c r="G2321" s="385"/>
      <c r="H2321" s="386"/>
      <c r="I2321" s="139"/>
      <c r="J2321" s="139"/>
      <c r="K2321" s="139"/>
      <c r="L2321" s="139"/>
      <c r="M2321" s="139"/>
      <c r="N2321" s="388"/>
    </row>
    <row r="2322" spans="2:14" x14ac:dyDescent="0.25">
      <c r="B2322" s="387"/>
      <c r="C2322" s="387"/>
      <c r="D2322" s="384"/>
      <c r="E2322" s="385"/>
      <c r="F2322" s="385"/>
      <c r="G2322" s="385"/>
      <c r="H2322" s="386"/>
      <c r="I2322" s="139"/>
      <c r="J2322" s="139"/>
      <c r="K2322" s="139"/>
      <c r="L2322" s="139"/>
      <c r="M2322" s="139"/>
      <c r="N2322" s="388"/>
    </row>
    <row r="2323" spans="2:14" x14ac:dyDescent="0.25">
      <c r="B2323" s="387"/>
      <c r="C2323" s="387"/>
      <c r="D2323" s="384"/>
      <c r="E2323" s="385"/>
      <c r="F2323" s="385"/>
      <c r="G2323" s="385"/>
      <c r="H2323" s="386"/>
      <c r="I2323" s="139"/>
      <c r="J2323" s="139"/>
      <c r="K2323" s="139"/>
      <c r="L2323" s="139"/>
      <c r="M2323" s="139"/>
      <c r="N2323" s="388"/>
    </row>
    <row r="2324" spans="2:14" x14ac:dyDescent="0.25">
      <c r="B2324" s="387"/>
      <c r="C2324" s="387"/>
      <c r="D2324" s="384"/>
      <c r="E2324" s="385"/>
      <c r="F2324" s="385"/>
      <c r="G2324" s="385"/>
      <c r="H2324" s="386"/>
      <c r="I2324" s="139"/>
      <c r="J2324" s="139"/>
      <c r="K2324" s="139"/>
      <c r="L2324" s="139"/>
      <c r="M2324" s="139"/>
      <c r="N2324" s="388"/>
    </row>
    <row r="2325" spans="2:14" x14ac:dyDescent="0.25">
      <c r="B2325" s="387"/>
      <c r="C2325" s="387"/>
      <c r="D2325" s="384"/>
      <c r="E2325" s="385"/>
      <c r="F2325" s="385"/>
      <c r="G2325" s="385"/>
      <c r="H2325" s="386"/>
      <c r="I2325" s="139"/>
      <c r="J2325" s="139"/>
      <c r="K2325" s="139"/>
      <c r="L2325" s="139"/>
      <c r="M2325" s="139"/>
      <c r="N2325" s="388"/>
    </row>
    <row r="2326" spans="2:14" x14ac:dyDescent="0.25">
      <c r="B2326" s="387"/>
      <c r="C2326" s="387"/>
      <c r="D2326" s="384"/>
      <c r="E2326" s="385"/>
      <c r="F2326" s="385"/>
      <c r="G2326" s="385"/>
      <c r="H2326" s="386"/>
      <c r="I2326" s="139"/>
      <c r="J2326" s="139"/>
      <c r="K2326" s="139"/>
      <c r="L2326" s="139"/>
      <c r="M2326" s="139"/>
      <c r="N2326" s="388"/>
    </row>
    <row r="2327" spans="2:14" x14ac:dyDescent="0.25">
      <c r="B2327" s="387"/>
      <c r="C2327" s="387"/>
      <c r="D2327" s="384"/>
      <c r="E2327" s="385"/>
      <c r="F2327" s="385"/>
      <c r="G2327" s="385"/>
      <c r="H2327" s="386"/>
      <c r="I2327" s="139"/>
      <c r="J2327" s="139"/>
      <c r="K2327" s="139"/>
      <c r="L2327" s="139"/>
      <c r="M2327" s="139"/>
      <c r="N2327" s="388"/>
    </row>
    <row r="2328" spans="2:14" x14ac:dyDescent="0.25">
      <c r="B2328" s="387"/>
      <c r="C2328" s="387"/>
      <c r="D2328" s="384"/>
      <c r="E2328" s="385"/>
      <c r="F2328" s="385"/>
      <c r="G2328" s="385"/>
      <c r="H2328" s="386"/>
      <c r="I2328" s="139"/>
      <c r="J2328" s="139"/>
      <c r="K2328" s="139"/>
      <c r="L2328" s="139"/>
      <c r="M2328" s="139"/>
      <c r="N2328" s="388"/>
    </row>
    <row r="2329" spans="2:14" x14ac:dyDescent="0.25">
      <c r="B2329" s="387"/>
      <c r="C2329" s="387"/>
      <c r="D2329" s="384"/>
      <c r="E2329" s="385"/>
      <c r="F2329" s="385"/>
      <c r="G2329" s="385"/>
      <c r="H2329" s="386"/>
      <c r="I2329" s="139"/>
      <c r="J2329" s="139"/>
      <c r="K2329" s="139"/>
      <c r="L2329" s="139"/>
      <c r="M2329" s="139"/>
      <c r="N2329" s="388"/>
    </row>
    <row r="2330" spans="2:14" x14ac:dyDescent="0.25">
      <c r="B2330" s="387"/>
      <c r="C2330" s="387"/>
      <c r="D2330" s="384"/>
      <c r="E2330" s="385"/>
      <c r="F2330" s="385"/>
      <c r="G2330" s="385"/>
      <c r="H2330" s="386"/>
      <c r="I2330" s="139"/>
      <c r="J2330" s="139"/>
      <c r="K2330" s="139"/>
      <c r="L2330" s="139"/>
      <c r="M2330" s="139"/>
      <c r="N2330" s="388"/>
    </row>
    <row r="2331" spans="2:14" x14ac:dyDescent="0.25">
      <c r="B2331" s="387"/>
      <c r="C2331" s="387"/>
      <c r="D2331" s="384"/>
      <c r="E2331" s="385"/>
      <c r="F2331" s="385"/>
      <c r="G2331" s="385"/>
      <c r="H2331" s="386"/>
      <c r="I2331" s="139"/>
      <c r="J2331" s="139"/>
      <c r="K2331" s="139"/>
      <c r="L2331" s="139"/>
      <c r="M2331" s="139"/>
      <c r="N2331" s="388"/>
    </row>
    <row r="2332" spans="2:14" x14ac:dyDescent="0.25">
      <c r="B2332" s="387"/>
      <c r="C2332" s="387"/>
      <c r="D2332" s="384"/>
      <c r="E2332" s="385"/>
      <c r="F2332" s="385"/>
      <c r="G2332" s="385"/>
      <c r="H2332" s="386"/>
      <c r="I2332" s="139"/>
      <c r="J2332" s="139"/>
      <c r="K2332" s="139"/>
      <c r="L2332" s="139"/>
      <c r="M2332" s="139"/>
      <c r="N2332" s="388"/>
    </row>
    <row r="2333" spans="2:14" x14ac:dyDescent="0.25">
      <c r="B2333" s="387"/>
      <c r="C2333" s="387"/>
      <c r="D2333" s="384"/>
      <c r="E2333" s="385"/>
      <c r="F2333" s="385"/>
      <c r="G2333" s="385"/>
      <c r="H2333" s="386"/>
      <c r="I2333" s="139"/>
      <c r="J2333" s="139"/>
      <c r="K2333" s="139"/>
      <c r="L2333" s="139"/>
      <c r="M2333" s="139"/>
      <c r="N2333" s="388"/>
    </row>
    <row r="2334" spans="2:14" x14ac:dyDescent="0.25">
      <c r="B2334" s="387"/>
      <c r="C2334" s="387"/>
      <c r="D2334" s="384"/>
      <c r="E2334" s="385"/>
      <c r="F2334" s="385"/>
      <c r="G2334" s="385"/>
      <c r="H2334" s="386"/>
      <c r="I2334" s="139"/>
      <c r="J2334" s="139"/>
      <c r="K2334" s="139"/>
      <c r="L2334" s="139"/>
      <c r="M2334" s="139"/>
      <c r="N2334" s="388"/>
    </row>
    <row r="2335" spans="2:14" x14ac:dyDescent="0.25">
      <c r="B2335" s="387"/>
      <c r="C2335" s="387"/>
      <c r="D2335" s="384"/>
      <c r="E2335" s="385"/>
      <c r="F2335" s="385"/>
      <c r="G2335" s="385"/>
      <c r="H2335" s="386"/>
      <c r="I2335" s="139"/>
      <c r="J2335" s="139"/>
      <c r="K2335" s="139"/>
      <c r="L2335" s="139"/>
      <c r="M2335" s="139"/>
      <c r="N2335" s="388"/>
    </row>
    <row r="2336" spans="2:14" x14ac:dyDescent="0.25">
      <c r="B2336" s="387"/>
      <c r="C2336" s="387"/>
      <c r="D2336" s="384"/>
      <c r="E2336" s="385"/>
      <c r="F2336" s="385"/>
      <c r="G2336" s="385"/>
      <c r="H2336" s="386"/>
      <c r="I2336" s="139"/>
      <c r="J2336" s="139"/>
      <c r="K2336" s="139"/>
      <c r="L2336" s="139"/>
      <c r="M2336" s="139"/>
      <c r="N2336" s="388"/>
    </row>
    <row r="2337" spans="2:14" x14ac:dyDescent="0.25">
      <c r="B2337" s="387"/>
      <c r="C2337" s="387"/>
      <c r="D2337" s="384"/>
      <c r="E2337" s="385"/>
      <c r="F2337" s="385"/>
      <c r="G2337" s="385"/>
      <c r="H2337" s="386"/>
      <c r="I2337" s="139"/>
      <c r="J2337" s="139"/>
      <c r="K2337" s="139"/>
      <c r="L2337" s="139"/>
      <c r="M2337" s="139"/>
      <c r="N2337" s="388"/>
    </row>
    <row r="2338" spans="2:14" x14ac:dyDescent="0.25">
      <c r="B2338" s="387"/>
      <c r="C2338" s="387"/>
      <c r="D2338" s="384"/>
      <c r="E2338" s="385"/>
      <c r="F2338" s="385"/>
      <c r="G2338" s="385"/>
      <c r="H2338" s="386"/>
      <c r="I2338" s="139"/>
      <c r="J2338" s="139"/>
      <c r="K2338" s="139"/>
      <c r="L2338" s="139"/>
      <c r="M2338" s="139"/>
      <c r="N2338" s="388"/>
    </row>
    <row r="2339" spans="2:14" x14ac:dyDescent="0.25">
      <c r="B2339" s="387"/>
      <c r="C2339" s="387"/>
      <c r="D2339" s="384"/>
      <c r="E2339" s="385"/>
      <c r="F2339" s="385"/>
      <c r="G2339" s="385"/>
      <c r="H2339" s="386"/>
      <c r="I2339" s="139"/>
      <c r="J2339" s="139"/>
      <c r="K2339" s="139"/>
      <c r="L2339" s="139"/>
      <c r="M2339" s="139"/>
      <c r="N2339" s="388"/>
    </row>
    <row r="2340" spans="2:14" x14ac:dyDescent="0.25">
      <c r="B2340" s="387"/>
      <c r="C2340" s="387"/>
      <c r="D2340" s="384"/>
      <c r="E2340" s="385"/>
      <c r="F2340" s="385"/>
      <c r="G2340" s="385"/>
      <c r="H2340" s="386"/>
      <c r="I2340" s="139"/>
      <c r="J2340" s="139"/>
      <c r="K2340" s="139"/>
      <c r="L2340" s="139"/>
      <c r="M2340" s="139"/>
      <c r="N2340" s="388"/>
    </row>
    <row r="2341" spans="2:14" x14ac:dyDescent="0.25">
      <c r="B2341" s="387"/>
      <c r="C2341" s="387"/>
      <c r="D2341" s="384"/>
      <c r="E2341" s="385"/>
      <c r="F2341" s="385"/>
      <c r="G2341" s="385"/>
      <c r="H2341" s="386"/>
      <c r="I2341" s="139"/>
      <c r="J2341" s="139"/>
      <c r="K2341" s="139"/>
      <c r="L2341" s="139"/>
      <c r="M2341" s="139"/>
      <c r="N2341" s="388"/>
    </row>
    <row r="2342" spans="2:14" x14ac:dyDescent="0.25">
      <c r="B2342" s="387"/>
      <c r="C2342" s="387"/>
      <c r="D2342" s="384"/>
      <c r="E2342" s="385"/>
      <c r="F2342" s="385"/>
      <c r="G2342" s="385"/>
      <c r="H2342" s="386"/>
      <c r="I2342" s="139"/>
      <c r="J2342" s="139"/>
      <c r="K2342" s="139"/>
      <c r="L2342" s="139"/>
      <c r="M2342" s="139"/>
      <c r="N2342" s="388"/>
    </row>
    <row r="2343" spans="2:14" x14ac:dyDescent="0.25">
      <c r="B2343" s="387"/>
      <c r="C2343" s="387"/>
      <c r="D2343" s="384"/>
      <c r="E2343" s="385"/>
      <c r="F2343" s="385"/>
      <c r="G2343" s="385"/>
      <c r="H2343" s="386"/>
      <c r="I2343" s="139"/>
      <c r="J2343" s="139"/>
      <c r="K2343" s="139"/>
      <c r="L2343" s="139"/>
      <c r="M2343" s="139"/>
      <c r="N2343" s="388"/>
    </row>
    <row r="2344" spans="2:14" x14ac:dyDescent="0.25">
      <c r="B2344" s="387"/>
      <c r="C2344" s="387"/>
      <c r="D2344" s="384"/>
      <c r="E2344" s="385"/>
      <c r="F2344" s="385"/>
      <c r="G2344" s="385"/>
      <c r="H2344" s="386"/>
      <c r="I2344" s="139"/>
      <c r="J2344" s="139"/>
      <c r="K2344" s="139"/>
      <c r="L2344" s="139"/>
      <c r="M2344" s="139"/>
      <c r="N2344" s="388"/>
    </row>
    <row r="2345" spans="2:14" x14ac:dyDescent="0.25">
      <c r="B2345" s="387"/>
      <c r="C2345" s="387"/>
      <c r="D2345" s="384"/>
      <c r="E2345" s="385"/>
      <c r="F2345" s="385"/>
      <c r="G2345" s="385"/>
      <c r="H2345" s="386"/>
      <c r="I2345" s="139"/>
      <c r="J2345" s="139"/>
      <c r="K2345" s="139"/>
      <c r="L2345" s="139"/>
      <c r="M2345" s="139"/>
      <c r="N2345" s="388"/>
    </row>
    <row r="2346" spans="2:14" x14ac:dyDescent="0.25">
      <c r="B2346" s="387"/>
      <c r="C2346" s="387"/>
      <c r="D2346" s="384"/>
      <c r="E2346" s="385"/>
      <c r="F2346" s="385"/>
      <c r="G2346" s="385"/>
      <c r="H2346" s="386"/>
      <c r="I2346" s="139"/>
      <c r="J2346" s="139"/>
      <c r="K2346" s="139"/>
      <c r="L2346" s="139"/>
      <c r="M2346" s="139"/>
      <c r="N2346" s="388"/>
    </row>
    <row r="2347" spans="2:14" x14ac:dyDescent="0.25">
      <c r="B2347" s="387"/>
      <c r="C2347" s="387"/>
      <c r="D2347" s="384"/>
      <c r="E2347" s="385"/>
      <c r="F2347" s="385"/>
      <c r="G2347" s="385"/>
      <c r="H2347" s="386"/>
      <c r="I2347" s="139"/>
      <c r="J2347" s="139"/>
      <c r="K2347" s="139"/>
      <c r="L2347" s="139"/>
      <c r="M2347" s="139"/>
      <c r="N2347" s="388"/>
    </row>
    <row r="2348" spans="2:14" x14ac:dyDescent="0.25">
      <c r="B2348" s="387"/>
      <c r="C2348" s="387"/>
      <c r="D2348" s="384"/>
      <c r="E2348" s="385"/>
      <c r="F2348" s="385"/>
      <c r="G2348" s="385"/>
      <c r="H2348" s="386"/>
      <c r="I2348" s="139"/>
      <c r="J2348" s="139"/>
      <c r="K2348" s="139"/>
      <c r="L2348" s="139"/>
      <c r="M2348" s="139"/>
      <c r="N2348" s="388"/>
    </row>
    <row r="2349" spans="2:14" x14ac:dyDescent="0.25">
      <c r="B2349" s="387"/>
      <c r="C2349" s="387"/>
      <c r="D2349" s="384"/>
      <c r="E2349" s="385"/>
      <c r="F2349" s="385"/>
      <c r="G2349" s="385"/>
      <c r="H2349" s="386"/>
      <c r="I2349" s="139"/>
      <c r="J2349" s="139"/>
      <c r="K2349" s="139"/>
      <c r="L2349" s="139"/>
      <c r="M2349" s="139"/>
      <c r="N2349" s="388"/>
    </row>
    <row r="2350" spans="2:14" x14ac:dyDescent="0.25">
      <c r="B2350" s="387"/>
      <c r="C2350" s="387"/>
      <c r="D2350" s="384"/>
      <c r="E2350" s="385"/>
      <c r="F2350" s="385"/>
      <c r="G2350" s="385"/>
      <c r="H2350" s="386"/>
      <c r="I2350" s="139"/>
      <c r="J2350" s="139"/>
      <c r="K2350" s="139"/>
      <c r="L2350" s="139"/>
      <c r="M2350" s="139"/>
      <c r="N2350" s="388"/>
    </row>
    <row r="2351" spans="2:14" x14ac:dyDescent="0.25">
      <c r="B2351" s="387"/>
      <c r="C2351" s="387"/>
      <c r="D2351" s="384"/>
      <c r="E2351" s="385"/>
      <c r="F2351" s="385"/>
      <c r="G2351" s="385"/>
      <c r="H2351" s="386"/>
      <c r="I2351" s="139"/>
      <c r="J2351" s="139"/>
      <c r="K2351" s="139"/>
      <c r="L2351" s="139"/>
      <c r="M2351" s="139"/>
      <c r="N2351" s="388"/>
    </row>
    <row r="2352" spans="2:14" x14ac:dyDescent="0.25">
      <c r="B2352" s="387"/>
      <c r="C2352" s="387"/>
      <c r="D2352" s="384"/>
      <c r="E2352" s="385"/>
      <c r="F2352" s="385"/>
      <c r="G2352" s="385"/>
      <c r="H2352" s="386"/>
      <c r="I2352" s="139"/>
      <c r="J2352" s="139"/>
      <c r="K2352" s="139"/>
      <c r="L2352" s="139"/>
      <c r="M2352" s="139"/>
      <c r="N2352" s="388"/>
    </row>
    <row r="2353" spans="2:14" x14ac:dyDescent="0.25">
      <c r="B2353" s="387"/>
      <c r="C2353" s="387"/>
      <c r="D2353" s="384"/>
      <c r="E2353" s="385"/>
      <c r="F2353" s="385"/>
      <c r="G2353" s="385"/>
      <c r="H2353" s="386"/>
      <c r="I2353" s="139"/>
      <c r="J2353" s="139"/>
      <c r="K2353" s="139"/>
      <c r="L2353" s="139"/>
      <c r="M2353" s="139"/>
      <c r="N2353" s="388"/>
    </row>
    <row r="2354" spans="2:14" x14ac:dyDescent="0.25">
      <c r="B2354" s="387"/>
      <c r="C2354" s="387"/>
      <c r="D2354" s="384"/>
      <c r="E2354" s="385"/>
      <c r="F2354" s="385"/>
      <c r="G2354" s="385"/>
      <c r="H2354" s="386"/>
      <c r="I2354" s="139"/>
      <c r="J2354" s="139"/>
      <c r="K2354" s="139"/>
      <c r="L2354" s="139"/>
      <c r="M2354" s="139"/>
      <c r="N2354" s="388"/>
    </row>
    <row r="2355" spans="2:14" x14ac:dyDescent="0.25">
      <c r="B2355" s="387"/>
      <c r="C2355" s="387"/>
      <c r="D2355" s="384"/>
      <c r="E2355" s="385"/>
      <c r="F2355" s="385"/>
      <c r="G2355" s="385"/>
      <c r="H2355" s="386"/>
      <c r="I2355" s="139"/>
      <c r="J2355" s="139"/>
      <c r="K2355" s="139"/>
      <c r="L2355" s="139"/>
      <c r="M2355" s="139"/>
      <c r="N2355" s="388"/>
    </row>
    <row r="2356" spans="2:14" x14ac:dyDescent="0.25">
      <c r="B2356" s="387"/>
      <c r="C2356" s="387"/>
      <c r="D2356" s="384"/>
      <c r="E2356" s="385"/>
      <c r="F2356" s="385"/>
      <c r="G2356" s="385"/>
      <c r="H2356" s="386"/>
      <c r="I2356" s="139"/>
      <c r="J2356" s="139"/>
      <c r="K2356" s="139"/>
      <c r="L2356" s="139"/>
      <c r="M2356" s="139"/>
      <c r="N2356" s="388"/>
    </row>
    <row r="2357" spans="2:14" x14ac:dyDescent="0.25">
      <c r="B2357" s="387"/>
      <c r="C2357" s="387"/>
      <c r="D2357" s="384"/>
      <c r="E2357" s="385"/>
      <c r="F2357" s="385"/>
      <c r="G2357" s="385"/>
      <c r="H2357" s="386"/>
      <c r="I2357" s="139"/>
      <c r="J2357" s="139"/>
      <c r="K2357" s="139"/>
      <c r="L2357" s="139"/>
      <c r="M2357" s="139"/>
      <c r="N2357" s="388"/>
    </row>
    <row r="2358" spans="2:14" x14ac:dyDescent="0.25">
      <c r="B2358" s="387"/>
      <c r="C2358" s="387"/>
      <c r="D2358" s="384"/>
      <c r="E2358" s="385"/>
      <c r="F2358" s="385"/>
      <c r="G2358" s="385"/>
      <c r="H2358" s="386"/>
      <c r="I2358" s="139"/>
      <c r="J2358" s="139"/>
      <c r="K2358" s="139"/>
      <c r="L2358" s="139"/>
      <c r="M2358" s="139"/>
      <c r="N2358" s="388"/>
    </row>
    <row r="2359" spans="2:14" x14ac:dyDescent="0.25">
      <c r="B2359" s="387"/>
      <c r="C2359" s="387"/>
      <c r="D2359" s="384"/>
      <c r="E2359" s="385"/>
      <c r="F2359" s="385"/>
      <c r="G2359" s="385"/>
      <c r="H2359" s="386"/>
      <c r="I2359" s="139"/>
      <c r="J2359" s="139"/>
      <c r="K2359" s="139"/>
      <c r="L2359" s="139"/>
      <c r="M2359" s="139"/>
      <c r="N2359" s="388"/>
    </row>
    <row r="2360" spans="2:14" x14ac:dyDescent="0.25">
      <c r="B2360" s="387"/>
      <c r="C2360" s="387"/>
      <c r="D2360" s="384"/>
      <c r="E2360" s="385"/>
      <c r="F2360" s="385"/>
      <c r="G2360" s="385"/>
      <c r="H2360" s="386"/>
      <c r="I2360" s="139"/>
      <c r="J2360" s="139"/>
      <c r="K2360" s="139"/>
      <c r="L2360" s="139"/>
      <c r="M2360" s="139"/>
      <c r="N2360" s="388"/>
    </row>
    <row r="2361" spans="2:14" x14ac:dyDescent="0.25">
      <c r="B2361" s="387"/>
      <c r="C2361" s="387"/>
      <c r="D2361" s="384"/>
      <c r="E2361" s="385"/>
      <c r="F2361" s="385"/>
      <c r="G2361" s="385"/>
      <c r="H2361" s="386"/>
      <c r="I2361" s="139"/>
      <c r="J2361" s="139"/>
      <c r="K2361" s="139"/>
      <c r="L2361" s="139"/>
      <c r="M2361" s="139"/>
      <c r="N2361" s="388"/>
    </row>
    <row r="2362" spans="2:14" x14ac:dyDescent="0.25">
      <c r="B2362" s="387"/>
      <c r="C2362" s="387"/>
      <c r="D2362" s="384"/>
      <c r="E2362" s="385"/>
      <c r="F2362" s="385"/>
      <c r="G2362" s="385"/>
      <c r="H2362" s="386"/>
      <c r="I2362" s="139"/>
      <c r="J2362" s="139"/>
      <c r="K2362" s="139"/>
      <c r="L2362" s="139"/>
      <c r="M2362" s="139"/>
      <c r="N2362" s="388"/>
    </row>
    <row r="2363" spans="2:14" x14ac:dyDescent="0.25">
      <c r="B2363" s="387"/>
      <c r="C2363" s="387"/>
      <c r="D2363" s="384"/>
      <c r="E2363" s="385"/>
      <c r="F2363" s="385"/>
      <c r="G2363" s="385"/>
      <c r="H2363" s="386"/>
      <c r="I2363" s="139"/>
      <c r="J2363" s="139"/>
      <c r="K2363" s="139"/>
      <c r="L2363" s="139"/>
      <c r="M2363" s="139"/>
      <c r="N2363" s="388"/>
    </row>
    <row r="2364" spans="2:14" x14ac:dyDescent="0.25">
      <c r="B2364" s="387"/>
      <c r="C2364" s="387"/>
      <c r="D2364" s="384"/>
      <c r="E2364" s="385"/>
      <c r="F2364" s="385"/>
      <c r="G2364" s="385"/>
      <c r="H2364" s="386"/>
      <c r="I2364" s="139"/>
      <c r="J2364" s="139"/>
      <c r="K2364" s="139"/>
      <c r="L2364" s="139"/>
      <c r="M2364" s="139"/>
      <c r="N2364" s="388"/>
    </row>
    <row r="2365" spans="2:14" x14ac:dyDescent="0.25">
      <c r="B2365" s="387"/>
      <c r="C2365" s="387"/>
      <c r="D2365" s="384"/>
      <c r="E2365" s="385"/>
      <c r="F2365" s="385"/>
      <c r="G2365" s="385"/>
      <c r="H2365" s="386"/>
      <c r="I2365" s="139"/>
      <c r="J2365" s="139"/>
      <c r="K2365" s="139"/>
      <c r="L2365" s="139"/>
      <c r="M2365" s="139"/>
      <c r="N2365" s="388"/>
    </row>
    <row r="2366" spans="2:14" x14ac:dyDescent="0.25">
      <c r="B2366" s="387"/>
      <c r="C2366" s="387"/>
      <c r="D2366" s="384"/>
      <c r="E2366" s="385"/>
      <c r="F2366" s="385"/>
      <c r="G2366" s="385"/>
      <c r="H2366" s="386"/>
      <c r="I2366" s="139"/>
      <c r="J2366" s="139"/>
      <c r="K2366" s="139"/>
      <c r="L2366" s="139"/>
      <c r="M2366" s="139"/>
      <c r="N2366" s="388"/>
    </row>
    <row r="2367" spans="2:14" x14ac:dyDescent="0.25">
      <c r="B2367" s="387"/>
      <c r="C2367" s="387"/>
      <c r="D2367" s="384"/>
      <c r="E2367" s="385"/>
      <c r="F2367" s="385"/>
      <c r="G2367" s="385"/>
      <c r="H2367" s="386"/>
      <c r="I2367" s="139"/>
      <c r="J2367" s="139"/>
      <c r="K2367" s="139"/>
      <c r="L2367" s="139"/>
      <c r="M2367" s="139"/>
      <c r="N2367" s="388"/>
    </row>
    <row r="2368" spans="2:14" x14ac:dyDescent="0.25">
      <c r="B2368" s="387"/>
      <c r="C2368" s="387"/>
      <c r="D2368" s="384"/>
      <c r="E2368" s="385"/>
      <c r="F2368" s="385"/>
      <c r="G2368" s="385"/>
      <c r="H2368" s="386"/>
      <c r="I2368" s="139"/>
      <c r="J2368" s="139"/>
      <c r="K2368" s="139"/>
      <c r="L2368" s="139"/>
      <c r="M2368" s="139"/>
      <c r="N2368" s="388"/>
    </row>
    <row r="2369" spans="2:14" x14ac:dyDescent="0.25">
      <c r="B2369" s="387"/>
      <c r="C2369" s="387"/>
      <c r="D2369" s="384"/>
      <c r="E2369" s="385"/>
      <c r="F2369" s="385"/>
      <c r="G2369" s="385"/>
      <c r="H2369" s="386"/>
      <c r="I2369" s="139"/>
      <c r="J2369" s="139"/>
      <c r="K2369" s="139"/>
      <c r="L2369" s="139"/>
      <c r="M2369" s="139"/>
      <c r="N2369" s="388"/>
    </row>
    <row r="2370" spans="2:14" x14ac:dyDescent="0.25">
      <c r="B2370" s="387"/>
      <c r="C2370" s="387"/>
      <c r="D2370" s="384"/>
      <c r="E2370" s="385"/>
      <c r="F2370" s="385"/>
      <c r="G2370" s="385"/>
      <c r="H2370" s="386"/>
      <c r="I2370" s="139"/>
      <c r="J2370" s="139"/>
      <c r="K2370" s="139"/>
      <c r="L2370" s="139"/>
      <c r="M2370" s="139"/>
      <c r="N2370" s="388"/>
    </row>
    <row r="2371" spans="2:14" x14ac:dyDescent="0.25">
      <c r="B2371" s="387"/>
      <c r="C2371" s="387"/>
      <c r="D2371" s="384"/>
      <c r="E2371" s="385"/>
      <c r="F2371" s="385"/>
      <c r="G2371" s="385"/>
      <c r="H2371" s="386"/>
      <c r="I2371" s="139"/>
      <c r="J2371" s="139"/>
      <c r="K2371" s="139"/>
      <c r="L2371" s="139"/>
      <c r="M2371" s="139"/>
      <c r="N2371" s="388"/>
    </row>
    <row r="2372" spans="2:14" x14ac:dyDescent="0.25">
      <c r="B2372" s="387"/>
      <c r="C2372" s="387"/>
      <c r="D2372" s="384"/>
      <c r="E2372" s="385"/>
      <c r="F2372" s="385"/>
      <c r="G2372" s="385"/>
      <c r="H2372" s="386"/>
      <c r="I2372" s="139"/>
      <c r="J2372" s="139"/>
      <c r="K2372" s="139"/>
      <c r="L2372" s="139"/>
      <c r="M2372" s="139"/>
      <c r="N2372" s="388"/>
    </row>
    <row r="2373" spans="2:14" x14ac:dyDescent="0.25">
      <c r="B2373" s="387"/>
      <c r="C2373" s="387"/>
      <c r="D2373" s="384"/>
      <c r="E2373" s="385"/>
      <c r="F2373" s="385"/>
      <c r="G2373" s="385"/>
      <c r="H2373" s="386"/>
      <c r="I2373" s="139"/>
      <c r="J2373" s="139"/>
      <c r="K2373" s="139"/>
      <c r="L2373" s="139"/>
      <c r="M2373" s="139"/>
      <c r="N2373" s="388"/>
    </row>
    <row r="2374" spans="2:14" x14ac:dyDescent="0.25">
      <c r="B2374" s="387"/>
      <c r="C2374" s="387"/>
      <c r="D2374" s="384"/>
      <c r="E2374" s="385"/>
      <c r="F2374" s="385"/>
      <c r="G2374" s="385"/>
      <c r="H2374" s="386"/>
      <c r="I2374" s="139"/>
      <c r="J2374" s="139"/>
      <c r="K2374" s="139"/>
      <c r="L2374" s="139"/>
      <c r="M2374" s="139"/>
      <c r="N2374" s="388"/>
    </row>
    <row r="2375" spans="2:14" x14ac:dyDescent="0.25">
      <c r="B2375" s="387"/>
      <c r="C2375" s="387"/>
      <c r="D2375" s="384"/>
      <c r="E2375" s="385"/>
      <c r="F2375" s="385"/>
      <c r="G2375" s="385"/>
      <c r="H2375" s="386"/>
      <c r="I2375" s="139"/>
      <c r="J2375" s="139"/>
      <c r="K2375" s="139"/>
      <c r="L2375" s="139"/>
      <c r="M2375" s="139"/>
      <c r="N2375" s="388"/>
    </row>
    <row r="2376" spans="2:14" x14ac:dyDescent="0.25">
      <c r="B2376" s="387"/>
      <c r="C2376" s="387"/>
      <c r="D2376" s="384"/>
      <c r="E2376" s="385"/>
      <c r="F2376" s="385"/>
      <c r="G2376" s="385"/>
      <c r="H2376" s="386"/>
      <c r="I2376" s="139"/>
      <c r="J2376" s="139"/>
      <c r="K2376" s="139"/>
      <c r="L2376" s="139"/>
      <c r="M2376" s="139"/>
      <c r="N2376" s="388"/>
    </row>
    <row r="2377" spans="2:14" x14ac:dyDescent="0.25">
      <c r="B2377" s="387"/>
      <c r="C2377" s="387"/>
      <c r="D2377" s="384"/>
      <c r="E2377" s="385"/>
      <c r="F2377" s="385"/>
      <c r="G2377" s="385"/>
      <c r="H2377" s="386"/>
      <c r="I2377" s="139"/>
      <c r="J2377" s="139"/>
      <c r="K2377" s="139"/>
      <c r="L2377" s="139"/>
      <c r="M2377" s="139"/>
      <c r="N2377" s="388"/>
    </row>
    <row r="2378" spans="2:14" x14ac:dyDescent="0.25">
      <c r="B2378" s="387"/>
      <c r="C2378" s="387"/>
      <c r="D2378" s="384"/>
      <c r="E2378" s="385"/>
      <c r="F2378" s="385"/>
      <c r="G2378" s="385"/>
      <c r="H2378" s="386"/>
      <c r="I2378" s="139"/>
      <c r="J2378" s="139"/>
      <c r="K2378" s="139"/>
      <c r="L2378" s="139"/>
      <c r="M2378" s="139"/>
      <c r="N2378" s="388"/>
    </row>
    <row r="2379" spans="2:14" x14ac:dyDescent="0.25">
      <c r="B2379" s="387"/>
      <c r="C2379" s="387"/>
      <c r="D2379" s="384"/>
      <c r="E2379" s="385"/>
      <c r="F2379" s="385"/>
      <c r="G2379" s="385"/>
      <c r="H2379" s="386"/>
      <c r="I2379" s="139"/>
      <c r="J2379" s="139"/>
      <c r="K2379" s="139"/>
      <c r="L2379" s="139"/>
      <c r="M2379" s="139"/>
      <c r="N2379" s="388"/>
    </row>
    <row r="2380" spans="2:14" x14ac:dyDescent="0.25">
      <c r="B2380" s="387"/>
      <c r="C2380" s="387"/>
      <c r="D2380" s="384"/>
      <c r="E2380" s="385"/>
      <c r="F2380" s="385"/>
      <c r="G2380" s="385"/>
      <c r="H2380" s="386"/>
      <c r="I2380" s="139"/>
      <c r="J2380" s="139"/>
      <c r="K2380" s="139"/>
      <c r="L2380" s="139"/>
      <c r="M2380" s="139"/>
      <c r="N2380" s="388"/>
    </row>
    <row r="2381" spans="2:14" x14ac:dyDescent="0.25">
      <c r="B2381" s="387"/>
      <c r="C2381" s="387"/>
      <c r="D2381" s="384"/>
      <c r="E2381" s="385"/>
      <c r="F2381" s="385"/>
      <c r="G2381" s="385"/>
      <c r="H2381" s="386"/>
      <c r="I2381" s="139"/>
      <c r="J2381" s="139"/>
      <c r="K2381" s="139"/>
      <c r="L2381" s="139"/>
      <c r="M2381" s="139"/>
      <c r="N2381" s="388"/>
    </row>
    <row r="2382" spans="2:14" x14ac:dyDescent="0.25">
      <c r="B2382" s="387"/>
      <c r="C2382" s="387"/>
      <c r="D2382" s="384"/>
      <c r="E2382" s="385"/>
      <c r="F2382" s="385"/>
      <c r="G2382" s="385"/>
      <c r="H2382" s="386"/>
      <c r="I2382" s="139"/>
      <c r="J2382" s="139"/>
      <c r="K2382" s="139"/>
      <c r="L2382" s="139"/>
      <c r="M2382" s="139"/>
      <c r="N2382" s="388"/>
    </row>
    <row r="2383" spans="2:14" x14ac:dyDescent="0.25">
      <c r="B2383" s="387"/>
      <c r="C2383" s="387"/>
      <c r="D2383" s="384"/>
      <c r="E2383" s="385"/>
      <c r="F2383" s="385"/>
      <c r="G2383" s="385"/>
      <c r="H2383" s="386"/>
      <c r="I2383" s="139"/>
      <c r="J2383" s="139"/>
      <c r="K2383" s="139"/>
      <c r="L2383" s="139"/>
      <c r="M2383" s="139"/>
      <c r="N2383" s="388"/>
    </row>
    <row r="2384" spans="2:14" x14ac:dyDescent="0.25">
      <c r="B2384" s="387"/>
      <c r="C2384" s="387"/>
      <c r="D2384" s="384"/>
      <c r="E2384" s="385"/>
      <c r="F2384" s="385"/>
      <c r="G2384" s="385"/>
      <c r="H2384" s="386"/>
      <c r="I2384" s="139"/>
      <c r="J2384" s="139"/>
      <c r="K2384" s="139"/>
      <c r="L2384" s="139"/>
      <c r="M2384" s="139"/>
      <c r="N2384" s="388"/>
    </row>
    <row r="2385" spans="2:14" x14ac:dyDescent="0.25">
      <c r="B2385" s="387"/>
      <c r="C2385" s="387"/>
      <c r="D2385" s="384"/>
      <c r="E2385" s="385"/>
      <c r="F2385" s="385"/>
      <c r="G2385" s="385"/>
      <c r="H2385" s="386"/>
      <c r="I2385" s="139"/>
      <c r="J2385" s="139"/>
      <c r="K2385" s="139"/>
      <c r="L2385" s="139"/>
      <c r="M2385" s="139"/>
      <c r="N2385" s="388"/>
    </row>
    <row r="2386" spans="2:14" x14ac:dyDescent="0.25">
      <c r="B2386" s="387"/>
      <c r="C2386" s="387"/>
      <c r="D2386" s="384"/>
      <c r="E2386" s="385"/>
      <c r="F2386" s="385"/>
      <c r="G2386" s="385"/>
      <c r="H2386" s="386"/>
      <c r="I2386" s="139"/>
      <c r="J2386" s="139"/>
      <c r="K2386" s="139"/>
      <c r="L2386" s="139"/>
      <c r="M2386" s="139"/>
      <c r="N2386" s="388"/>
    </row>
    <row r="2387" spans="2:14" x14ac:dyDescent="0.25">
      <c r="B2387" s="387"/>
      <c r="C2387" s="387"/>
      <c r="D2387" s="384"/>
      <c r="E2387" s="385"/>
      <c r="F2387" s="385"/>
      <c r="G2387" s="385"/>
      <c r="H2387" s="386"/>
      <c r="I2387" s="139"/>
      <c r="J2387" s="139"/>
      <c r="K2387" s="139"/>
      <c r="L2387" s="139"/>
      <c r="M2387" s="139"/>
      <c r="N2387" s="388"/>
    </row>
    <row r="2388" spans="2:14" x14ac:dyDescent="0.25">
      <c r="B2388" s="387"/>
      <c r="C2388" s="387"/>
      <c r="D2388" s="384"/>
      <c r="E2388" s="385"/>
      <c r="F2388" s="385"/>
      <c r="G2388" s="385"/>
      <c r="H2388" s="386"/>
      <c r="I2388" s="139"/>
      <c r="J2388" s="139"/>
      <c r="K2388" s="139"/>
      <c r="L2388" s="139"/>
      <c r="M2388" s="139"/>
      <c r="N2388" s="388"/>
    </row>
    <row r="2389" spans="2:14" x14ac:dyDescent="0.25">
      <c r="B2389" s="387"/>
      <c r="C2389" s="387"/>
      <c r="D2389" s="384"/>
      <c r="E2389" s="385"/>
      <c r="F2389" s="385"/>
      <c r="G2389" s="385"/>
      <c r="H2389" s="386"/>
      <c r="I2389" s="139"/>
      <c r="J2389" s="139"/>
      <c r="K2389" s="139"/>
      <c r="L2389" s="139"/>
      <c r="M2389" s="139"/>
      <c r="N2389" s="388"/>
    </row>
    <row r="2390" spans="2:14" x14ac:dyDescent="0.25">
      <c r="B2390" s="387"/>
      <c r="C2390" s="387"/>
      <c r="D2390" s="384"/>
      <c r="E2390" s="385"/>
      <c r="F2390" s="385"/>
      <c r="G2390" s="385"/>
      <c r="H2390" s="386"/>
      <c r="I2390" s="139"/>
      <c r="J2390" s="139"/>
      <c r="K2390" s="139"/>
      <c r="L2390" s="139"/>
      <c r="M2390" s="139"/>
      <c r="N2390" s="388"/>
    </row>
    <row r="2391" spans="2:14" x14ac:dyDescent="0.25">
      <c r="B2391" s="387"/>
      <c r="C2391" s="387"/>
      <c r="D2391" s="384"/>
      <c r="E2391" s="385"/>
      <c r="F2391" s="385"/>
      <c r="G2391" s="385"/>
      <c r="H2391" s="386"/>
      <c r="I2391" s="139"/>
      <c r="J2391" s="139"/>
      <c r="K2391" s="139"/>
      <c r="L2391" s="139"/>
      <c r="M2391" s="139"/>
      <c r="N2391" s="388"/>
    </row>
    <row r="2392" spans="2:14" x14ac:dyDescent="0.25">
      <c r="B2392" s="387"/>
      <c r="C2392" s="387"/>
      <c r="D2392" s="384"/>
      <c r="E2392" s="385"/>
      <c r="F2392" s="385"/>
      <c r="G2392" s="385"/>
      <c r="H2392" s="386"/>
      <c r="I2392" s="139"/>
      <c r="J2392" s="139"/>
      <c r="K2392" s="139"/>
      <c r="L2392" s="139"/>
      <c r="M2392" s="139"/>
      <c r="N2392" s="388"/>
    </row>
    <row r="2393" spans="2:14" x14ac:dyDescent="0.25">
      <c r="B2393" s="387"/>
      <c r="C2393" s="387"/>
      <c r="D2393" s="384"/>
      <c r="E2393" s="385"/>
      <c r="F2393" s="385"/>
      <c r="G2393" s="385"/>
      <c r="H2393" s="386"/>
      <c r="I2393" s="139"/>
      <c r="J2393" s="139"/>
      <c r="K2393" s="139"/>
      <c r="L2393" s="139"/>
      <c r="M2393" s="139"/>
      <c r="N2393" s="388"/>
    </row>
    <row r="2394" spans="2:14" x14ac:dyDescent="0.25">
      <c r="B2394" s="387"/>
      <c r="C2394" s="387"/>
      <c r="D2394" s="384"/>
      <c r="E2394" s="385"/>
      <c r="F2394" s="385"/>
      <c r="G2394" s="385"/>
      <c r="H2394" s="386"/>
      <c r="I2394" s="139"/>
      <c r="J2394" s="139"/>
      <c r="K2394" s="139"/>
      <c r="L2394" s="139"/>
      <c r="M2394" s="139"/>
      <c r="N2394" s="388"/>
    </row>
    <row r="2395" spans="2:14" x14ac:dyDescent="0.25">
      <c r="B2395" s="387"/>
      <c r="C2395" s="387"/>
      <c r="D2395" s="384"/>
      <c r="E2395" s="385"/>
      <c r="F2395" s="385"/>
      <c r="G2395" s="385"/>
      <c r="H2395" s="386"/>
      <c r="I2395" s="139"/>
      <c r="J2395" s="139"/>
      <c r="K2395" s="139"/>
      <c r="L2395" s="139"/>
      <c r="M2395" s="139"/>
      <c r="N2395" s="388"/>
    </row>
    <row r="2396" spans="2:14" x14ac:dyDescent="0.25">
      <c r="B2396" s="387"/>
      <c r="C2396" s="387"/>
      <c r="D2396" s="384"/>
      <c r="E2396" s="385"/>
      <c r="F2396" s="385"/>
      <c r="G2396" s="385"/>
      <c r="H2396" s="386"/>
      <c r="I2396" s="139"/>
      <c r="J2396" s="139"/>
      <c r="K2396" s="139"/>
      <c r="L2396" s="139"/>
      <c r="M2396" s="139"/>
      <c r="N2396" s="388"/>
    </row>
    <row r="2397" spans="2:14" x14ac:dyDescent="0.25">
      <c r="B2397" s="387"/>
      <c r="C2397" s="387"/>
      <c r="D2397" s="384"/>
      <c r="E2397" s="385"/>
      <c r="F2397" s="385"/>
      <c r="G2397" s="385"/>
      <c r="H2397" s="386"/>
      <c r="I2397" s="139"/>
      <c r="J2397" s="139"/>
      <c r="K2397" s="139"/>
      <c r="L2397" s="139"/>
      <c r="M2397" s="139"/>
      <c r="N2397" s="388"/>
    </row>
    <row r="2398" spans="2:14" x14ac:dyDescent="0.25">
      <c r="B2398" s="387"/>
      <c r="C2398" s="387"/>
      <c r="D2398" s="384"/>
      <c r="E2398" s="385"/>
      <c r="F2398" s="385"/>
      <c r="G2398" s="385"/>
      <c r="H2398" s="386"/>
      <c r="I2398" s="139"/>
      <c r="J2398" s="139"/>
      <c r="K2398" s="139"/>
      <c r="L2398" s="139"/>
      <c r="M2398" s="139"/>
      <c r="N2398" s="388"/>
    </row>
    <row r="2399" spans="2:14" x14ac:dyDescent="0.25">
      <c r="B2399" s="387"/>
      <c r="C2399" s="387"/>
      <c r="D2399" s="384"/>
      <c r="E2399" s="385"/>
      <c r="F2399" s="385"/>
      <c r="G2399" s="385"/>
      <c r="H2399" s="386"/>
      <c r="I2399" s="139"/>
      <c r="J2399" s="139"/>
      <c r="K2399" s="139"/>
      <c r="L2399" s="139"/>
      <c r="M2399" s="139"/>
      <c r="N2399" s="388"/>
    </row>
    <row r="2400" spans="2:14" x14ac:dyDescent="0.25">
      <c r="B2400" s="387"/>
      <c r="C2400" s="387"/>
      <c r="D2400" s="384"/>
      <c r="E2400" s="385"/>
      <c r="F2400" s="385"/>
      <c r="G2400" s="385"/>
      <c r="H2400" s="386"/>
      <c r="I2400" s="139"/>
      <c r="J2400" s="139"/>
      <c r="K2400" s="139"/>
      <c r="L2400" s="139"/>
      <c r="M2400" s="139"/>
      <c r="N2400" s="388"/>
    </row>
    <row r="2401" spans="2:14" x14ac:dyDescent="0.25">
      <c r="B2401" s="387"/>
      <c r="C2401" s="387"/>
      <c r="D2401" s="384"/>
      <c r="E2401" s="385"/>
      <c r="F2401" s="385"/>
      <c r="G2401" s="385"/>
      <c r="H2401" s="386"/>
      <c r="I2401" s="139"/>
      <c r="J2401" s="139"/>
      <c r="K2401" s="139"/>
      <c r="L2401" s="139"/>
      <c r="M2401" s="139"/>
      <c r="N2401" s="388"/>
    </row>
    <row r="2402" spans="2:14" x14ac:dyDescent="0.25">
      <c r="B2402" s="387"/>
      <c r="C2402" s="387"/>
      <c r="D2402" s="384"/>
      <c r="E2402" s="385"/>
      <c r="F2402" s="385"/>
      <c r="G2402" s="385"/>
      <c r="H2402" s="386"/>
      <c r="I2402" s="139"/>
      <c r="J2402" s="139"/>
      <c r="K2402" s="139"/>
      <c r="L2402" s="139"/>
      <c r="M2402" s="139"/>
      <c r="N2402" s="388"/>
    </row>
    <row r="2403" spans="2:14" x14ac:dyDescent="0.25">
      <c r="B2403" s="387"/>
      <c r="C2403" s="387"/>
      <c r="D2403" s="384"/>
      <c r="E2403" s="385"/>
      <c r="F2403" s="385"/>
      <c r="G2403" s="385"/>
      <c r="H2403" s="386"/>
      <c r="I2403" s="139"/>
      <c r="J2403" s="139"/>
      <c r="K2403" s="139"/>
      <c r="L2403" s="139"/>
      <c r="M2403" s="139"/>
      <c r="N2403" s="388"/>
    </row>
    <row r="2404" spans="2:14" x14ac:dyDescent="0.25">
      <c r="B2404" s="387"/>
      <c r="C2404" s="387"/>
      <c r="D2404" s="384"/>
      <c r="E2404" s="385"/>
      <c r="F2404" s="385"/>
      <c r="G2404" s="385"/>
      <c r="H2404" s="386"/>
      <c r="I2404" s="139"/>
      <c r="J2404" s="139"/>
      <c r="K2404" s="139"/>
      <c r="L2404" s="139"/>
      <c r="M2404" s="139"/>
      <c r="N2404" s="388"/>
    </row>
    <row r="2405" spans="2:14" x14ac:dyDescent="0.25">
      <c r="B2405" s="387"/>
      <c r="C2405" s="387"/>
      <c r="D2405" s="384"/>
      <c r="E2405" s="385"/>
      <c r="F2405" s="385"/>
      <c r="G2405" s="385"/>
      <c r="H2405" s="386"/>
      <c r="I2405" s="139"/>
      <c r="J2405" s="139"/>
      <c r="K2405" s="139"/>
      <c r="L2405" s="139"/>
      <c r="M2405" s="139"/>
      <c r="N2405" s="388"/>
    </row>
    <row r="2406" spans="2:14" x14ac:dyDescent="0.25">
      <c r="B2406" s="387"/>
      <c r="C2406" s="387"/>
      <c r="D2406" s="384"/>
      <c r="E2406" s="385"/>
      <c r="F2406" s="385"/>
      <c r="G2406" s="385"/>
      <c r="H2406" s="386"/>
      <c r="I2406" s="139"/>
      <c r="J2406" s="139"/>
      <c r="K2406" s="139"/>
      <c r="L2406" s="139"/>
      <c r="M2406" s="139"/>
      <c r="N2406" s="388"/>
    </row>
    <row r="2407" spans="2:14" x14ac:dyDescent="0.25">
      <c r="B2407" s="387"/>
      <c r="C2407" s="387"/>
      <c r="D2407" s="384"/>
      <c r="E2407" s="385"/>
      <c r="F2407" s="385"/>
      <c r="G2407" s="385"/>
      <c r="H2407" s="386"/>
      <c r="I2407" s="139"/>
      <c r="J2407" s="139"/>
      <c r="K2407" s="139"/>
      <c r="L2407" s="139"/>
      <c r="M2407" s="139"/>
      <c r="N2407" s="388"/>
    </row>
    <row r="2408" spans="2:14" x14ac:dyDescent="0.25">
      <c r="B2408" s="387"/>
      <c r="C2408" s="387"/>
      <c r="D2408" s="384"/>
      <c r="E2408" s="385"/>
      <c r="F2408" s="385"/>
      <c r="G2408" s="385"/>
      <c r="H2408" s="386"/>
      <c r="I2408" s="139"/>
      <c r="J2408" s="139"/>
      <c r="K2408" s="139"/>
      <c r="L2408" s="139"/>
      <c r="M2408" s="139"/>
      <c r="N2408" s="388"/>
    </row>
    <row r="2409" spans="2:14" x14ac:dyDescent="0.25">
      <c r="B2409" s="387"/>
      <c r="C2409" s="387"/>
      <c r="D2409" s="384"/>
      <c r="E2409" s="385"/>
      <c r="F2409" s="385"/>
      <c r="G2409" s="385"/>
      <c r="H2409" s="386"/>
      <c r="I2409" s="139"/>
      <c r="J2409" s="139"/>
      <c r="K2409" s="139"/>
      <c r="L2409" s="139"/>
      <c r="M2409" s="139"/>
      <c r="N2409" s="388"/>
    </row>
    <row r="2410" spans="2:14" x14ac:dyDescent="0.25">
      <c r="B2410" s="387"/>
      <c r="C2410" s="387"/>
      <c r="D2410" s="384"/>
      <c r="E2410" s="385"/>
      <c r="F2410" s="385"/>
      <c r="G2410" s="385"/>
      <c r="H2410" s="386"/>
      <c r="I2410" s="139"/>
      <c r="J2410" s="139"/>
      <c r="K2410" s="139"/>
      <c r="L2410" s="139"/>
      <c r="M2410" s="139"/>
      <c r="N2410" s="388"/>
    </row>
    <row r="2411" spans="2:14" x14ac:dyDescent="0.25">
      <c r="B2411" s="387"/>
      <c r="C2411" s="387"/>
      <c r="D2411" s="384"/>
      <c r="E2411" s="385"/>
      <c r="F2411" s="385"/>
      <c r="G2411" s="385"/>
      <c r="H2411" s="386"/>
      <c r="I2411" s="139"/>
      <c r="J2411" s="139"/>
      <c r="K2411" s="139"/>
      <c r="L2411" s="139"/>
      <c r="M2411" s="139"/>
      <c r="N2411" s="388"/>
    </row>
    <row r="2412" spans="2:14" x14ac:dyDescent="0.25">
      <c r="B2412" s="387"/>
      <c r="C2412" s="387"/>
      <c r="D2412" s="384"/>
      <c r="E2412" s="385"/>
      <c r="F2412" s="385"/>
      <c r="G2412" s="385"/>
      <c r="H2412" s="386"/>
      <c r="I2412" s="139"/>
      <c r="J2412" s="139"/>
      <c r="K2412" s="139"/>
      <c r="L2412" s="139"/>
      <c r="M2412" s="139"/>
      <c r="N2412" s="388"/>
    </row>
    <row r="2413" spans="2:14" x14ac:dyDescent="0.25">
      <c r="B2413" s="387"/>
      <c r="C2413" s="387"/>
      <c r="D2413" s="384"/>
      <c r="E2413" s="385"/>
      <c r="F2413" s="385"/>
      <c r="G2413" s="385"/>
      <c r="H2413" s="386"/>
      <c r="I2413" s="139"/>
      <c r="J2413" s="139"/>
      <c r="K2413" s="139"/>
      <c r="L2413" s="139"/>
      <c r="M2413" s="139"/>
      <c r="N2413" s="388"/>
    </row>
    <row r="2414" spans="2:14" x14ac:dyDescent="0.25">
      <c r="B2414" s="387"/>
      <c r="C2414" s="387"/>
      <c r="D2414" s="384"/>
      <c r="E2414" s="385"/>
      <c r="F2414" s="385"/>
      <c r="G2414" s="385"/>
      <c r="H2414" s="386"/>
      <c r="I2414" s="139"/>
      <c r="J2414" s="139"/>
      <c r="K2414" s="139"/>
      <c r="L2414" s="139"/>
      <c r="M2414" s="139"/>
      <c r="N2414" s="388"/>
    </row>
    <row r="2415" spans="2:14" x14ac:dyDescent="0.25">
      <c r="B2415" s="387"/>
      <c r="C2415" s="387"/>
      <c r="D2415" s="384"/>
      <c r="E2415" s="385"/>
      <c r="F2415" s="385"/>
      <c r="G2415" s="385"/>
      <c r="H2415" s="386"/>
      <c r="I2415" s="139"/>
      <c r="J2415" s="139"/>
      <c r="K2415" s="139"/>
      <c r="L2415" s="139"/>
      <c r="M2415" s="139"/>
      <c r="N2415" s="388"/>
    </row>
    <row r="2416" spans="2:14" x14ac:dyDescent="0.25">
      <c r="B2416" s="387"/>
      <c r="C2416" s="387"/>
      <c r="D2416" s="384"/>
      <c r="E2416" s="385"/>
      <c r="F2416" s="385"/>
      <c r="G2416" s="385"/>
      <c r="H2416" s="386"/>
      <c r="I2416" s="139"/>
      <c r="J2416" s="139"/>
      <c r="K2416" s="139"/>
      <c r="L2416" s="139"/>
      <c r="M2416" s="139"/>
      <c r="N2416" s="388"/>
    </row>
    <row r="2417" spans="2:14" x14ac:dyDescent="0.25">
      <c r="B2417" s="387"/>
      <c r="C2417" s="387"/>
      <c r="D2417" s="384"/>
      <c r="E2417" s="385"/>
      <c r="F2417" s="385"/>
      <c r="G2417" s="385"/>
      <c r="H2417" s="386"/>
      <c r="I2417" s="139"/>
      <c r="J2417" s="139"/>
      <c r="K2417" s="139"/>
      <c r="L2417" s="139"/>
      <c r="M2417" s="139"/>
      <c r="N2417" s="388"/>
    </row>
    <row r="2418" spans="2:14" x14ac:dyDescent="0.25">
      <c r="B2418" s="387"/>
      <c r="C2418" s="387"/>
      <c r="D2418" s="384"/>
      <c r="E2418" s="385"/>
      <c r="F2418" s="385"/>
      <c r="G2418" s="385"/>
      <c r="H2418" s="386"/>
      <c r="I2418" s="139"/>
      <c r="J2418" s="139"/>
      <c r="K2418" s="139"/>
      <c r="L2418" s="139"/>
      <c r="M2418" s="139"/>
      <c r="N2418" s="388"/>
    </row>
    <row r="2419" spans="2:14" x14ac:dyDescent="0.25">
      <c r="B2419" s="387"/>
      <c r="C2419" s="387"/>
      <c r="D2419" s="384"/>
      <c r="E2419" s="385"/>
      <c r="F2419" s="385"/>
      <c r="G2419" s="385"/>
      <c r="H2419" s="386"/>
      <c r="I2419" s="139"/>
      <c r="J2419" s="139"/>
      <c r="K2419" s="139"/>
      <c r="L2419" s="139"/>
      <c r="M2419" s="139"/>
      <c r="N2419" s="388"/>
    </row>
    <row r="2420" spans="2:14" x14ac:dyDescent="0.25">
      <c r="B2420" s="387"/>
      <c r="C2420" s="387"/>
      <c r="D2420" s="384"/>
      <c r="E2420" s="385"/>
      <c r="F2420" s="385"/>
      <c r="G2420" s="385"/>
      <c r="H2420" s="386"/>
      <c r="I2420" s="139"/>
      <c r="J2420" s="139"/>
      <c r="K2420" s="139"/>
      <c r="L2420" s="139"/>
      <c r="M2420" s="139"/>
      <c r="N2420" s="388"/>
    </row>
    <row r="2421" spans="2:14" x14ac:dyDescent="0.25">
      <c r="B2421" s="387"/>
      <c r="C2421" s="387"/>
      <c r="D2421" s="384"/>
      <c r="E2421" s="385"/>
      <c r="F2421" s="385"/>
      <c r="G2421" s="385"/>
      <c r="H2421" s="386"/>
      <c r="I2421" s="139"/>
      <c r="J2421" s="139"/>
      <c r="K2421" s="139"/>
      <c r="L2421" s="139"/>
      <c r="M2421" s="139"/>
      <c r="N2421" s="388"/>
    </row>
    <row r="2422" spans="2:14" x14ac:dyDescent="0.25">
      <c r="B2422" s="387"/>
      <c r="C2422" s="387"/>
      <c r="D2422" s="384"/>
      <c r="E2422" s="385"/>
      <c r="F2422" s="385"/>
      <c r="G2422" s="385"/>
      <c r="H2422" s="386"/>
      <c r="I2422" s="139"/>
      <c r="J2422" s="139"/>
      <c r="K2422" s="139"/>
      <c r="L2422" s="139"/>
      <c r="M2422" s="139"/>
      <c r="N2422" s="388"/>
    </row>
    <row r="2423" spans="2:14" x14ac:dyDescent="0.25">
      <c r="B2423" s="387"/>
      <c r="C2423" s="387"/>
      <c r="D2423" s="384"/>
      <c r="E2423" s="385"/>
      <c r="F2423" s="385"/>
      <c r="G2423" s="385"/>
      <c r="H2423" s="386"/>
      <c r="I2423" s="139"/>
      <c r="J2423" s="139"/>
      <c r="K2423" s="139"/>
      <c r="L2423" s="139"/>
      <c r="M2423" s="139"/>
      <c r="N2423" s="388"/>
    </row>
    <row r="2424" spans="2:14" x14ac:dyDescent="0.25">
      <c r="B2424" s="387"/>
      <c r="C2424" s="387"/>
      <c r="D2424" s="384"/>
      <c r="E2424" s="385"/>
      <c r="F2424" s="385"/>
      <c r="G2424" s="385"/>
      <c r="H2424" s="386"/>
      <c r="I2424" s="139"/>
      <c r="J2424" s="139"/>
      <c r="K2424" s="139"/>
      <c r="L2424" s="139"/>
      <c r="M2424" s="139"/>
      <c r="N2424" s="388"/>
    </row>
    <row r="2425" spans="2:14" x14ac:dyDescent="0.25">
      <c r="B2425" s="387"/>
      <c r="C2425" s="387"/>
      <c r="D2425" s="384"/>
      <c r="E2425" s="385"/>
      <c r="F2425" s="385"/>
      <c r="G2425" s="385"/>
      <c r="H2425" s="386"/>
      <c r="I2425" s="139"/>
      <c r="J2425" s="139"/>
      <c r="K2425" s="139"/>
      <c r="L2425" s="139"/>
      <c r="M2425" s="139"/>
      <c r="N2425" s="388"/>
    </row>
    <row r="2426" spans="2:14" x14ac:dyDescent="0.25">
      <c r="B2426" s="387"/>
      <c r="C2426" s="387"/>
      <c r="D2426" s="384"/>
      <c r="E2426" s="385"/>
      <c r="F2426" s="385"/>
      <c r="G2426" s="385"/>
      <c r="H2426" s="386"/>
      <c r="I2426" s="139"/>
      <c r="J2426" s="139"/>
      <c r="K2426" s="139"/>
      <c r="L2426" s="139"/>
      <c r="M2426" s="139"/>
      <c r="N2426" s="388"/>
    </row>
    <row r="2427" spans="2:14" x14ac:dyDescent="0.25">
      <c r="B2427" s="387"/>
      <c r="C2427" s="387"/>
      <c r="D2427" s="384"/>
      <c r="E2427" s="385"/>
      <c r="F2427" s="385"/>
      <c r="G2427" s="385"/>
      <c r="H2427" s="386"/>
      <c r="I2427" s="139"/>
      <c r="J2427" s="139"/>
      <c r="K2427" s="139"/>
      <c r="L2427" s="139"/>
      <c r="M2427" s="139"/>
      <c r="N2427" s="388"/>
    </row>
    <row r="2428" spans="2:14" x14ac:dyDescent="0.25">
      <c r="B2428" s="387"/>
      <c r="C2428" s="387"/>
      <c r="D2428" s="384"/>
      <c r="E2428" s="385"/>
      <c r="F2428" s="385"/>
      <c r="G2428" s="385"/>
      <c r="H2428" s="386"/>
      <c r="I2428" s="139"/>
      <c r="J2428" s="139"/>
      <c r="K2428" s="139"/>
      <c r="L2428" s="139"/>
      <c r="M2428" s="139"/>
      <c r="N2428" s="388"/>
    </row>
    <row r="2429" spans="2:14" x14ac:dyDescent="0.25">
      <c r="B2429" s="387"/>
      <c r="C2429" s="387"/>
      <c r="D2429" s="384"/>
      <c r="E2429" s="385"/>
      <c r="F2429" s="385"/>
      <c r="G2429" s="385"/>
      <c r="H2429" s="386"/>
      <c r="I2429" s="139"/>
      <c r="J2429" s="139"/>
      <c r="K2429" s="139"/>
      <c r="L2429" s="139"/>
      <c r="M2429" s="139"/>
      <c r="N2429" s="388"/>
    </row>
    <row r="2430" spans="2:14" x14ac:dyDescent="0.25">
      <c r="B2430" s="387"/>
      <c r="C2430" s="387"/>
      <c r="D2430" s="384"/>
      <c r="E2430" s="385"/>
      <c r="F2430" s="385"/>
      <c r="G2430" s="385"/>
      <c r="H2430" s="386"/>
      <c r="I2430" s="139"/>
      <c r="J2430" s="139"/>
      <c r="K2430" s="139"/>
      <c r="L2430" s="139"/>
      <c r="M2430" s="139"/>
      <c r="N2430" s="388"/>
    </row>
    <row r="2431" spans="2:14" x14ac:dyDescent="0.25">
      <c r="B2431" s="387"/>
      <c r="C2431" s="387"/>
      <c r="D2431" s="384"/>
      <c r="E2431" s="385"/>
      <c r="F2431" s="385"/>
      <c r="G2431" s="385"/>
      <c r="H2431" s="386"/>
      <c r="I2431" s="139"/>
      <c r="J2431" s="139"/>
      <c r="K2431" s="139"/>
      <c r="L2431" s="139"/>
      <c r="M2431" s="139"/>
      <c r="N2431" s="388"/>
    </row>
    <row r="2432" spans="2:14" x14ac:dyDescent="0.25">
      <c r="B2432" s="387"/>
      <c r="C2432" s="387"/>
      <c r="D2432" s="384"/>
      <c r="E2432" s="385"/>
      <c r="F2432" s="385"/>
      <c r="G2432" s="385"/>
      <c r="H2432" s="386"/>
      <c r="I2432" s="139"/>
      <c r="J2432" s="139"/>
      <c r="K2432" s="139"/>
      <c r="L2432" s="139"/>
      <c r="M2432" s="139"/>
      <c r="N2432" s="388"/>
    </row>
    <row r="2433" spans="2:14" x14ac:dyDescent="0.25">
      <c r="B2433" s="387"/>
      <c r="C2433" s="387"/>
      <c r="D2433" s="384"/>
      <c r="E2433" s="385"/>
      <c r="F2433" s="385"/>
      <c r="G2433" s="385"/>
      <c r="H2433" s="386"/>
      <c r="I2433" s="139"/>
      <c r="J2433" s="139"/>
      <c r="K2433" s="139"/>
      <c r="L2433" s="139"/>
      <c r="M2433" s="139"/>
      <c r="N2433" s="388"/>
    </row>
    <row r="2434" spans="2:14" x14ac:dyDescent="0.25">
      <c r="B2434" s="387"/>
      <c r="C2434" s="387"/>
      <c r="D2434" s="384"/>
      <c r="E2434" s="385"/>
      <c r="F2434" s="385"/>
      <c r="G2434" s="385"/>
      <c r="H2434" s="386"/>
      <c r="I2434" s="139"/>
      <c r="J2434" s="139"/>
      <c r="K2434" s="139"/>
      <c r="L2434" s="139"/>
      <c r="M2434" s="139"/>
      <c r="N2434" s="388"/>
    </row>
    <row r="2435" spans="2:14" x14ac:dyDescent="0.25">
      <c r="B2435" s="387"/>
      <c r="C2435" s="387"/>
      <c r="D2435" s="384"/>
      <c r="E2435" s="385"/>
      <c r="F2435" s="385"/>
      <c r="G2435" s="385"/>
      <c r="H2435" s="386"/>
      <c r="I2435" s="139"/>
      <c r="J2435" s="139"/>
      <c r="K2435" s="139"/>
      <c r="L2435" s="139"/>
      <c r="M2435" s="139"/>
      <c r="N2435" s="388"/>
    </row>
    <row r="2436" spans="2:14" x14ac:dyDescent="0.25">
      <c r="B2436" s="387"/>
      <c r="C2436" s="387"/>
      <c r="D2436" s="384"/>
      <c r="E2436" s="385"/>
      <c r="F2436" s="385"/>
      <c r="G2436" s="385"/>
      <c r="H2436" s="386"/>
      <c r="I2436" s="139"/>
      <c r="J2436" s="139"/>
      <c r="K2436" s="139"/>
      <c r="L2436" s="139"/>
      <c r="M2436" s="139"/>
      <c r="N2436" s="388"/>
    </row>
    <row r="2437" spans="2:14" x14ac:dyDescent="0.25">
      <c r="B2437" s="387"/>
      <c r="C2437" s="387"/>
      <c r="D2437" s="384"/>
      <c r="E2437" s="385"/>
      <c r="F2437" s="385"/>
      <c r="G2437" s="385"/>
      <c r="H2437" s="386"/>
      <c r="I2437" s="139"/>
      <c r="J2437" s="139"/>
      <c r="K2437" s="139"/>
      <c r="L2437" s="139"/>
      <c r="M2437" s="139"/>
      <c r="N2437" s="388"/>
    </row>
    <row r="2438" spans="2:14" x14ac:dyDescent="0.25">
      <c r="B2438" s="387"/>
      <c r="C2438" s="387"/>
      <c r="D2438" s="384"/>
      <c r="E2438" s="385"/>
      <c r="F2438" s="385"/>
      <c r="G2438" s="385"/>
      <c r="H2438" s="386"/>
      <c r="I2438" s="139"/>
      <c r="J2438" s="139"/>
      <c r="K2438" s="139"/>
      <c r="L2438" s="139"/>
      <c r="M2438" s="139"/>
      <c r="N2438" s="388"/>
    </row>
    <row r="2439" spans="2:14" x14ac:dyDescent="0.25">
      <c r="B2439" s="387"/>
      <c r="C2439" s="387"/>
      <c r="D2439" s="384"/>
      <c r="E2439" s="385"/>
      <c r="F2439" s="385"/>
      <c r="G2439" s="385"/>
      <c r="H2439" s="386"/>
      <c r="I2439" s="139"/>
      <c r="J2439" s="139"/>
      <c r="K2439" s="139"/>
      <c r="L2439" s="139"/>
      <c r="M2439" s="139"/>
      <c r="N2439" s="388"/>
    </row>
    <row r="2440" spans="2:14" x14ac:dyDescent="0.25">
      <c r="B2440" s="387"/>
      <c r="C2440" s="387"/>
      <c r="D2440" s="384"/>
      <c r="E2440" s="385"/>
      <c r="F2440" s="385"/>
      <c r="G2440" s="385"/>
      <c r="H2440" s="386"/>
      <c r="I2440" s="139"/>
      <c r="J2440" s="139"/>
      <c r="K2440" s="139"/>
      <c r="L2440" s="139"/>
      <c r="M2440" s="139"/>
      <c r="N2440" s="388"/>
    </row>
    <row r="2441" spans="2:14" x14ac:dyDescent="0.25">
      <c r="B2441" s="387"/>
      <c r="C2441" s="387"/>
      <c r="D2441" s="384"/>
      <c r="E2441" s="385"/>
      <c r="F2441" s="385"/>
      <c r="G2441" s="385"/>
      <c r="H2441" s="386"/>
      <c r="I2441" s="139"/>
      <c r="J2441" s="139"/>
      <c r="K2441" s="139"/>
      <c r="L2441" s="139"/>
      <c r="M2441" s="139"/>
      <c r="N2441" s="388"/>
    </row>
    <row r="2442" spans="2:14" x14ac:dyDescent="0.25">
      <c r="B2442" s="387"/>
      <c r="C2442" s="387"/>
      <c r="D2442" s="384"/>
      <c r="E2442" s="385"/>
      <c r="F2442" s="385"/>
      <c r="G2442" s="385"/>
      <c r="H2442" s="386"/>
      <c r="I2442" s="139"/>
      <c r="J2442" s="139"/>
      <c r="K2442" s="139"/>
      <c r="L2442" s="139"/>
      <c r="M2442" s="139"/>
      <c r="N2442" s="388"/>
    </row>
    <row r="2443" spans="2:14" x14ac:dyDescent="0.25">
      <c r="B2443" s="387"/>
      <c r="C2443" s="387"/>
      <c r="D2443" s="384"/>
      <c r="E2443" s="385"/>
      <c r="F2443" s="385"/>
      <c r="G2443" s="385"/>
      <c r="H2443" s="386"/>
      <c r="I2443" s="139"/>
      <c r="J2443" s="139"/>
      <c r="K2443" s="139"/>
      <c r="L2443" s="139"/>
      <c r="M2443" s="139"/>
      <c r="N2443" s="388"/>
    </row>
    <row r="2444" spans="2:14" x14ac:dyDescent="0.25">
      <c r="B2444" s="387"/>
      <c r="C2444" s="387"/>
      <c r="D2444" s="384"/>
      <c r="E2444" s="385"/>
      <c r="F2444" s="385"/>
      <c r="G2444" s="385"/>
      <c r="H2444" s="386"/>
      <c r="I2444" s="139"/>
      <c r="J2444" s="139"/>
      <c r="K2444" s="139"/>
      <c r="L2444" s="139"/>
      <c r="M2444" s="139"/>
      <c r="N2444" s="388"/>
    </row>
    <row r="2445" spans="2:14" x14ac:dyDescent="0.25">
      <c r="B2445" s="387"/>
      <c r="C2445" s="387"/>
      <c r="D2445" s="384"/>
      <c r="E2445" s="385"/>
      <c r="F2445" s="385"/>
      <c r="G2445" s="385"/>
      <c r="H2445" s="386"/>
      <c r="I2445" s="139"/>
      <c r="J2445" s="139"/>
      <c r="K2445" s="139"/>
      <c r="L2445" s="139"/>
      <c r="M2445" s="139"/>
      <c r="N2445" s="388"/>
    </row>
    <row r="2446" spans="2:14" x14ac:dyDescent="0.25">
      <c r="B2446" s="387"/>
      <c r="C2446" s="387"/>
      <c r="D2446" s="384"/>
      <c r="E2446" s="385"/>
      <c r="F2446" s="385"/>
      <c r="G2446" s="385"/>
      <c r="H2446" s="386"/>
      <c r="I2446" s="139"/>
      <c r="J2446" s="139"/>
      <c r="K2446" s="139"/>
      <c r="L2446" s="139"/>
      <c r="M2446" s="139"/>
      <c r="N2446" s="388"/>
    </row>
    <row r="2447" spans="2:14" x14ac:dyDescent="0.25">
      <c r="B2447" s="387"/>
      <c r="C2447" s="387"/>
      <c r="D2447" s="384"/>
      <c r="E2447" s="385"/>
      <c r="F2447" s="385"/>
      <c r="G2447" s="385"/>
      <c r="H2447" s="386"/>
      <c r="I2447" s="139"/>
      <c r="J2447" s="139"/>
      <c r="K2447" s="139"/>
      <c r="L2447" s="139"/>
      <c r="M2447" s="139"/>
      <c r="N2447" s="388"/>
    </row>
    <row r="2448" spans="2:14" x14ac:dyDescent="0.25">
      <c r="B2448" s="387"/>
      <c r="C2448" s="387"/>
      <c r="D2448" s="384"/>
      <c r="E2448" s="385"/>
      <c r="F2448" s="385"/>
      <c r="G2448" s="385"/>
      <c r="H2448" s="386"/>
      <c r="I2448" s="139"/>
      <c r="J2448" s="139"/>
      <c r="K2448" s="139"/>
      <c r="L2448" s="139"/>
      <c r="M2448" s="139"/>
      <c r="N2448" s="388"/>
    </row>
    <row r="2449" spans="2:14" x14ac:dyDescent="0.25">
      <c r="B2449" s="387"/>
      <c r="C2449" s="387"/>
      <c r="D2449" s="384"/>
      <c r="E2449" s="385"/>
      <c r="F2449" s="385"/>
      <c r="G2449" s="385"/>
      <c r="H2449" s="386"/>
      <c r="I2449" s="139"/>
      <c r="J2449" s="139"/>
      <c r="K2449" s="139"/>
      <c r="L2449" s="139"/>
      <c r="M2449" s="139"/>
      <c r="N2449" s="388"/>
    </row>
    <row r="2450" spans="2:14" x14ac:dyDescent="0.25">
      <c r="B2450" s="387"/>
      <c r="C2450" s="387"/>
      <c r="D2450" s="384"/>
      <c r="E2450" s="385"/>
      <c r="F2450" s="385"/>
      <c r="G2450" s="385"/>
      <c r="H2450" s="386"/>
      <c r="I2450" s="139"/>
      <c r="J2450" s="139"/>
      <c r="K2450" s="139"/>
      <c r="L2450" s="139"/>
      <c r="M2450" s="139"/>
      <c r="N2450" s="388"/>
    </row>
    <row r="2451" spans="2:14" x14ac:dyDescent="0.25">
      <c r="B2451" s="387"/>
      <c r="C2451" s="387"/>
      <c r="D2451" s="384"/>
      <c r="E2451" s="385"/>
      <c r="F2451" s="385"/>
      <c r="G2451" s="385"/>
      <c r="H2451" s="386"/>
      <c r="I2451" s="139"/>
      <c r="J2451" s="139"/>
      <c r="K2451" s="139"/>
      <c r="L2451" s="139"/>
      <c r="M2451" s="139"/>
      <c r="N2451" s="388"/>
    </row>
    <row r="2452" spans="2:14" x14ac:dyDescent="0.25">
      <c r="B2452" s="387"/>
      <c r="C2452" s="387"/>
      <c r="D2452" s="384"/>
      <c r="E2452" s="385"/>
      <c r="F2452" s="385"/>
      <c r="G2452" s="385"/>
      <c r="H2452" s="386"/>
      <c r="I2452" s="139"/>
      <c r="J2452" s="139"/>
      <c r="K2452" s="139"/>
      <c r="L2452" s="139"/>
      <c r="M2452" s="139"/>
      <c r="N2452" s="388"/>
    </row>
    <row r="2453" spans="2:14" x14ac:dyDescent="0.25">
      <c r="B2453" s="387"/>
      <c r="C2453" s="387"/>
      <c r="D2453" s="384"/>
      <c r="E2453" s="385"/>
      <c r="F2453" s="385"/>
      <c r="G2453" s="385"/>
      <c r="H2453" s="386"/>
      <c r="I2453" s="139"/>
      <c r="J2453" s="139"/>
      <c r="K2453" s="139"/>
      <c r="L2453" s="139"/>
      <c r="M2453" s="139"/>
      <c r="N2453" s="388"/>
    </row>
    <row r="2454" spans="2:14" x14ac:dyDescent="0.25">
      <c r="B2454" s="387"/>
      <c r="C2454" s="387"/>
      <c r="D2454" s="384"/>
      <c r="E2454" s="385"/>
      <c r="F2454" s="385"/>
      <c r="G2454" s="385"/>
      <c r="H2454" s="386"/>
      <c r="I2454" s="139"/>
      <c r="J2454" s="139"/>
      <c r="K2454" s="139"/>
      <c r="L2454" s="139"/>
      <c r="M2454" s="139"/>
      <c r="N2454" s="388"/>
    </row>
    <row r="2455" spans="2:14" x14ac:dyDescent="0.25">
      <c r="B2455" s="387"/>
      <c r="C2455" s="387"/>
      <c r="D2455" s="384"/>
      <c r="E2455" s="385"/>
      <c r="F2455" s="385"/>
      <c r="G2455" s="385"/>
      <c r="H2455" s="386"/>
      <c r="I2455" s="139"/>
      <c r="J2455" s="139"/>
      <c r="K2455" s="139"/>
      <c r="L2455" s="139"/>
      <c r="M2455" s="139"/>
      <c r="N2455" s="388"/>
    </row>
    <row r="2456" spans="2:14" x14ac:dyDescent="0.25">
      <c r="B2456" s="387"/>
      <c r="C2456" s="387"/>
      <c r="D2456" s="384"/>
      <c r="E2456" s="385"/>
      <c r="F2456" s="385"/>
      <c r="G2456" s="385"/>
      <c r="H2456" s="386"/>
      <c r="I2456" s="139"/>
      <c r="J2456" s="139"/>
      <c r="K2456" s="139"/>
      <c r="L2456" s="139"/>
      <c r="M2456" s="139"/>
      <c r="N2456" s="388"/>
    </row>
    <row r="2457" spans="2:14" x14ac:dyDescent="0.25">
      <c r="B2457" s="387"/>
      <c r="C2457" s="387"/>
      <c r="D2457" s="384"/>
      <c r="E2457" s="385"/>
      <c r="F2457" s="385"/>
      <c r="G2457" s="385"/>
      <c r="H2457" s="386"/>
      <c r="I2457" s="139"/>
      <c r="J2457" s="139"/>
      <c r="K2457" s="139"/>
      <c r="L2457" s="139"/>
      <c r="M2457" s="139"/>
      <c r="N2457" s="388"/>
    </row>
    <row r="2458" spans="2:14" x14ac:dyDescent="0.25">
      <c r="B2458" s="387"/>
      <c r="C2458" s="387"/>
      <c r="D2458" s="384"/>
      <c r="E2458" s="385"/>
      <c r="F2458" s="385"/>
      <c r="G2458" s="385"/>
      <c r="H2458" s="386"/>
      <c r="I2458" s="139"/>
      <c r="J2458" s="139"/>
      <c r="K2458" s="139"/>
      <c r="L2458" s="139"/>
      <c r="M2458" s="139"/>
      <c r="N2458" s="388"/>
    </row>
    <row r="2459" spans="2:14" x14ac:dyDescent="0.25">
      <c r="B2459" s="387"/>
      <c r="C2459" s="387"/>
      <c r="D2459" s="384"/>
      <c r="E2459" s="385"/>
      <c r="F2459" s="385"/>
      <c r="G2459" s="385"/>
      <c r="H2459" s="386"/>
      <c r="I2459" s="139"/>
      <c r="J2459" s="139"/>
      <c r="K2459" s="139"/>
      <c r="L2459" s="139"/>
      <c r="M2459" s="139"/>
      <c r="N2459" s="388"/>
    </row>
    <row r="2460" spans="2:14" x14ac:dyDescent="0.25">
      <c r="B2460" s="387"/>
      <c r="C2460" s="387"/>
      <c r="D2460" s="384"/>
      <c r="E2460" s="385"/>
      <c r="F2460" s="385"/>
      <c r="G2460" s="385"/>
      <c r="H2460" s="386"/>
      <c r="I2460" s="139"/>
      <c r="J2460" s="139"/>
      <c r="K2460" s="139"/>
      <c r="L2460" s="139"/>
      <c r="M2460" s="139"/>
      <c r="N2460" s="388"/>
    </row>
    <row r="2461" spans="2:14" x14ac:dyDescent="0.25">
      <c r="B2461" s="387"/>
      <c r="C2461" s="387"/>
      <c r="D2461" s="384"/>
      <c r="E2461" s="385"/>
      <c r="F2461" s="385"/>
      <c r="G2461" s="385"/>
      <c r="H2461" s="386"/>
      <c r="I2461" s="139"/>
      <c r="J2461" s="139"/>
      <c r="K2461" s="139"/>
      <c r="L2461" s="139"/>
      <c r="M2461" s="139"/>
      <c r="N2461" s="388"/>
    </row>
    <row r="2462" spans="2:14" x14ac:dyDescent="0.25">
      <c r="B2462" s="387"/>
      <c r="C2462" s="387"/>
      <c r="D2462" s="384"/>
      <c r="E2462" s="385"/>
      <c r="F2462" s="385"/>
      <c r="G2462" s="385"/>
      <c r="H2462" s="386"/>
      <c r="I2462" s="139"/>
      <c r="J2462" s="139"/>
      <c r="K2462" s="139"/>
      <c r="L2462" s="139"/>
      <c r="M2462" s="139"/>
      <c r="N2462" s="388"/>
    </row>
    <row r="2463" spans="2:14" x14ac:dyDescent="0.25">
      <c r="B2463" s="387"/>
      <c r="C2463" s="387"/>
      <c r="D2463" s="384"/>
      <c r="E2463" s="385"/>
      <c r="F2463" s="385"/>
      <c r="G2463" s="385"/>
      <c r="H2463" s="386"/>
      <c r="I2463" s="139"/>
      <c r="J2463" s="139"/>
      <c r="K2463" s="139"/>
      <c r="L2463" s="139"/>
      <c r="M2463" s="139"/>
      <c r="N2463" s="388"/>
    </row>
    <row r="2464" spans="2:14" x14ac:dyDescent="0.25">
      <c r="B2464" s="387"/>
      <c r="C2464" s="387"/>
      <c r="D2464" s="384"/>
      <c r="E2464" s="385"/>
      <c r="F2464" s="385"/>
      <c r="G2464" s="385"/>
      <c r="H2464" s="386"/>
      <c r="I2464" s="139"/>
      <c r="J2464" s="139"/>
      <c r="K2464" s="139"/>
      <c r="L2464" s="139"/>
      <c r="M2464" s="139"/>
      <c r="N2464" s="388"/>
    </row>
    <row r="2465" spans="2:14" x14ac:dyDescent="0.25">
      <c r="B2465" s="387"/>
      <c r="C2465" s="387"/>
      <c r="D2465" s="384"/>
      <c r="E2465" s="385"/>
      <c r="F2465" s="385"/>
      <c r="G2465" s="385"/>
      <c r="H2465" s="386"/>
      <c r="I2465" s="139"/>
      <c r="J2465" s="139"/>
      <c r="K2465" s="139"/>
      <c r="L2465" s="139"/>
      <c r="M2465" s="139"/>
      <c r="N2465" s="388"/>
    </row>
    <row r="2466" spans="2:14" x14ac:dyDescent="0.25">
      <c r="B2466" s="387"/>
      <c r="C2466" s="387"/>
      <c r="D2466" s="384"/>
      <c r="E2466" s="385"/>
      <c r="F2466" s="385"/>
      <c r="G2466" s="385"/>
      <c r="H2466" s="386"/>
      <c r="I2466" s="139"/>
      <c r="J2466" s="139"/>
      <c r="K2466" s="139"/>
      <c r="L2466" s="139"/>
      <c r="M2466" s="139"/>
      <c r="N2466" s="388"/>
    </row>
    <row r="2467" spans="2:14" x14ac:dyDescent="0.25">
      <c r="B2467" s="387"/>
      <c r="C2467" s="387"/>
      <c r="D2467" s="384"/>
      <c r="E2467" s="385"/>
      <c r="F2467" s="385"/>
      <c r="G2467" s="385"/>
      <c r="H2467" s="386"/>
      <c r="I2467" s="139"/>
      <c r="J2467" s="139"/>
      <c r="K2467" s="139"/>
      <c r="L2467" s="139"/>
      <c r="M2467" s="139"/>
      <c r="N2467" s="388"/>
    </row>
    <row r="2468" spans="2:14" x14ac:dyDescent="0.25">
      <c r="B2468" s="387"/>
      <c r="C2468" s="387"/>
      <c r="D2468" s="384"/>
      <c r="E2468" s="385"/>
      <c r="F2468" s="385"/>
      <c r="G2468" s="385"/>
      <c r="H2468" s="386"/>
      <c r="I2468" s="139"/>
      <c r="J2468" s="139"/>
      <c r="K2468" s="139"/>
      <c r="L2468" s="139"/>
      <c r="M2468" s="139"/>
      <c r="N2468" s="388"/>
    </row>
    <row r="2469" spans="2:14" x14ac:dyDescent="0.25">
      <c r="B2469" s="387"/>
      <c r="C2469" s="387"/>
      <c r="D2469" s="384"/>
      <c r="E2469" s="385"/>
      <c r="F2469" s="385"/>
      <c r="G2469" s="385"/>
      <c r="H2469" s="386"/>
      <c r="I2469" s="139"/>
      <c r="J2469" s="139"/>
      <c r="K2469" s="139"/>
      <c r="L2469" s="139"/>
      <c r="M2469" s="139"/>
      <c r="N2469" s="388"/>
    </row>
    <row r="2470" spans="2:14" x14ac:dyDescent="0.25">
      <c r="B2470" s="387"/>
      <c r="C2470" s="387"/>
      <c r="D2470" s="384"/>
      <c r="E2470" s="385"/>
      <c r="F2470" s="385"/>
      <c r="G2470" s="385"/>
      <c r="H2470" s="386"/>
      <c r="I2470" s="139"/>
      <c r="J2470" s="139"/>
      <c r="K2470" s="139"/>
      <c r="L2470" s="139"/>
      <c r="M2470" s="139"/>
      <c r="N2470" s="388"/>
    </row>
    <row r="2471" spans="2:14" x14ac:dyDescent="0.25">
      <c r="B2471" s="387"/>
      <c r="C2471" s="387"/>
      <c r="D2471" s="384"/>
      <c r="E2471" s="385"/>
      <c r="F2471" s="385"/>
      <c r="G2471" s="385"/>
      <c r="H2471" s="386"/>
      <c r="I2471" s="139"/>
      <c r="J2471" s="139"/>
      <c r="K2471" s="139"/>
      <c r="L2471" s="139"/>
      <c r="M2471" s="139"/>
      <c r="N2471" s="388"/>
    </row>
    <row r="2472" spans="2:14" x14ac:dyDescent="0.25">
      <c r="B2472" s="387"/>
      <c r="C2472" s="387"/>
      <c r="D2472" s="384"/>
      <c r="E2472" s="385"/>
      <c r="F2472" s="385"/>
      <c r="G2472" s="385"/>
      <c r="H2472" s="386"/>
      <c r="I2472" s="139"/>
      <c r="J2472" s="139"/>
      <c r="K2472" s="139"/>
      <c r="L2472" s="139"/>
      <c r="M2472" s="139"/>
      <c r="N2472" s="388"/>
    </row>
    <row r="2473" spans="2:14" x14ac:dyDescent="0.25">
      <c r="B2473" s="387"/>
      <c r="C2473" s="387"/>
      <c r="D2473" s="384"/>
      <c r="E2473" s="385"/>
      <c r="F2473" s="385"/>
      <c r="G2473" s="385"/>
      <c r="H2473" s="386"/>
      <c r="I2473" s="139"/>
      <c r="J2473" s="139"/>
      <c r="K2473" s="139"/>
      <c r="L2473" s="139"/>
      <c r="M2473" s="139"/>
      <c r="N2473" s="388"/>
    </row>
    <row r="2474" spans="2:14" x14ac:dyDescent="0.25">
      <c r="B2474" s="387"/>
      <c r="C2474" s="387"/>
      <c r="D2474" s="384"/>
      <c r="E2474" s="385"/>
      <c r="F2474" s="385"/>
      <c r="G2474" s="385"/>
      <c r="H2474" s="386"/>
      <c r="I2474" s="139"/>
      <c r="J2474" s="139"/>
      <c r="K2474" s="139"/>
      <c r="L2474" s="139"/>
      <c r="M2474" s="139"/>
      <c r="N2474" s="388"/>
    </row>
    <row r="2475" spans="2:14" x14ac:dyDescent="0.25">
      <c r="B2475" s="387"/>
      <c r="C2475" s="387"/>
      <c r="D2475" s="384"/>
      <c r="E2475" s="385"/>
      <c r="F2475" s="385"/>
      <c r="G2475" s="385"/>
      <c r="H2475" s="386"/>
      <c r="I2475" s="139"/>
      <c r="J2475" s="139"/>
      <c r="K2475" s="139"/>
      <c r="L2475" s="139"/>
      <c r="M2475" s="139"/>
      <c r="N2475" s="388"/>
    </row>
    <row r="2476" spans="2:14" x14ac:dyDescent="0.25">
      <c r="B2476" s="387"/>
      <c r="C2476" s="387"/>
      <c r="D2476" s="384"/>
      <c r="E2476" s="385"/>
      <c r="F2476" s="385"/>
      <c r="G2476" s="385"/>
      <c r="H2476" s="386"/>
      <c r="I2476" s="139"/>
      <c r="J2476" s="139"/>
      <c r="K2476" s="139"/>
      <c r="L2476" s="139"/>
      <c r="M2476" s="139"/>
      <c r="N2476" s="388"/>
    </row>
    <row r="2477" spans="2:14" x14ac:dyDescent="0.25">
      <c r="B2477" s="387"/>
      <c r="C2477" s="387"/>
      <c r="D2477" s="384"/>
      <c r="E2477" s="385"/>
      <c r="F2477" s="385"/>
      <c r="G2477" s="385"/>
      <c r="H2477" s="386"/>
      <c r="I2477" s="139"/>
      <c r="J2477" s="139"/>
      <c r="K2477" s="139"/>
      <c r="L2477" s="139"/>
      <c r="M2477" s="139"/>
      <c r="N2477" s="388"/>
    </row>
    <row r="2478" spans="2:14" x14ac:dyDescent="0.25">
      <c r="B2478" s="387"/>
      <c r="C2478" s="387"/>
      <c r="D2478" s="384"/>
      <c r="E2478" s="385"/>
      <c r="F2478" s="385"/>
      <c r="G2478" s="385"/>
      <c r="H2478" s="386"/>
      <c r="I2478" s="139"/>
      <c r="J2478" s="139"/>
      <c r="K2478" s="139"/>
      <c r="L2478" s="139"/>
      <c r="M2478" s="139"/>
      <c r="N2478" s="388"/>
    </row>
    <row r="2479" spans="2:14" x14ac:dyDescent="0.25">
      <c r="B2479" s="387"/>
      <c r="C2479" s="387"/>
      <c r="D2479" s="384"/>
      <c r="E2479" s="385"/>
      <c r="F2479" s="385"/>
      <c r="G2479" s="385"/>
      <c r="H2479" s="386"/>
      <c r="I2479" s="139"/>
      <c r="J2479" s="139"/>
      <c r="K2479" s="139"/>
      <c r="L2479" s="139"/>
      <c r="M2479" s="139"/>
      <c r="N2479" s="388"/>
    </row>
    <row r="2480" spans="2:14" x14ac:dyDescent="0.25">
      <c r="B2480" s="387"/>
      <c r="C2480" s="387"/>
      <c r="D2480" s="384"/>
      <c r="E2480" s="385"/>
      <c r="F2480" s="385"/>
      <c r="G2480" s="385"/>
      <c r="H2480" s="386"/>
      <c r="I2480" s="139"/>
      <c r="J2480" s="139"/>
      <c r="K2480" s="139"/>
      <c r="L2480" s="139"/>
      <c r="M2480" s="139"/>
      <c r="N2480" s="388"/>
    </row>
    <row r="2481" spans="2:14" x14ac:dyDescent="0.25">
      <c r="B2481" s="387"/>
      <c r="C2481" s="387"/>
      <c r="D2481" s="384"/>
      <c r="E2481" s="385"/>
      <c r="F2481" s="385"/>
      <c r="G2481" s="385"/>
      <c r="H2481" s="386"/>
      <c r="I2481" s="139"/>
      <c r="J2481" s="139"/>
      <c r="K2481" s="139"/>
      <c r="L2481" s="139"/>
      <c r="M2481" s="139"/>
      <c r="N2481" s="388"/>
    </row>
    <row r="2482" spans="2:14" x14ac:dyDescent="0.25">
      <c r="B2482" s="387"/>
      <c r="C2482" s="387"/>
      <c r="D2482" s="384"/>
      <c r="E2482" s="385"/>
      <c r="F2482" s="385"/>
      <c r="G2482" s="385"/>
      <c r="H2482" s="386"/>
      <c r="I2482" s="139"/>
      <c r="J2482" s="139"/>
      <c r="K2482" s="139"/>
      <c r="L2482" s="139"/>
      <c r="M2482" s="139"/>
      <c r="N2482" s="388"/>
    </row>
    <row r="2483" spans="2:14" x14ac:dyDescent="0.25">
      <c r="B2483" s="387"/>
      <c r="C2483" s="387"/>
      <c r="D2483" s="384"/>
      <c r="E2483" s="385"/>
      <c r="F2483" s="385"/>
      <c r="G2483" s="385"/>
      <c r="H2483" s="386"/>
      <c r="I2483" s="139"/>
      <c r="J2483" s="139"/>
      <c r="K2483" s="139"/>
      <c r="L2483" s="139"/>
      <c r="M2483" s="139"/>
      <c r="N2483" s="388"/>
    </row>
    <row r="2484" spans="2:14" x14ac:dyDescent="0.25">
      <c r="B2484" s="387"/>
      <c r="C2484" s="387"/>
      <c r="D2484" s="384"/>
      <c r="E2484" s="385"/>
      <c r="F2484" s="385"/>
      <c r="G2484" s="385"/>
      <c r="H2484" s="386"/>
      <c r="I2484" s="139"/>
      <c r="J2484" s="139"/>
      <c r="K2484" s="139"/>
      <c r="L2484" s="139"/>
      <c r="M2484" s="139"/>
      <c r="N2484" s="388"/>
    </row>
    <row r="2485" spans="2:14" x14ac:dyDescent="0.25">
      <c r="B2485" s="387"/>
      <c r="C2485" s="387"/>
      <c r="D2485" s="384"/>
      <c r="E2485" s="385"/>
      <c r="F2485" s="385"/>
      <c r="G2485" s="385"/>
      <c r="H2485" s="386"/>
      <c r="I2485" s="139"/>
      <c r="J2485" s="139"/>
      <c r="K2485" s="139"/>
      <c r="L2485" s="139"/>
      <c r="M2485" s="139"/>
      <c r="N2485" s="388"/>
    </row>
    <row r="2486" spans="2:14" x14ac:dyDescent="0.25">
      <c r="B2486" s="387"/>
      <c r="C2486" s="387"/>
      <c r="D2486" s="384"/>
      <c r="E2486" s="385"/>
      <c r="F2486" s="385"/>
      <c r="G2486" s="385"/>
      <c r="H2486" s="386"/>
      <c r="I2486" s="139"/>
      <c r="J2486" s="139"/>
      <c r="K2486" s="139"/>
      <c r="L2486" s="139"/>
      <c r="M2486" s="139"/>
      <c r="N2486" s="388"/>
    </row>
    <row r="2487" spans="2:14" x14ac:dyDescent="0.25">
      <c r="B2487" s="387"/>
      <c r="C2487" s="387"/>
      <c r="D2487" s="384"/>
      <c r="E2487" s="385"/>
      <c r="F2487" s="385"/>
      <c r="G2487" s="385"/>
      <c r="H2487" s="386"/>
      <c r="I2487" s="139"/>
      <c r="J2487" s="139"/>
      <c r="K2487" s="139"/>
      <c r="L2487" s="139"/>
      <c r="M2487" s="139"/>
      <c r="N2487" s="388"/>
    </row>
    <row r="2488" spans="2:14" x14ac:dyDescent="0.25">
      <c r="B2488" s="387"/>
      <c r="C2488" s="387"/>
      <c r="D2488" s="384"/>
      <c r="E2488" s="385"/>
      <c r="F2488" s="385"/>
      <c r="G2488" s="385"/>
      <c r="H2488" s="386"/>
      <c r="I2488" s="139"/>
      <c r="J2488" s="139"/>
      <c r="K2488" s="139"/>
      <c r="L2488" s="139"/>
      <c r="M2488" s="139"/>
      <c r="N2488" s="388"/>
    </row>
    <row r="2489" spans="2:14" x14ac:dyDescent="0.25">
      <c r="B2489" s="387"/>
      <c r="C2489" s="387"/>
      <c r="D2489" s="384"/>
      <c r="E2489" s="385"/>
      <c r="F2489" s="385"/>
      <c r="G2489" s="385"/>
      <c r="H2489" s="386"/>
      <c r="I2489" s="139"/>
      <c r="J2489" s="139"/>
      <c r="K2489" s="139"/>
      <c r="L2489" s="139"/>
      <c r="M2489" s="139"/>
      <c r="N2489" s="388"/>
    </row>
    <row r="2490" spans="2:14" x14ac:dyDescent="0.25">
      <c r="B2490" s="387"/>
      <c r="C2490" s="387"/>
      <c r="D2490" s="384"/>
      <c r="E2490" s="385"/>
      <c r="F2490" s="385"/>
      <c r="G2490" s="385"/>
      <c r="H2490" s="386"/>
      <c r="I2490" s="139"/>
      <c r="J2490" s="139"/>
      <c r="K2490" s="139"/>
      <c r="L2490" s="139"/>
      <c r="M2490" s="139"/>
      <c r="N2490" s="388"/>
    </row>
    <row r="2491" spans="2:14" x14ac:dyDescent="0.25">
      <c r="B2491" s="387"/>
      <c r="C2491" s="387"/>
      <c r="D2491" s="384"/>
      <c r="E2491" s="385"/>
      <c r="F2491" s="385"/>
      <c r="G2491" s="385"/>
      <c r="H2491" s="386"/>
      <c r="I2491" s="139"/>
      <c r="J2491" s="139"/>
      <c r="K2491" s="139"/>
      <c r="L2491" s="139"/>
      <c r="M2491" s="139"/>
      <c r="N2491" s="388"/>
    </row>
    <row r="2492" spans="2:14" x14ac:dyDescent="0.25">
      <c r="B2492" s="387"/>
      <c r="C2492" s="387"/>
      <c r="D2492" s="384"/>
      <c r="E2492" s="385"/>
      <c r="F2492" s="385"/>
      <c r="G2492" s="385"/>
      <c r="H2492" s="386"/>
      <c r="I2492" s="139"/>
      <c r="J2492" s="139"/>
      <c r="K2492" s="139"/>
      <c r="L2492" s="139"/>
      <c r="M2492" s="139"/>
      <c r="N2492" s="388"/>
    </row>
    <row r="2493" spans="2:14" x14ac:dyDescent="0.25">
      <c r="B2493" s="387"/>
      <c r="C2493" s="387"/>
      <c r="D2493" s="384"/>
      <c r="E2493" s="385"/>
      <c r="F2493" s="385"/>
      <c r="G2493" s="385"/>
      <c r="H2493" s="386"/>
      <c r="I2493" s="139"/>
      <c r="J2493" s="139"/>
      <c r="K2493" s="139"/>
      <c r="L2493" s="139"/>
      <c r="M2493" s="139"/>
      <c r="N2493" s="388"/>
    </row>
    <row r="2494" spans="2:14" x14ac:dyDescent="0.25">
      <c r="B2494" s="387"/>
      <c r="C2494" s="387"/>
      <c r="D2494" s="384"/>
      <c r="E2494" s="385"/>
      <c r="F2494" s="385"/>
      <c r="G2494" s="385"/>
      <c r="H2494" s="386"/>
      <c r="I2494" s="139"/>
      <c r="J2494" s="139"/>
      <c r="K2494" s="139"/>
      <c r="L2494" s="139"/>
      <c r="M2494" s="139"/>
      <c r="N2494" s="388"/>
    </row>
    <row r="2495" spans="2:14" x14ac:dyDescent="0.25">
      <c r="B2495" s="387"/>
      <c r="C2495" s="387"/>
      <c r="D2495" s="384"/>
      <c r="E2495" s="385"/>
      <c r="F2495" s="385"/>
      <c r="G2495" s="385"/>
      <c r="H2495" s="386"/>
      <c r="I2495" s="139"/>
      <c r="J2495" s="139"/>
      <c r="K2495" s="139"/>
      <c r="L2495" s="139"/>
      <c r="M2495" s="139"/>
      <c r="N2495" s="388"/>
    </row>
    <row r="2496" spans="2:14" x14ac:dyDescent="0.25">
      <c r="B2496" s="387"/>
      <c r="C2496" s="387"/>
      <c r="D2496" s="384"/>
      <c r="E2496" s="385"/>
      <c r="F2496" s="385"/>
      <c r="G2496" s="385"/>
      <c r="H2496" s="386"/>
      <c r="I2496" s="139"/>
      <c r="J2496" s="139"/>
      <c r="K2496" s="139"/>
      <c r="L2496" s="139"/>
      <c r="M2496" s="139"/>
      <c r="N2496" s="388"/>
    </row>
    <row r="2497" spans="2:14" x14ac:dyDescent="0.25">
      <c r="B2497" s="387"/>
      <c r="C2497" s="387"/>
      <c r="D2497" s="384"/>
      <c r="E2497" s="385"/>
      <c r="F2497" s="385"/>
      <c r="G2497" s="385"/>
      <c r="H2497" s="386"/>
      <c r="I2497" s="139"/>
      <c r="J2497" s="139"/>
      <c r="K2497" s="139"/>
      <c r="L2497" s="139"/>
      <c r="M2497" s="139"/>
      <c r="N2497" s="388"/>
    </row>
    <row r="2498" spans="2:14" x14ac:dyDescent="0.25">
      <c r="B2498" s="387"/>
      <c r="C2498" s="387"/>
      <c r="D2498" s="384"/>
      <c r="E2498" s="385"/>
      <c r="F2498" s="385"/>
      <c r="G2498" s="385"/>
      <c r="H2498" s="386"/>
      <c r="I2498" s="139"/>
      <c r="J2498" s="139"/>
      <c r="K2498" s="139"/>
      <c r="L2498" s="139"/>
      <c r="M2498" s="139"/>
      <c r="N2498" s="388"/>
    </row>
    <row r="2499" spans="2:14" x14ac:dyDescent="0.25">
      <c r="B2499" s="387"/>
      <c r="C2499" s="387"/>
      <c r="D2499" s="384"/>
      <c r="E2499" s="385"/>
      <c r="F2499" s="385"/>
      <c r="G2499" s="385"/>
      <c r="H2499" s="386"/>
      <c r="I2499" s="139"/>
      <c r="J2499" s="139"/>
      <c r="K2499" s="139"/>
      <c r="L2499" s="139"/>
      <c r="M2499" s="139"/>
      <c r="N2499" s="388"/>
    </row>
    <row r="2500" spans="2:14" x14ac:dyDescent="0.25">
      <c r="B2500" s="387"/>
      <c r="C2500" s="387"/>
      <c r="D2500" s="384"/>
      <c r="E2500" s="385"/>
      <c r="F2500" s="385"/>
      <c r="G2500" s="385"/>
      <c r="H2500" s="386"/>
      <c r="I2500" s="139"/>
      <c r="J2500" s="139"/>
      <c r="K2500" s="139"/>
      <c r="L2500" s="139"/>
      <c r="M2500" s="139"/>
      <c r="N2500" s="388"/>
    </row>
    <row r="2501" spans="2:14" x14ac:dyDescent="0.25">
      <c r="B2501" s="332"/>
      <c r="C2501" s="332"/>
      <c r="D2501" s="333"/>
      <c r="E2501" s="334"/>
      <c r="F2501" s="334"/>
      <c r="G2501" s="334"/>
      <c r="H2501" s="335"/>
      <c r="I2501" s="336"/>
      <c r="J2501" s="336"/>
      <c r="K2501" s="336"/>
      <c r="L2501" s="336"/>
      <c r="M2501" s="336"/>
      <c r="N2501" s="337"/>
    </row>
    <row r="2502" spans="2:14" x14ac:dyDescent="0.25">
      <c r="B2502" s="332"/>
      <c r="C2502" s="332"/>
      <c r="D2502" s="333"/>
      <c r="E2502" s="334"/>
      <c r="F2502" s="334"/>
      <c r="G2502" s="334"/>
      <c r="H2502" s="335"/>
      <c r="I2502" s="336"/>
      <c r="J2502" s="336"/>
      <c r="K2502" s="336"/>
      <c r="L2502" s="336"/>
      <c r="M2502" s="336"/>
      <c r="N2502" s="337"/>
    </row>
    <row r="2503" spans="2:14" x14ac:dyDescent="0.25">
      <c r="B2503" s="332"/>
      <c r="C2503" s="332"/>
      <c r="D2503" s="333"/>
      <c r="E2503" s="334"/>
      <c r="F2503" s="334"/>
      <c r="G2503" s="334"/>
      <c r="H2503" s="335"/>
      <c r="I2503" s="336"/>
      <c r="J2503" s="336"/>
      <c r="K2503" s="336"/>
      <c r="L2503" s="336"/>
      <c r="M2503" s="336"/>
      <c r="N2503" s="337"/>
    </row>
    <row r="2504" spans="2:14" x14ac:dyDescent="0.25">
      <c r="B2504" s="332"/>
      <c r="C2504" s="332"/>
      <c r="D2504" s="333"/>
      <c r="E2504" s="334"/>
      <c r="F2504" s="334"/>
      <c r="G2504" s="334"/>
      <c r="H2504" s="335"/>
      <c r="I2504" s="336"/>
      <c r="J2504" s="336"/>
      <c r="K2504" s="336"/>
      <c r="L2504" s="336"/>
      <c r="M2504" s="336"/>
      <c r="N2504" s="337"/>
    </row>
    <row r="2505" spans="2:14" x14ac:dyDescent="0.25">
      <c r="B2505" s="332"/>
      <c r="C2505" s="332"/>
      <c r="D2505" s="333"/>
      <c r="E2505" s="334"/>
      <c r="F2505" s="334"/>
      <c r="G2505" s="334"/>
      <c r="H2505" s="335"/>
      <c r="I2505" s="336"/>
      <c r="J2505" s="336"/>
      <c r="K2505" s="336"/>
      <c r="L2505" s="336"/>
      <c r="M2505" s="336"/>
      <c r="N2505" s="337"/>
    </row>
    <row r="2506" spans="2:14" x14ac:dyDescent="0.25">
      <c r="B2506" s="332"/>
      <c r="C2506" s="332"/>
      <c r="D2506" s="333"/>
      <c r="E2506" s="334"/>
      <c r="F2506" s="334"/>
      <c r="G2506" s="334"/>
      <c r="H2506" s="335"/>
      <c r="I2506" s="336"/>
      <c r="J2506" s="336"/>
      <c r="K2506" s="336"/>
      <c r="L2506" s="336"/>
      <c r="M2506" s="336"/>
      <c r="N2506" s="337"/>
    </row>
    <row r="2507" spans="2:14" x14ac:dyDescent="0.25">
      <c r="B2507" s="332"/>
      <c r="C2507" s="332"/>
      <c r="D2507" s="333"/>
      <c r="E2507" s="334"/>
      <c r="F2507" s="334"/>
      <c r="G2507" s="334"/>
      <c r="H2507" s="335"/>
      <c r="I2507" s="336"/>
      <c r="J2507" s="336"/>
      <c r="K2507" s="336"/>
      <c r="L2507" s="336"/>
      <c r="M2507" s="336"/>
      <c r="N2507" s="337"/>
    </row>
    <row r="2508" spans="2:14" x14ac:dyDescent="0.25">
      <c r="B2508" s="332"/>
      <c r="C2508" s="332"/>
      <c r="D2508" s="333"/>
      <c r="E2508" s="334"/>
      <c r="F2508" s="334"/>
      <c r="G2508" s="334"/>
      <c r="H2508" s="335"/>
      <c r="I2508" s="336"/>
      <c r="J2508" s="336"/>
      <c r="K2508" s="336"/>
      <c r="L2508" s="336"/>
      <c r="M2508" s="336"/>
      <c r="N2508" s="337"/>
    </row>
    <row r="2509" spans="2:14" x14ac:dyDescent="0.25">
      <c r="B2509" s="332"/>
      <c r="C2509" s="332"/>
      <c r="D2509" s="333"/>
      <c r="E2509" s="334"/>
      <c r="F2509" s="334"/>
      <c r="G2509" s="334"/>
      <c r="H2509" s="335"/>
      <c r="I2509" s="336"/>
      <c r="J2509" s="336"/>
      <c r="K2509" s="336"/>
      <c r="L2509" s="336"/>
      <c r="M2509" s="336"/>
      <c r="N2509" s="337"/>
    </row>
    <row r="2510" spans="2:14" x14ac:dyDescent="0.25">
      <c r="B2510" s="332"/>
      <c r="C2510" s="332"/>
      <c r="D2510" s="333"/>
      <c r="E2510" s="334"/>
      <c r="F2510" s="334"/>
      <c r="G2510" s="334"/>
      <c r="H2510" s="335"/>
      <c r="I2510" s="336"/>
      <c r="J2510" s="336"/>
      <c r="K2510" s="336"/>
      <c r="L2510" s="336"/>
      <c r="M2510" s="336"/>
      <c r="N2510" s="337"/>
    </row>
    <row r="2511" spans="2:14" x14ac:dyDescent="0.25">
      <c r="B2511" s="332"/>
      <c r="C2511" s="332"/>
      <c r="D2511" s="333"/>
      <c r="E2511" s="334"/>
      <c r="F2511" s="334"/>
      <c r="G2511" s="334"/>
      <c r="H2511" s="335"/>
      <c r="I2511" s="336"/>
      <c r="J2511" s="336"/>
      <c r="K2511" s="336"/>
      <c r="L2511" s="336"/>
      <c r="M2511" s="336"/>
      <c r="N2511" s="337"/>
    </row>
    <row r="2512" spans="2:14" x14ac:dyDescent="0.25">
      <c r="B2512" s="332"/>
      <c r="C2512" s="332"/>
      <c r="D2512" s="333"/>
      <c r="E2512" s="334"/>
      <c r="F2512" s="334"/>
      <c r="G2512" s="334"/>
      <c r="H2512" s="335"/>
      <c r="I2512" s="336"/>
      <c r="J2512" s="336"/>
      <c r="K2512" s="336"/>
      <c r="L2512" s="336"/>
      <c r="M2512" s="336"/>
      <c r="N2512" s="337"/>
    </row>
    <row r="2513" spans="2:14" x14ac:dyDescent="0.25">
      <c r="B2513" s="332"/>
      <c r="C2513" s="332"/>
      <c r="D2513" s="333"/>
      <c r="E2513" s="334"/>
      <c r="F2513" s="334"/>
      <c r="G2513" s="334"/>
      <c r="H2513" s="335"/>
      <c r="I2513" s="336"/>
      <c r="J2513" s="336"/>
      <c r="K2513" s="336"/>
      <c r="L2513" s="336"/>
      <c r="M2513" s="336"/>
      <c r="N2513" s="337"/>
    </row>
    <row r="2514" spans="2:14" x14ac:dyDescent="0.25">
      <c r="B2514" s="332"/>
      <c r="C2514" s="332"/>
      <c r="D2514" s="333"/>
      <c r="E2514" s="334"/>
      <c r="F2514" s="334"/>
      <c r="G2514" s="334"/>
      <c r="H2514" s="335"/>
      <c r="I2514" s="336"/>
      <c r="J2514" s="336"/>
      <c r="K2514" s="336"/>
      <c r="L2514" s="336"/>
      <c r="M2514" s="336"/>
      <c r="N2514" s="337"/>
    </row>
    <row r="2515" spans="2:14" x14ac:dyDescent="0.25">
      <c r="B2515" s="332"/>
      <c r="C2515" s="332"/>
      <c r="D2515" s="333"/>
      <c r="E2515" s="334"/>
      <c r="F2515" s="334"/>
      <c r="G2515" s="334"/>
      <c r="H2515" s="335"/>
      <c r="I2515" s="336"/>
      <c r="J2515" s="336"/>
      <c r="K2515" s="336"/>
      <c r="L2515" s="336"/>
      <c r="M2515" s="336"/>
      <c r="N2515" s="337"/>
    </row>
    <row r="2516" spans="2:14" x14ac:dyDescent="0.25">
      <c r="B2516" s="332"/>
      <c r="C2516" s="332"/>
      <c r="D2516" s="333"/>
      <c r="E2516" s="334"/>
      <c r="F2516" s="334"/>
      <c r="G2516" s="334"/>
      <c r="H2516" s="335"/>
      <c r="I2516" s="336"/>
      <c r="J2516" s="336"/>
      <c r="K2516" s="336"/>
      <c r="L2516" s="336"/>
      <c r="M2516" s="336"/>
      <c r="N2516" s="337"/>
    </row>
    <row r="2517" spans="2:14" x14ac:dyDescent="0.25">
      <c r="B2517" s="332"/>
      <c r="C2517" s="332"/>
      <c r="D2517" s="333"/>
      <c r="E2517" s="334"/>
      <c r="F2517" s="334"/>
      <c r="G2517" s="334"/>
      <c r="H2517" s="335"/>
      <c r="I2517" s="336"/>
      <c r="J2517" s="336"/>
      <c r="K2517" s="336"/>
      <c r="L2517" s="336"/>
      <c r="M2517" s="336"/>
      <c r="N2517" s="337"/>
    </row>
    <row r="2518" spans="2:14" x14ac:dyDescent="0.25">
      <c r="B2518" s="332"/>
      <c r="C2518" s="332"/>
      <c r="D2518" s="333"/>
      <c r="E2518" s="334"/>
      <c r="F2518" s="334"/>
      <c r="G2518" s="334"/>
      <c r="H2518" s="335"/>
      <c r="I2518" s="336"/>
      <c r="J2518" s="336"/>
      <c r="K2518" s="336"/>
      <c r="L2518" s="336"/>
      <c r="M2518" s="336"/>
      <c r="N2518" s="337"/>
    </row>
    <row r="2519" spans="2:14" x14ac:dyDescent="0.25">
      <c r="B2519" s="332"/>
      <c r="C2519" s="332"/>
      <c r="D2519" s="333"/>
      <c r="E2519" s="334"/>
      <c r="F2519" s="334"/>
      <c r="G2519" s="334"/>
      <c r="H2519" s="335"/>
      <c r="I2519" s="336"/>
      <c r="J2519" s="336"/>
      <c r="K2519" s="336"/>
      <c r="L2519" s="336"/>
      <c r="M2519" s="336"/>
      <c r="N2519" s="337"/>
    </row>
    <row r="2520" spans="2:14" x14ac:dyDescent="0.25">
      <c r="B2520" s="332"/>
      <c r="C2520" s="332"/>
      <c r="D2520" s="333"/>
      <c r="E2520" s="334"/>
      <c r="F2520" s="334"/>
      <c r="G2520" s="334"/>
      <c r="H2520" s="335"/>
      <c r="I2520" s="336"/>
      <c r="J2520" s="336"/>
      <c r="K2520" s="336"/>
      <c r="L2520" s="336"/>
      <c r="M2520" s="336"/>
      <c r="N2520" s="337"/>
    </row>
    <row r="2521" spans="2:14" x14ac:dyDescent="0.25">
      <c r="B2521" s="332"/>
      <c r="C2521" s="332"/>
      <c r="D2521" s="333"/>
      <c r="E2521" s="334"/>
      <c r="F2521" s="334"/>
      <c r="G2521" s="334"/>
      <c r="H2521" s="335"/>
      <c r="I2521" s="336"/>
      <c r="J2521" s="336"/>
      <c r="K2521" s="336"/>
      <c r="L2521" s="336"/>
      <c r="M2521" s="336"/>
      <c r="N2521" s="337"/>
    </row>
    <row r="2522" spans="2:14" x14ac:dyDescent="0.25">
      <c r="B2522" s="332"/>
      <c r="C2522" s="332"/>
      <c r="D2522" s="333"/>
      <c r="E2522" s="334"/>
      <c r="F2522" s="334"/>
      <c r="G2522" s="334"/>
      <c r="H2522" s="335"/>
      <c r="I2522" s="336"/>
      <c r="J2522" s="336"/>
      <c r="K2522" s="336"/>
      <c r="L2522" s="336"/>
      <c r="M2522" s="336"/>
      <c r="N2522" s="337"/>
    </row>
    <row r="2523" spans="2:14" x14ac:dyDescent="0.25">
      <c r="B2523" s="332"/>
      <c r="C2523" s="332"/>
      <c r="D2523" s="333"/>
      <c r="E2523" s="334"/>
      <c r="F2523" s="334"/>
      <c r="G2523" s="334"/>
      <c r="H2523" s="335"/>
      <c r="I2523" s="336"/>
      <c r="J2523" s="336"/>
      <c r="K2523" s="336"/>
      <c r="L2523" s="336"/>
      <c r="M2523" s="336"/>
      <c r="N2523" s="337"/>
    </row>
    <row r="2524" spans="2:14" x14ac:dyDescent="0.25">
      <c r="B2524" s="332"/>
      <c r="C2524" s="332"/>
      <c r="D2524" s="333"/>
      <c r="E2524" s="334"/>
      <c r="F2524" s="334"/>
      <c r="G2524" s="334"/>
      <c r="H2524" s="335"/>
      <c r="I2524" s="336"/>
      <c r="J2524" s="336"/>
      <c r="K2524" s="336"/>
      <c r="L2524" s="336"/>
      <c r="M2524" s="336"/>
      <c r="N2524" s="337"/>
    </row>
    <row r="2525" spans="2:14" x14ac:dyDescent="0.25">
      <c r="B2525" s="332"/>
      <c r="C2525" s="332"/>
      <c r="D2525" s="333"/>
      <c r="E2525" s="334"/>
      <c r="F2525" s="334"/>
      <c r="G2525" s="334"/>
      <c r="H2525" s="335"/>
      <c r="I2525" s="336"/>
      <c r="J2525" s="336"/>
      <c r="K2525" s="336"/>
      <c r="L2525" s="336"/>
      <c r="M2525" s="336"/>
      <c r="N2525" s="337"/>
    </row>
    <row r="2526" spans="2:14" x14ac:dyDescent="0.25">
      <c r="B2526" s="332"/>
      <c r="C2526" s="332"/>
      <c r="D2526" s="333"/>
      <c r="E2526" s="334"/>
      <c r="F2526" s="334"/>
      <c r="G2526" s="334"/>
      <c r="H2526" s="335"/>
      <c r="I2526" s="336"/>
      <c r="J2526" s="336"/>
      <c r="K2526" s="336"/>
      <c r="L2526" s="336"/>
      <c r="M2526" s="336"/>
      <c r="N2526" s="337"/>
    </row>
    <row r="2527" spans="2:14" x14ac:dyDescent="0.25">
      <c r="B2527" s="332"/>
      <c r="C2527" s="332"/>
      <c r="D2527" s="333"/>
      <c r="E2527" s="334"/>
      <c r="F2527" s="334"/>
      <c r="G2527" s="334"/>
      <c r="H2527" s="335"/>
      <c r="I2527" s="336"/>
      <c r="J2527" s="336"/>
      <c r="K2527" s="336"/>
      <c r="L2527" s="336"/>
      <c r="M2527" s="336"/>
      <c r="N2527" s="337"/>
    </row>
    <row r="2528" spans="2:14" x14ac:dyDescent="0.25">
      <c r="B2528" s="332"/>
      <c r="C2528" s="332"/>
      <c r="D2528" s="333"/>
      <c r="E2528" s="334"/>
      <c r="F2528" s="334"/>
      <c r="G2528" s="334"/>
      <c r="H2528" s="335"/>
      <c r="I2528" s="336"/>
      <c r="J2528" s="336"/>
      <c r="K2528" s="336"/>
      <c r="L2528" s="336"/>
      <c r="M2528" s="336"/>
      <c r="N2528" s="337"/>
    </row>
    <row r="2529" spans="2:14" x14ac:dyDescent="0.25">
      <c r="B2529" s="332"/>
      <c r="C2529" s="332"/>
      <c r="D2529" s="333"/>
      <c r="E2529" s="334"/>
      <c r="F2529" s="334"/>
      <c r="G2529" s="334"/>
      <c r="H2529" s="335"/>
      <c r="I2529" s="336"/>
      <c r="J2529" s="336"/>
      <c r="K2529" s="336"/>
      <c r="L2529" s="336"/>
      <c r="M2529" s="336"/>
      <c r="N2529" s="337"/>
    </row>
    <row r="2530" spans="2:14" x14ac:dyDescent="0.25">
      <c r="B2530" s="332"/>
      <c r="C2530" s="332"/>
      <c r="D2530" s="333"/>
      <c r="E2530" s="334"/>
      <c r="F2530" s="334"/>
      <c r="G2530" s="334"/>
      <c r="H2530" s="335"/>
      <c r="I2530" s="336"/>
      <c r="J2530" s="336"/>
      <c r="K2530" s="336"/>
      <c r="L2530" s="336"/>
      <c r="M2530" s="336"/>
      <c r="N2530" s="337"/>
    </row>
    <row r="2531" spans="2:14" x14ac:dyDescent="0.25">
      <c r="B2531" s="332"/>
      <c r="C2531" s="332"/>
      <c r="D2531" s="333"/>
      <c r="E2531" s="334"/>
      <c r="F2531" s="334"/>
      <c r="G2531" s="334"/>
      <c r="H2531" s="335"/>
      <c r="I2531" s="336"/>
      <c r="J2531" s="336"/>
      <c r="K2531" s="336"/>
      <c r="L2531" s="336"/>
      <c r="M2531" s="336"/>
      <c r="N2531" s="337"/>
    </row>
    <row r="2532" spans="2:14" x14ac:dyDescent="0.25">
      <c r="B2532" s="332"/>
      <c r="C2532" s="332"/>
      <c r="D2532" s="333"/>
      <c r="E2532" s="334"/>
      <c r="F2532" s="334"/>
      <c r="G2532" s="334"/>
      <c r="H2532" s="335"/>
      <c r="I2532" s="336"/>
      <c r="J2532" s="336"/>
      <c r="K2532" s="336"/>
      <c r="L2532" s="336"/>
      <c r="M2532" s="336"/>
      <c r="N2532" s="337"/>
    </row>
    <row r="2533" spans="2:14" x14ac:dyDescent="0.25">
      <c r="B2533" s="332"/>
      <c r="C2533" s="332"/>
      <c r="D2533" s="333"/>
      <c r="E2533" s="334"/>
      <c r="F2533" s="334"/>
      <c r="G2533" s="334"/>
      <c r="H2533" s="335"/>
      <c r="I2533" s="336"/>
      <c r="J2533" s="336"/>
      <c r="K2533" s="336"/>
      <c r="L2533" s="336"/>
      <c r="M2533" s="336"/>
      <c r="N2533" s="337"/>
    </row>
    <row r="2534" spans="2:14" x14ac:dyDescent="0.25">
      <c r="B2534" s="332"/>
      <c r="C2534" s="332"/>
      <c r="D2534" s="333"/>
      <c r="E2534" s="334"/>
      <c r="F2534" s="334"/>
      <c r="G2534" s="334"/>
      <c r="H2534" s="335"/>
      <c r="I2534" s="336"/>
      <c r="J2534" s="336"/>
      <c r="K2534" s="336"/>
      <c r="L2534" s="336"/>
      <c r="M2534" s="336"/>
      <c r="N2534" s="337"/>
    </row>
    <row r="2535" spans="2:14" x14ac:dyDescent="0.25">
      <c r="B2535" s="332"/>
      <c r="C2535" s="332"/>
      <c r="D2535" s="333"/>
      <c r="E2535" s="334"/>
      <c r="F2535" s="334"/>
      <c r="G2535" s="334"/>
      <c r="H2535" s="335"/>
      <c r="I2535" s="336"/>
      <c r="J2535" s="336"/>
      <c r="K2535" s="336"/>
      <c r="L2535" s="336"/>
      <c r="M2535" s="336"/>
      <c r="N2535" s="337"/>
    </row>
    <row r="2536" spans="2:14" x14ac:dyDescent="0.25">
      <c r="B2536" s="332"/>
      <c r="C2536" s="332"/>
      <c r="D2536" s="333"/>
      <c r="E2536" s="334"/>
      <c r="F2536" s="334"/>
      <c r="G2536" s="334"/>
      <c r="H2536" s="335"/>
      <c r="I2536" s="336"/>
      <c r="J2536" s="336"/>
      <c r="K2536" s="336"/>
      <c r="L2536" s="336"/>
      <c r="M2536" s="336"/>
      <c r="N2536" s="337"/>
    </row>
    <row r="2537" spans="2:14" x14ac:dyDescent="0.25">
      <c r="B2537" s="332"/>
      <c r="C2537" s="332"/>
      <c r="D2537" s="333"/>
      <c r="E2537" s="334"/>
      <c r="F2537" s="334"/>
      <c r="G2537" s="334"/>
      <c r="H2537" s="335"/>
      <c r="I2537" s="336"/>
      <c r="J2537" s="336"/>
      <c r="K2537" s="336"/>
      <c r="L2537" s="336"/>
      <c r="M2537" s="336"/>
      <c r="N2537" s="337"/>
    </row>
    <row r="2538" spans="2:14" x14ac:dyDescent="0.25">
      <c r="B2538" s="332"/>
      <c r="C2538" s="332"/>
      <c r="D2538" s="333"/>
      <c r="E2538" s="334"/>
      <c r="F2538" s="334"/>
      <c r="G2538" s="334"/>
      <c r="H2538" s="335"/>
      <c r="I2538" s="336"/>
      <c r="J2538" s="336"/>
      <c r="K2538" s="336"/>
      <c r="L2538" s="336"/>
      <c r="M2538" s="336"/>
      <c r="N2538" s="337"/>
    </row>
    <row r="2539" spans="2:14" x14ac:dyDescent="0.25">
      <c r="B2539" s="332"/>
      <c r="C2539" s="332"/>
      <c r="D2539" s="333"/>
      <c r="E2539" s="334"/>
      <c r="F2539" s="334"/>
      <c r="G2539" s="334"/>
      <c r="H2539" s="335"/>
      <c r="I2539" s="336"/>
      <c r="J2539" s="336"/>
      <c r="K2539" s="336"/>
      <c r="L2539" s="336"/>
      <c r="M2539" s="336"/>
      <c r="N2539" s="337"/>
    </row>
    <row r="2540" spans="2:14" x14ac:dyDescent="0.25">
      <c r="B2540" s="332"/>
      <c r="C2540" s="332"/>
      <c r="D2540" s="333"/>
      <c r="E2540" s="334"/>
      <c r="F2540" s="334"/>
      <c r="G2540" s="334"/>
      <c r="H2540" s="335"/>
      <c r="I2540" s="336"/>
      <c r="J2540" s="336"/>
      <c r="K2540" s="336"/>
      <c r="L2540" s="336"/>
      <c r="M2540" s="336"/>
      <c r="N2540" s="337"/>
    </row>
    <row r="2541" spans="2:14" x14ac:dyDescent="0.25">
      <c r="B2541" s="332"/>
      <c r="C2541" s="332"/>
      <c r="D2541" s="333"/>
      <c r="E2541" s="334"/>
      <c r="F2541" s="334"/>
      <c r="G2541" s="334"/>
      <c r="H2541" s="335"/>
      <c r="I2541" s="336"/>
      <c r="J2541" s="336"/>
      <c r="K2541" s="336"/>
      <c r="L2541" s="336"/>
      <c r="M2541" s="336"/>
      <c r="N2541" s="337"/>
    </row>
    <row r="2542" spans="2:14" x14ac:dyDescent="0.25">
      <c r="B2542" s="332"/>
      <c r="C2542" s="332"/>
      <c r="D2542" s="333"/>
      <c r="E2542" s="334"/>
      <c r="F2542" s="334"/>
      <c r="G2542" s="334"/>
      <c r="H2542" s="335"/>
      <c r="I2542" s="336"/>
      <c r="J2542" s="336"/>
      <c r="K2542" s="336"/>
      <c r="L2542" s="336"/>
      <c r="M2542" s="336"/>
      <c r="N2542" s="337"/>
    </row>
    <row r="2543" spans="2:14" x14ac:dyDescent="0.25">
      <c r="B2543" s="332"/>
      <c r="C2543" s="332"/>
      <c r="D2543" s="333"/>
      <c r="E2543" s="334"/>
      <c r="F2543" s="334"/>
      <c r="G2543" s="334"/>
      <c r="H2543" s="335"/>
      <c r="I2543" s="336"/>
      <c r="J2543" s="336"/>
      <c r="K2543" s="336"/>
      <c r="L2543" s="336"/>
      <c r="M2543" s="336"/>
      <c r="N2543" s="337"/>
    </row>
    <row r="2544" spans="2:14" x14ac:dyDescent="0.25">
      <c r="B2544" s="332"/>
      <c r="C2544" s="332"/>
      <c r="D2544" s="333"/>
      <c r="E2544" s="334"/>
      <c r="F2544" s="334"/>
      <c r="G2544" s="334"/>
      <c r="H2544" s="335"/>
      <c r="I2544" s="336"/>
      <c r="J2544" s="336"/>
      <c r="K2544" s="336"/>
      <c r="L2544" s="336"/>
      <c r="M2544" s="336"/>
      <c r="N2544" s="337"/>
    </row>
    <row r="2545" spans="2:14" x14ac:dyDescent="0.25">
      <c r="B2545" s="332"/>
      <c r="C2545" s="332"/>
      <c r="D2545" s="333"/>
      <c r="E2545" s="334"/>
      <c r="F2545" s="334"/>
      <c r="G2545" s="334"/>
      <c r="H2545" s="335"/>
      <c r="I2545" s="336"/>
      <c r="J2545" s="336"/>
      <c r="K2545" s="336"/>
      <c r="L2545" s="336"/>
      <c r="M2545" s="336"/>
      <c r="N2545" s="337"/>
    </row>
    <row r="2546" spans="2:14" x14ac:dyDescent="0.25">
      <c r="B2546" s="332"/>
      <c r="C2546" s="332"/>
      <c r="D2546" s="333"/>
      <c r="E2546" s="334"/>
      <c r="F2546" s="334"/>
      <c r="G2546" s="334"/>
      <c r="H2546" s="335"/>
      <c r="I2546" s="336"/>
      <c r="J2546" s="336"/>
      <c r="K2546" s="336"/>
      <c r="L2546" s="336"/>
      <c r="M2546" s="336"/>
      <c r="N2546" s="337"/>
    </row>
    <row r="2547" spans="2:14" x14ac:dyDescent="0.25">
      <c r="B2547" s="332"/>
      <c r="C2547" s="332"/>
      <c r="D2547" s="333"/>
      <c r="E2547" s="334"/>
      <c r="F2547" s="334"/>
      <c r="G2547" s="334"/>
      <c r="H2547" s="335"/>
      <c r="I2547" s="336"/>
      <c r="J2547" s="336"/>
      <c r="K2547" s="336"/>
      <c r="L2547" s="336"/>
      <c r="M2547" s="336"/>
      <c r="N2547" s="337"/>
    </row>
    <row r="2548" spans="2:14" x14ac:dyDescent="0.25">
      <c r="B2548" s="332"/>
      <c r="C2548" s="332"/>
      <c r="D2548" s="333"/>
      <c r="E2548" s="334"/>
      <c r="F2548" s="334"/>
      <c r="G2548" s="334"/>
      <c r="H2548" s="335"/>
      <c r="I2548" s="336"/>
      <c r="J2548" s="336"/>
      <c r="K2548" s="336"/>
      <c r="L2548" s="336"/>
      <c r="M2548" s="336"/>
      <c r="N2548" s="337"/>
    </row>
    <row r="2549" spans="2:14" x14ac:dyDescent="0.25">
      <c r="B2549" s="332"/>
      <c r="C2549" s="332"/>
      <c r="D2549" s="333"/>
      <c r="E2549" s="334"/>
      <c r="F2549" s="334"/>
      <c r="G2549" s="334"/>
      <c r="H2549" s="335"/>
      <c r="I2549" s="336"/>
      <c r="J2549" s="336"/>
      <c r="K2549" s="336"/>
      <c r="L2549" s="336"/>
      <c r="M2549" s="336"/>
      <c r="N2549" s="337"/>
    </row>
    <row r="2550" spans="2:14" x14ac:dyDescent="0.25">
      <c r="B2550" s="332"/>
      <c r="C2550" s="332"/>
      <c r="D2550" s="333"/>
      <c r="E2550" s="334"/>
      <c r="F2550" s="334"/>
      <c r="G2550" s="334"/>
      <c r="H2550" s="335"/>
      <c r="I2550" s="336"/>
      <c r="J2550" s="336"/>
      <c r="K2550" s="336"/>
      <c r="L2550" s="336"/>
      <c r="M2550" s="336"/>
      <c r="N2550" s="337"/>
    </row>
    <row r="2551" spans="2:14" x14ac:dyDescent="0.25">
      <c r="B2551" s="332"/>
      <c r="C2551" s="332"/>
      <c r="D2551" s="333"/>
      <c r="E2551" s="334"/>
      <c r="F2551" s="334"/>
      <c r="G2551" s="334"/>
      <c r="H2551" s="335"/>
      <c r="I2551" s="336"/>
      <c r="J2551" s="336"/>
      <c r="K2551" s="336"/>
      <c r="L2551" s="336"/>
      <c r="M2551" s="336"/>
      <c r="N2551" s="337"/>
    </row>
    <row r="2552" spans="2:14" x14ac:dyDescent="0.25">
      <c r="B2552" s="332"/>
      <c r="C2552" s="332"/>
      <c r="D2552" s="333"/>
      <c r="E2552" s="334"/>
      <c r="F2552" s="334"/>
      <c r="G2552" s="334"/>
      <c r="H2552" s="335"/>
      <c r="I2552" s="336"/>
      <c r="J2552" s="336"/>
      <c r="K2552" s="336"/>
      <c r="L2552" s="336"/>
      <c r="M2552" s="336"/>
      <c r="N2552" s="337"/>
    </row>
    <row r="2553" spans="2:14" x14ac:dyDescent="0.25">
      <c r="B2553" s="332"/>
      <c r="C2553" s="332"/>
      <c r="D2553" s="333"/>
      <c r="E2553" s="334"/>
      <c r="F2553" s="334"/>
      <c r="G2553" s="334"/>
      <c r="H2553" s="335"/>
      <c r="I2553" s="336"/>
      <c r="J2553" s="336"/>
      <c r="K2553" s="336"/>
      <c r="L2553" s="336"/>
      <c r="M2553" s="336"/>
      <c r="N2553" s="337"/>
    </row>
    <row r="2554" spans="2:14" x14ac:dyDescent="0.25">
      <c r="B2554" s="332"/>
      <c r="C2554" s="332"/>
      <c r="D2554" s="333"/>
      <c r="E2554" s="334"/>
      <c r="F2554" s="334"/>
      <c r="G2554" s="334"/>
      <c r="H2554" s="335"/>
      <c r="I2554" s="336"/>
      <c r="J2554" s="336"/>
      <c r="K2554" s="336"/>
      <c r="L2554" s="336"/>
      <c r="M2554" s="336"/>
      <c r="N2554" s="337"/>
    </row>
    <row r="2555" spans="2:14" x14ac:dyDescent="0.25">
      <c r="B2555" s="332"/>
      <c r="C2555" s="332"/>
      <c r="D2555" s="333"/>
      <c r="E2555" s="334"/>
      <c r="F2555" s="334"/>
      <c r="G2555" s="334"/>
      <c r="H2555" s="335"/>
      <c r="I2555" s="336"/>
      <c r="J2555" s="336"/>
      <c r="K2555" s="336"/>
      <c r="L2555" s="336"/>
      <c r="M2555" s="336"/>
      <c r="N2555" s="337"/>
    </row>
    <row r="2556" spans="2:14" x14ac:dyDescent="0.25">
      <c r="B2556" s="332"/>
      <c r="C2556" s="332"/>
      <c r="D2556" s="333"/>
      <c r="E2556" s="334"/>
      <c r="F2556" s="334"/>
      <c r="G2556" s="334"/>
      <c r="H2556" s="335"/>
      <c r="I2556" s="336"/>
      <c r="J2556" s="336"/>
      <c r="K2556" s="336"/>
      <c r="L2556" s="336"/>
      <c r="M2556" s="336"/>
      <c r="N2556" s="337"/>
    </row>
    <row r="2557" spans="2:14" x14ac:dyDescent="0.25">
      <c r="B2557" s="332"/>
      <c r="C2557" s="332"/>
      <c r="D2557" s="333"/>
      <c r="E2557" s="334"/>
      <c r="F2557" s="334"/>
      <c r="G2557" s="334"/>
      <c r="H2557" s="335"/>
      <c r="I2557" s="336"/>
      <c r="J2557" s="336"/>
      <c r="K2557" s="336"/>
      <c r="L2557" s="336"/>
      <c r="M2557" s="336"/>
      <c r="N2557" s="337"/>
    </row>
    <row r="2558" spans="2:14" x14ac:dyDescent="0.25">
      <c r="B2558" s="332"/>
      <c r="C2558" s="332"/>
      <c r="D2558" s="333"/>
      <c r="E2558" s="334"/>
      <c r="F2558" s="334"/>
      <c r="G2558" s="334"/>
      <c r="H2558" s="335"/>
      <c r="I2558" s="336"/>
      <c r="J2558" s="336"/>
      <c r="K2558" s="336"/>
      <c r="L2558" s="336"/>
      <c r="M2558" s="336"/>
      <c r="N2558" s="337"/>
    </row>
    <row r="2559" spans="2:14" x14ac:dyDescent="0.25">
      <c r="B2559" s="332"/>
      <c r="C2559" s="332"/>
      <c r="D2559" s="333"/>
      <c r="E2559" s="334"/>
      <c r="F2559" s="334"/>
      <c r="G2559" s="334"/>
      <c r="H2559" s="335"/>
      <c r="I2559" s="336"/>
      <c r="J2559" s="336"/>
      <c r="K2559" s="336"/>
      <c r="L2559" s="336"/>
      <c r="M2559" s="336"/>
      <c r="N2559" s="337"/>
    </row>
    <row r="2560" spans="2:14" x14ac:dyDescent="0.25">
      <c r="B2560" s="332"/>
      <c r="C2560" s="332"/>
      <c r="D2560" s="333"/>
      <c r="E2560" s="334"/>
      <c r="F2560" s="334"/>
      <c r="G2560" s="334"/>
      <c r="H2560" s="335"/>
      <c r="I2560" s="336"/>
      <c r="J2560" s="336"/>
      <c r="K2560" s="336"/>
      <c r="L2560" s="336"/>
      <c r="M2560" s="336"/>
      <c r="N2560" s="337"/>
    </row>
    <row r="2561" spans="2:14" x14ac:dyDescent="0.25">
      <c r="B2561" s="332"/>
      <c r="C2561" s="332"/>
      <c r="D2561" s="333"/>
      <c r="E2561" s="334"/>
      <c r="F2561" s="334"/>
      <c r="G2561" s="334"/>
      <c r="H2561" s="335"/>
      <c r="I2561" s="336"/>
      <c r="J2561" s="336"/>
      <c r="K2561" s="336"/>
      <c r="L2561" s="336"/>
      <c r="M2561" s="336"/>
      <c r="N2561" s="337"/>
    </row>
    <row r="2562" spans="2:14" x14ac:dyDescent="0.25">
      <c r="B2562" s="332"/>
      <c r="C2562" s="332"/>
      <c r="D2562" s="333"/>
      <c r="E2562" s="334"/>
      <c r="F2562" s="334"/>
      <c r="G2562" s="334"/>
      <c r="H2562" s="335"/>
      <c r="I2562" s="336"/>
      <c r="J2562" s="336"/>
      <c r="K2562" s="336"/>
      <c r="L2562" s="336"/>
      <c r="M2562" s="336"/>
      <c r="N2562" s="337"/>
    </row>
    <row r="2563" spans="2:14" x14ac:dyDescent="0.25">
      <c r="B2563" s="332"/>
      <c r="C2563" s="332"/>
      <c r="D2563" s="333"/>
      <c r="E2563" s="334"/>
      <c r="F2563" s="334"/>
      <c r="G2563" s="334"/>
      <c r="H2563" s="335"/>
      <c r="I2563" s="336"/>
      <c r="J2563" s="336"/>
      <c r="K2563" s="336"/>
      <c r="L2563" s="336"/>
      <c r="M2563" s="336"/>
      <c r="N2563" s="337"/>
    </row>
    <row r="2564" spans="2:14" x14ac:dyDescent="0.25">
      <c r="B2564" s="332"/>
      <c r="C2564" s="332"/>
      <c r="D2564" s="333"/>
      <c r="E2564" s="334"/>
      <c r="F2564" s="334"/>
      <c r="G2564" s="334"/>
      <c r="H2564" s="335"/>
      <c r="I2564" s="336"/>
      <c r="J2564" s="336"/>
      <c r="K2564" s="336"/>
      <c r="L2564" s="336"/>
      <c r="M2564" s="336"/>
      <c r="N2564" s="337"/>
    </row>
    <row r="2565" spans="2:14" x14ac:dyDescent="0.25">
      <c r="B2565" s="332"/>
      <c r="C2565" s="332"/>
      <c r="D2565" s="333"/>
      <c r="E2565" s="334"/>
      <c r="F2565" s="334"/>
      <c r="G2565" s="334"/>
      <c r="H2565" s="335"/>
      <c r="I2565" s="336"/>
      <c r="J2565" s="336"/>
      <c r="K2565" s="336"/>
      <c r="L2565" s="336"/>
      <c r="M2565" s="336"/>
      <c r="N2565" s="337"/>
    </row>
    <row r="2566" spans="2:14" x14ac:dyDescent="0.25">
      <c r="B2566" s="332"/>
      <c r="C2566" s="332"/>
      <c r="D2566" s="333"/>
      <c r="E2566" s="334"/>
      <c r="F2566" s="334"/>
      <c r="G2566" s="334"/>
      <c r="H2566" s="335"/>
      <c r="I2566" s="336"/>
      <c r="J2566" s="336"/>
      <c r="K2566" s="336"/>
      <c r="L2566" s="336"/>
      <c r="M2566" s="336"/>
      <c r="N2566" s="337"/>
    </row>
    <row r="2567" spans="2:14" x14ac:dyDescent="0.25">
      <c r="B2567" s="332"/>
      <c r="C2567" s="332"/>
      <c r="D2567" s="333"/>
      <c r="E2567" s="334"/>
      <c r="F2567" s="334"/>
      <c r="G2567" s="334"/>
      <c r="H2567" s="335"/>
      <c r="I2567" s="336"/>
      <c r="J2567" s="336"/>
      <c r="K2567" s="336"/>
      <c r="L2567" s="336"/>
      <c r="M2567" s="336"/>
      <c r="N2567" s="337"/>
    </row>
    <row r="2568" spans="2:14" x14ac:dyDescent="0.25">
      <c r="B2568" s="332"/>
      <c r="C2568" s="332"/>
      <c r="D2568" s="333"/>
      <c r="E2568" s="334"/>
      <c r="F2568" s="334"/>
      <c r="G2568" s="334"/>
      <c r="H2568" s="335"/>
      <c r="I2568" s="336"/>
      <c r="J2568" s="336"/>
      <c r="K2568" s="336"/>
      <c r="L2568" s="336"/>
      <c r="M2568" s="336"/>
      <c r="N2568" s="337"/>
    </row>
    <row r="2569" spans="2:14" x14ac:dyDescent="0.25">
      <c r="B2569" s="332"/>
      <c r="C2569" s="332"/>
      <c r="D2569" s="333"/>
      <c r="E2569" s="334"/>
      <c r="F2569" s="334"/>
      <c r="G2569" s="334"/>
      <c r="H2569" s="335"/>
      <c r="I2569" s="336"/>
      <c r="J2569" s="336"/>
      <c r="K2569" s="336"/>
      <c r="L2569" s="336"/>
      <c r="M2569" s="336"/>
      <c r="N2569" s="337"/>
    </row>
    <row r="2570" spans="2:14" x14ac:dyDescent="0.25">
      <c r="B2570" s="332"/>
      <c r="C2570" s="332"/>
      <c r="D2570" s="333"/>
      <c r="E2570" s="334"/>
      <c r="F2570" s="334"/>
      <c r="G2570" s="334"/>
      <c r="H2570" s="335"/>
      <c r="I2570" s="336"/>
      <c r="J2570" s="336"/>
      <c r="K2570" s="336"/>
      <c r="L2570" s="336"/>
      <c r="M2570" s="336"/>
      <c r="N2570" s="337"/>
    </row>
    <row r="2571" spans="2:14" x14ac:dyDescent="0.25">
      <c r="B2571" s="332"/>
      <c r="C2571" s="332"/>
      <c r="D2571" s="333"/>
      <c r="E2571" s="334"/>
      <c r="F2571" s="334"/>
      <c r="G2571" s="334"/>
      <c r="H2571" s="335"/>
      <c r="I2571" s="336"/>
      <c r="J2571" s="336"/>
      <c r="K2571" s="336"/>
      <c r="L2571" s="336"/>
      <c r="M2571" s="336"/>
      <c r="N2571" s="337"/>
    </row>
    <row r="2572" spans="2:14" x14ac:dyDescent="0.25">
      <c r="B2572" s="332"/>
      <c r="C2572" s="332"/>
      <c r="D2572" s="333"/>
      <c r="E2572" s="334"/>
      <c r="F2572" s="334"/>
      <c r="G2572" s="334"/>
      <c r="H2572" s="335"/>
      <c r="I2572" s="336"/>
      <c r="J2572" s="336"/>
      <c r="K2572" s="336"/>
      <c r="L2572" s="336"/>
      <c r="M2572" s="336"/>
      <c r="N2572" s="337"/>
    </row>
    <row r="2573" spans="2:14" x14ac:dyDescent="0.25">
      <c r="B2573" s="332"/>
      <c r="C2573" s="332"/>
      <c r="D2573" s="333"/>
      <c r="E2573" s="334"/>
      <c r="F2573" s="334"/>
      <c r="G2573" s="334"/>
      <c r="H2573" s="335"/>
      <c r="I2573" s="336"/>
      <c r="J2573" s="336"/>
      <c r="K2573" s="336"/>
      <c r="L2573" s="336"/>
      <c r="M2573" s="336"/>
      <c r="N2573" s="337"/>
    </row>
    <row r="2574" spans="2:14" x14ac:dyDescent="0.25">
      <c r="B2574" s="332"/>
      <c r="C2574" s="332"/>
      <c r="D2574" s="333"/>
      <c r="E2574" s="334"/>
      <c r="F2574" s="334"/>
      <c r="G2574" s="334"/>
      <c r="H2574" s="335"/>
      <c r="I2574" s="336"/>
      <c r="J2574" s="336"/>
      <c r="K2574" s="336"/>
      <c r="L2574" s="336"/>
      <c r="M2574" s="336"/>
      <c r="N2574" s="337"/>
    </row>
    <row r="2575" spans="2:14" x14ac:dyDescent="0.25">
      <c r="B2575" s="332"/>
      <c r="C2575" s="332"/>
      <c r="D2575" s="333"/>
      <c r="E2575" s="334"/>
      <c r="F2575" s="334"/>
      <c r="G2575" s="334"/>
      <c r="H2575" s="335"/>
      <c r="I2575" s="336"/>
      <c r="J2575" s="336"/>
      <c r="K2575" s="336"/>
      <c r="L2575" s="336"/>
      <c r="M2575" s="336"/>
      <c r="N2575" s="337"/>
    </row>
    <row r="2576" spans="2:14" x14ac:dyDescent="0.25">
      <c r="B2576" s="332"/>
      <c r="C2576" s="332"/>
      <c r="D2576" s="333"/>
      <c r="E2576" s="334"/>
      <c r="F2576" s="334"/>
      <c r="G2576" s="334"/>
      <c r="H2576" s="335"/>
      <c r="I2576" s="336"/>
      <c r="J2576" s="336"/>
      <c r="K2576" s="336"/>
      <c r="L2576" s="336"/>
      <c r="M2576" s="336"/>
      <c r="N2576" s="337"/>
    </row>
    <row r="2577" spans="2:14" x14ac:dyDescent="0.25">
      <c r="B2577" s="332"/>
      <c r="C2577" s="332"/>
      <c r="D2577" s="333"/>
      <c r="E2577" s="334"/>
      <c r="F2577" s="334"/>
      <c r="G2577" s="334"/>
      <c r="H2577" s="335"/>
      <c r="I2577" s="336"/>
      <c r="J2577" s="336"/>
      <c r="K2577" s="336"/>
      <c r="L2577" s="336"/>
      <c r="M2577" s="336"/>
      <c r="N2577" s="337"/>
    </row>
    <row r="2578" spans="2:14" x14ac:dyDescent="0.25">
      <c r="B2578" s="332"/>
      <c r="C2578" s="332"/>
      <c r="D2578" s="333"/>
      <c r="E2578" s="334"/>
      <c r="F2578" s="334"/>
      <c r="G2578" s="334"/>
      <c r="H2578" s="335"/>
      <c r="I2578" s="336"/>
      <c r="J2578" s="336"/>
      <c r="K2578" s="336"/>
      <c r="L2578" s="336"/>
      <c r="M2578" s="336"/>
      <c r="N2578" s="337"/>
    </row>
    <row r="2579" spans="2:14" x14ac:dyDescent="0.25">
      <c r="B2579" s="332"/>
      <c r="C2579" s="332"/>
      <c r="D2579" s="333"/>
      <c r="E2579" s="334"/>
      <c r="F2579" s="334"/>
      <c r="G2579" s="334"/>
      <c r="H2579" s="335"/>
      <c r="I2579" s="336"/>
      <c r="J2579" s="336"/>
      <c r="K2579" s="336"/>
      <c r="L2579" s="336"/>
      <c r="M2579" s="336"/>
      <c r="N2579" s="337"/>
    </row>
    <row r="2580" spans="2:14" x14ac:dyDescent="0.25">
      <c r="B2580" s="332"/>
      <c r="C2580" s="332"/>
      <c r="D2580" s="333"/>
      <c r="E2580" s="334"/>
      <c r="F2580" s="334"/>
      <c r="G2580" s="334"/>
      <c r="H2580" s="335"/>
      <c r="I2580" s="336"/>
      <c r="J2580" s="336"/>
      <c r="K2580" s="336"/>
      <c r="L2580" s="336"/>
      <c r="M2580" s="336"/>
      <c r="N2580" s="337"/>
    </row>
    <row r="2581" spans="2:14" x14ac:dyDescent="0.25">
      <c r="B2581" s="332"/>
      <c r="C2581" s="332"/>
      <c r="D2581" s="333"/>
      <c r="E2581" s="334"/>
      <c r="F2581" s="334"/>
      <c r="G2581" s="334"/>
      <c r="H2581" s="335"/>
      <c r="I2581" s="336"/>
      <c r="J2581" s="336"/>
      <c r="K2581" s="336"/>
      <c r="L2581" s="336"/>
      <c r="M2581" s="336"/>
      <c r="N2581" s="337"/>
    </row>
    <row r="2582" spans="2:14" x14ac:dyDescent="0.25">
      <c r="B2582" s="332"/>
      <c r="C2582" s="332"/>
      <c r="D2582" s="333"/>
      <c r="E2582" s="334"/>
      <c r="F2582" s="334"/>
      <c r="G2582" s="334"/>
      <c r="H2582" s="335"/>
      <c r="I2582" s="336"/>
      <c r="J2582" s="336"/>
      <c r="K2582" s="336"/>
      <c r="L2582" s="336"/>
      <c r="M2582" s="336"/>
      <c r="N2582" s="337"/>
    </row>
    <row r="2583" spans="2:14" x14ac:dyDescent="0.25">
      <c r="B2583" s="332"/>
      <c r="C2583" s="332"/>
      <c r="D2583" s="333"/>
      <c r="E2583" s="334"/>
      <c r="F2583" s="334"/>
      <c r="G2583" s="334"/>
      <c r="H2583" s="335"/>
      <c r="I2583" s="336"/>
      <c r="J2583" s="336"/>
      <c r="K2583" s="336"/>
      <c r="L2583" s="336"/>
      <c r="M2583" s="336"/>
      <c r="N2583" s="337"/>
    </row>
    <row r="2584" spans="2:14" x14ac:dyDescent="0.25">
      <c r="B2584" s="332"/>
      <c r="C2584" s="332"/>
      <c r="D2584" s="333"/>
      <c r="E2584" s="334"/>
      <c r="F2584" s="334"/>
      <c r="G2584" s="334"/>
      <c r="H2584" s="335"/>
      <c r="I2584" s="336"/>
      <c r="J2584" s="336"/>
      <c r="K2584" s="336"/>
      <c r="L2584" s="336"/>
      <c r="M2584" s="336"/>
      <c r="N2584" s="337"/>
    </row>
    <row r="2585" spans="2:14" x14ac:dyDescent="0.25">
      <c r="B2585" s="332"/>
      <c r="C2585" s="332"/>
      <c r="D2585" s="333"/>
      <c r="E2585" s="334"/>
      <c r="F2585" s="334"/>
      <c r="G2585" s="334"/>
      <c r="H2585" s="335"/>
      <c r="I2585" s="336"/>
      <c r="J2585" s="336"/>
      <c r="K2585" s="336"/>
      <c r="L2585" s="336"/>
      <c r="M2585" s="336"/>
      <c r="N2585" s="337"/>
    </row>
    <row r="2586" spans="2:14" x14ac:dyDescent="0.25">
      <c r="B2586" s="332"/>
      <c r="C2586" s="332"/>
      <c r="D2586" s="333"/>
      <c r="E2586" s="334"/>
      <c r="F2586" s="334"/>
      <c r="G2586" s="334"/>
      <c r="H2586" s="335"/>
      <c r="I2586" s="336"/>
      <c r="J2586" s="336"/>
      <c r="K2586" s="336"/>
      <c r="L2586" s="336"/>
      <c r="M2586" s="336"/>
      <c r="N2586" s="337"/>
    </row>
    <row r="2587" spans="2:14" x14ac:dyDescent="0.25">
      <c r="B2587" s="332"/>
      <c r="C2587" s="332"/>
      <c r="D2587" s="333"/>
      <c r="E2587" s="334"/>
      <c r="F2587" s="334"/>
      <c r="G2587" s="334"/>
      <c r="H2587" s="335"/>
      <c r="I2587" s="336"/>
      <c r="J2587" s="336"/>
      <c r="K2587" s="336"/>
      <c r="L2587" s="336"/>
      <c r="M2587" s="336"/>
      <c r="N2587" s="337"/>
    </row>
    <row r="2588" spans="2:14" x14ac:dyDescent="0.25">
      <c r="B2588" s="332"/>
      <c r="C2588" s="332"/>
      <c r="D2588" s="333"/>
      <c r="E2588" s="334"/>
      <c r="F2588" s="334"/>
      <c r="G2588" s="334"/>
      <c r="H2588" s="335"/>
      <c r="I2588" s="336"/>
      <c r="J2588" s="336"/>
      <c r="K2588" s="336"/>
      <c r="L2588" s="336"/>
      <c r="M2588" s="336"/>
      <c r="N2588" s="337"/>
    </row>
    <row r="2589" spans="2:14" x14ac:dyDescent="0.25">
      <c r="B2589" s="332"/>
      <c r="C2589" s="332"/>
      <c r="D2589" s="333"/>
      <c r="E2589" s="334"/>
      <c r="F2589" s="334"/>
      <c r="G2589" s="334"/>
      <c r="H2589" s="335"/>
      <c r="I2589" s="336"/>
      <c r="J2589" s="336"/>
      <c r="K2589" s="336"/>
      <c r="L2589" s="336"/>
      <c r="M2589" s="336"/>
      <c r="N2589" s="337"/>
    </row>
    <row r="2590" spans="2:14" x14ac:dyDescent="0.25">
      <c r="B2590" s="332"/>
      <c r="C2590" s="332"/>
      <c r="D2590" s="333"/>
      <c r="E2590" s="334"/>
      <c r="F2590" s="334"/>
      <c r="G2590" s="334"/>
      <c r="H2590" s="335"/>
      <c r="I2590" s="336"/>
      <c r="J2590" s="336"/>
      <c r="K2590" s="336"/>
      <c r="L2590" s="336"/>
      <c r="M2590" s="336"/>
      <c r="N2590" s="337"/>
    </row>
    <row r="2591" spans="2:14" x14ac:dyDescent="0.25">
      <c r="B2591" s="332"/>
      <c r="C2591" s="332"/>
      <c r="D2591" s="333"/>
      <c r="E2591" s="334"/>
      <c r="F2591" s="334"/>
      <c r="G2591" s="334"/>
      <c r="H2591" s="335"/>
      <c r="I2591" s="336"/>
      <c r="J2591" s="336"/>
      <c r="K2591" s="336"/>
      <c r="L2591" s="336"/>
      <c r="M2591" s="336"/>
      <c r="N2591" s="337"/>
    </row>
    <row r="2592" spans="2:14" x14ac:dyDescent="0.25">
      <c r="B2592" s="332"/>
      <c r="C2592" s="332"/>
      <c r="D2592" s="333"/>
      <c r="E2592" s="334"/>
      <c r="F2592" s="334"/>
      <c r="G2592" s="334"/>
      <c r="H2592" s="335"/>
      <c r="I2592" s="336"/>
      <c r="J2592" s="336"/>
      <c r="K2592" s="336"/>
      <c r="L2592" s="336"/>
      <c r="M2592" s="336"/>
      <c r="N2592" s="337"/>
    </row>
    <row r="2593" spans="2:14" x14ac:dyDescent="0.25">
      <c r="B2593" s="332"/>
      <c r="C2593" s="332"/>
      <c r="D2593" s="333"/>
      <c r="E2593" s="334"/>
      <c r="F2593" s="334"/>
      <c r="G2593" s="334"/>
      <c r="H2593" s="335"/>
      <c r="I2593" s="336"/>
      <c r="J2593" s="336"/>
      <c r="K2593" s="336"/>
      <c r="L2593" s="336"/>
      <c r="M2593" s="336"/>
      <c r="N2593" s="337"/>
    </row>
    <row r="2594" spans="2:14" x14ac:dyDescent="0.25">
      <c r="B2594" s="332"/>
      <c r="C2594" s="332"/>
      <c r="D2594" s="333"/>
      <c r="E2594" s="334"/>
      <c r="F2594" s="334"/>
      <c r="G2594" s="334"/>
      <c r="H2594" s="335"/>
      <c r="I2594" s="336"/>
      <c r="J2594" s="336"/>
      <c r="K2594" s="336"/>
      <c r="L2594" s="336"/>
      <c r="M2594" s="336"/>
      <c r="N2594" s="337"/>
    </row>
    <row r="2595" spans="2:14" x14ac:dyDescent="0.25">
      <c r="B2595" s="332"/>
      <c r="C2595" s="332"/>
      <c r="D2595" s="333"/>
      <c r="E2595" s="334"/>
      <c r="F2595" s="334"/>
      <c r="G2595" s="334"/>
      <c r="H2595" s="335"/>
      <c r="I2595" s="336"/>
      <c r="J2595" s="336"/>
      <c r="K2595" s="336"/>
      <c r="L2595" s="336"/>
      <c r="M2595" s="336"/>
      <c r="N2595" s="337"/>
    </row>
    <row r="2596" spans="2:14" x14ac:dyDescent="0.25">
      <c r="B2596" s="332"/>
      <c r="C2596" s="332"/>
      <c r="D2596" s="333"/>
      <c r="E2596" s="334"/>
      <c r="F2596" s="334"/>
      <c r="G2596" s="334"/>
      <c r="H2596" s="335"/>
      <c r="I2596" s="336"/>
      <c r="J2596" s="336"/>
      <c r="K2596" s="336"/>
      <c r="L2596" s="336"/>
      <c r="M2596" s="336"/>
      <c r="N2596" s="337"/>
    </row>
    <row r="2597" spans="2:14" x14ac:dyDescent="0.25">
      <c r="B2597" s="332"/>
      <c r="C2597" s="332"/>
      <c r="D2597" s="333"/>
      <c r="E2597" s="334"/>
      <c r="F2597" s="334"/>
      <c r="G2597" s="334"/>
      <c r="H2597" s="335"/>
      <c r="I2597" s="336"/>
      <c r="J2597" s="336"/>
      <c r="K2597" s="336"/>
      <c r="L2597" s="336"/>
      <c r="M2597" s="336"/>
      <c r="N2597" s="337"/>
    </row>
    <row r="2598" spans="2:14" x14ac:dyDescent="0.25">
      <c r="B2598" s="332"/>
      <c r="C2598" s="332"/>
      <c r="D2598" s="333"/>
      <c r="E2598" s="334"/>
      <c r="F2598" s="334"/>
      <c r="G2598" s="334"/>
      <c r="H2598" s="335"/>
      <c r="I2598" s="336"/>
      <c r="J2598" s="336"/>
      <c r="K2598" s="336"/>
      <c r="L2598" s="336"/>
      <c r="M2598" s="336"/>
      <c r="N2598" s="337"/>
    </row>
    <row r="2599" spans="2:14" x14ac:dyDescent="0.25">
      <c r="B2599" s="332"/>
      <c r="C2599" s="332"/>
      <c r="D2599" s="333"/>
      <c r="E2599" s="334"/>
      <c r="F2599" s="334"/>
      <c r="G2599" s="334"/>
      <c r="H2599" s="335"/>
      <c r="I2599" s="336"/>
      <c r="J2599" s="336"/>
      <c r="K2599" s="336"/>
      <c r="L2599" s="336"/>
      <c r="M2599" s="336"/>
      <c r="N2599" s="337"/>
    </row>
    <row r="2600" spans="2:14" x14ac:dyDescent="0.25">
      <c r="B2600" s="332"/>
      <c r="C2600" s="332"/>
      <c r="D2600" s="333"/>
      <c r="E2600" s="334"/>
      <c r="F2600" s="334"/>
      <c r="G2600" s="334"/>
      <c r="H2600" s="335"/>
      <c r="I2600" s="336"/>
      <c r="J2600" s="336"/>
      <c r="K2600" s="336"/>
      <c r="L2600" s="336"/>
      <c r="M2600" s="336"/>
      <c r="N2600" s="337"/>
    </row>
    <row r="2601" spans="2:14" x14ac:dyDescent="0.25">
      <c r="B2601" s="332"/>
      <c r="C2601" s="332"/>
      <c r="D2601" s="333"/>
      <c r="E2601" s="334"/>
      <c r="F2601" s="334"/>
      <c r="G2601" s="334"/>
      <c r="H2601" s="335"/>
      <c r="I2601" s="336"/>
      <c r="J2601" s="336"/>
      <c r="K2601" s="336"/>
      <c r="L2601" s="336"/>
      <c r="M2601" s="336"/>
      <c r="N2601" s="337"/>
    </row>
    <row r="2602" spans="2:14" x14ac:dyDescent="0.25">
      <c r="B2602" s="332"/>
      <c r="C2602" s="332"/>
      <c r="D2602" s="333"/>
      <c r="E2602" s="334"/>
      <c r="F2602" s="334"/>
      <c r="G2602" s="334"/>
      <c r="H2602" s="335"/>
      <c r="I2602" s="336"/>
      <c r="J2602" s="336"/>
      <c r="K2602" s="336"/>
      <c r="L2602" s="336"/>
      <c r="M2602" s="336"/>
      <c r="N2602" s="337"/>
    </row>
    <row r="2603" spans="2:14" x14ac:dyDescent="0.25">
      <c r="B2603" s="332"/>
      <c r="C2603" s="332"/>
      <c r="D2603" s="333"/>
      <c r="E2603" s="334"/>
      <c r="F2603" s="334"/>
      <c r="G2603" s="334"/>
      <c r="H2603" s="335"/>
      <c r="I2603" s="336"/>
      <c r="J2603" s="336"/>
      <c r="K2603" s="336"/>
      <c r="L2603" s="336"/>
      <c r="M2603" s="336"/>
      <c r="N2603" s="337"/>
    </row>
    <row r="2604" spans="2:14" x14ac:dyDescent="0.25">
      <c r="B2604" s="332"/>
      <c r="C2604" s="332"/>
      <c r="D2604" s="333"/>
      <c r="E2604" s="334"/>
      <c r="F2604" s="334"/>
      <c r="G2604" s="334"/>
      <c r="H2604" s="335"/>
      <c r="I2604" s="336"/>
      <c r="J2604" s="336"/>
      <c r="K2604" s="336"/>
      <c r="L2604" s="336"/>
      <c r="M2604" s="336"/>
      <c r="N2604" s="337"/>
    </row>
    <row r="2605" spans="2:14" x14ac:dyDescent="0.25">
      <c r="B2605" s="332"/>
      <c r="C2605" s="332"/>
      <c r="D2605" s="333"/>
      <c r="E2605" s="334"/>
      <c r="F2605" s="334"/>
      <c r="G2605" s="334"/>
      <c r="H2605" s="335"/>
      <c r="I2605" s="336"/>
      <c r="J2605" s="336"/>
      <c r="K2605" s="336"/>
      <c r="L2605" s="336"/>
      <c r="M2605" s="336"/>
      <c r="N2605" s="337"/>
    </row>
    <row r="2606" spans="2:14" x14ac:dyDescent="0.25">
      <c r="B2606" s="332"/>
      <c r="C2606" s="332"/>
      <c r="D2606" s="333"/>
      <c r="E2606" s="334"/>
      <c r="F2606" s="334"/>
      <c r="G2606" s="334"/>
      <c r="H2606" s="335"/>
      <c r="I2606" s="336"/>
      <c r="J2606" s="336"/>
      <c r="K2606" s="336"/>
      <c r="L2606" s="336"/>
      <c r="M2606" s="336"/>
      <c r="N2606" s="337"/>
    </row>
    <row r="2607" spans="2:14" x14ac:dyDescent="0.25">
      <c r="B2607" s="332"/>
      <c r="C2607" s="332"/>
      <c r="D2607" s="333"/>
      <c r="E2607" s="334"/>
      <c r="F2607" s="334"/>
      <c r="G2607" s="334"/>
      <c r="H2607" s="335"/>
      <c r="I2607" s="336"/>
      <c r="J2607" s="336"/>
      <c r="K2607" s="336"/>
      <c r="L2607" s="336"/>
      <c r="M2607" s="336"/>
      <c r="N2607" s="337"/>
    </row>
    <row r="2608" spans="2:14" x14ac:dyDescent="0.25">
      <c r="B2608" s="332"/>
      <c r="C2608" s="332"/>
      <c r="D2608" s="333"/>
      <c r="E2608" s="334"/>
      <c r="F2608" s="334"/>
      <c r="G2608" s="334"/>
      <c r="H2608" s="335"/>
      <c r="I2608" s="336"/>
      <c r="J2608" s="336"/>
      <c r="K2608" s="336"/>
      <c r="L2608" s="336"/>
      <c r="M2608" s="336"/>
      <c r="N2608" s="337"/>
    </row>
    <row r="2609" spans="2:14" x14ac:dyDescent="0.25">
      <c r="B2609" s="332"/>
      <c r="C2609" s="332"/>
      <c r="D2609" s="333"/>
      <c r="E2609" s="334"/>
      <c r="F2609" s="334"/>
      <c r="G2609" s="334"/>
      <c r="H2609" s="335"/>
      <c r="I2609" s="336"/>
      <c r="J2609" s="336"/>
      <c r="K2609" s="336"/>
      <c r="L2609" s="336"/>
      <c r="M2609" s="336"/>
      <c r="N2609" s="337"/>
    </row>
    <row r="2610" spans="2:14" x14ac:dyDescent="0.25">
      <c r="B2610" s="332"/>
      <c r="C2610" s="332"/>
      <c r="D2610" s="333"/>
      <c r="E2610" s="334"/>
      <c r="F2610" s="334"/>
      <c r="G2610" s="334"/>
      <c r="H2610" s="335"/>
      <c r="I2610" s="336"/>
      <c r="J2610" s="336"/>
      <c r="K2610" s="336"/>
      <c r="L2610" s="336"/>
      <c r="M2610" s="336"/>
      <c r="N2610" s="337"/>
    </row>
    <row r="2611" spans="2:14" x14ac:dyDescent="0.25">
      <c r="B2611" s="332"/>
      <c r="C2611" s="332"/>
      <c r="D2611" s="333"/>
      <c r="E2611" s="334"/>
      <c r="F2611" s="334"/>
      <c r="G2611" s="334"/>
      <c r="H2611" s="335"/>
      <c r="I2611" s="336"/>
      <c r="J2611" s="336"/>
      <c r="K2611" s="336"/>
      <c r="L2611" s="336"/>
      <c r="M2611" s="336"/>
      <c r="N2611" s="337"/>
    </row>
    <row r="2612" spans="2:14" x14ac:dyDescent="0.25">
      <c r="B2612" s="332"/>
      <c r="C2612" s="332"/>
      <c r="D2612" s="333"/>
      <c r="E2612" s="334"/>
      <c r="F2612" s="334"/>
      <c r="G2612" s="334"/>
      <c r="H2612" s="335"/>
      <c r="I2612" s="336"/>
      <c r="J2612" s="336"/>
      <c r="K2612" s="336"/>
      <c r="L2612" s="336"/>
      <c r="M2612" s="336"/>
      <c r="N2612" s="337"/>
    </row>
    <row r="2613" spans="2:14" x14ac:dyDescent="0.25">
      <c r="B2613" s="332"/>
      <c r="C2613" s="332"/>
      <c r="D2613" s="333"/>
      <c r="E2613" s="334"/>
      <c r="F2613" s="334"/>
      <c r="G2613" s="334"/>
      <c r="H2613" s="335"/>
      <c r="I2613" s="336"/>
      <c r="J2613" s="336"/>
      <c r="K2613" s="336"/>
      <c r="L2613" s="336"/>
      <c r="M2613" s="336"/>
      <c r="N2613" s="337"/>
    </row>
    <row r="2614" spans="2:14" x14ac:dyDescent="0.25">
      <c r="B2614" s="332"/>
      <c r="C2614" s="332"/>
      <c r="D2614" s="333"/>
      <c r="E2614" s="334"/>
      <c r="F2614" s="334"/>
      <c r="G2614" s="334"/>
      <c r="H2614" s="335"/>
      <c r="I2614" s="336"/>
      <c r="J2614" s="336"/>
      <c r="K2614" s="336"/>
      <c r="L2614" s="336"/>
      <c r="M2614" s="336"/>
      <c r="N2614" s="337"/>
    </row>
    <row r="2615" spans="2:14" x14ac:dyDescent="0.25">
      <c r="B2615" s="332"/>
      <c r="C2615" s="332"/>
      <c r="D2615" s="333"/>
      <c r="E2615" s="334"/>
      <c r="F2615" s="334"/>
      <c r="G2615" s="334"/>
      <c r="H2615" s="335"/>
      <c r="I2615" s="336"/>
      <c r="J2615" s="336"/>
      <c r="K2615" s="336"/>
      <c r="L2615" s="336"/>
      <c r="M2615" s="336"/>
      <c r="N2615" s="337"/>
    </row>
    <row r="2616" spans="2:14" x14ac:dyDescent="0.25">
      <c r="B2616" s="332"/>
      <c r="C2616" s="332"/>
      <c r="D2616" s="333"/>
      <c r="E2616" s="334"/>
      <c r="F2616" s="334"/>
      <c r="G2616" s="334"/>
      <c r="H2616" s="335"/>
      <c r="I2616" s="336"/>
      <c r="J2616" s="336"/>
      <c r="K2616" s="336"/>
      <c r="L2616" s="336"/>
      <c r="M2616" s="336"/>
      <c r="N2616" s="337"/>
    </row>
    <row r="2617" spans="2:14" x14ac:dyDescent="0.25">
      <c r="B2617" s="332"/>
      <c r="C2617" s="332"/>
      <c r="D2617" s="333"/>
      <c r="E2617" s="334"/>
      <c r="F2617" s="334"/>
      <c r="G2617" s="334"/>
      <c r="H2617" s="335"/>
      <c r="I2617" s="336"/>
      <c r="J2617" s="336"/>
      <c r="K2617" s="336"/>
      <c r="L2617" s="336"/>
      <c r="M2617" s="336"/>
      <c r="N2617" s="337"/>
    </row>
    <row r="2618" spans="2:14" x14ac:dyDescent="0.25">
      <c r="B2618" s="332"/>
      <c r="C2618" s="332"/>
      <c r="D2618" s="333"/>
      <c r="E2618" s="334"/>
      <c r="F2618" s="334"/>
      <c r="G2618" s="334"/>
      <c r="H2618" s="335"/>
      <c r="I2618" s="336"/>
      <c r="J2618" s="336"/>
      <c r="K2618" s="336"/>
      <c r="L2618" s="336"/>
      <c r="M2618" s="336"/>
      <c r="N2618" s="337"/>
    </row>
    <row r="2619" spans="2:14" x14ac:dyDescent="0.25">
      <c r="B2619" s="332"/>
      <c r="C2619" s="332"/>
      <c r="D2619" s="333"/>
      <c r="E2619" s="334"/>
      <c r="F2619" s="334"/>
      <c r="G2619" s="334"/>
      <c r="H2619" s="335"/>
      <c r="I2619" s="336"/>
      <c r="J2619" s="336"/>
      <c r="K2619" s="336"/>
      <c r="L2619" s="336"/>
      <c r="M2619" s="336"/>
      <c r="N2619" s="337"/>
    </row>
    <row r="2620" spans="2:14" x14ac:dyDescent="0.25">
      <c r="B2620" s="332"/>
      <c r="C2620" s="332"/>
      <c r="D2620" s="333"/>
      <c r="E2620" s="334"/>
      <c r="F2620" s="334"/>
      <c r="G2620" s="334"/>
      <c r="H2620" s="335"/>
      <c r="I2620" s="336"/>
      <c r="J2620" s="336"/>
      <c r="K2620" s="336"/>
      <c r="L2620" s="336"/>
      <c r="M2620" s="336"/>
      <c r="N2620" s="337"/>
    </row>
    <row r="2621" spans="2:14" x14ac:dyDescent="0.25">
      <c r="B2621" s="332"/>
      <c r="C2621" s="332"/>
      <c r="D2621" s="333"/>
      <c r="E2621" s="334"/>
      <c r="F2621" s="334"/>
      <c r="G2621" s="334"/>
      <c r="H2621" s="335"/>
      <c r="I2621" s="336"/>
      <c r="J2621" s="336"/>
      <c r="K2621" s="336"/>
      <c r="L2621" s="336"/>
      <c r="M2621" s="336"/>
      <c r="N2621" s="337"/>
    </row>
    <row r="2622" spans="2:14" x14ac:dyDescent="0.25">
      <c r="B2622" s="332"/>
      <c r="C2622" s="332"/>
      <c r="D2622" s="333"/>
      <c r="E2622" s="334"/>
      <c r="F2622" s="334"/>
      <c r="G2622" s="334"/>
      <c r="H2622" s="335"/>
      <c r="I2622" s="336"/>
      <c r="J2622" s="336"/>
      <c r="K2622" s="336"/>
      <c r="L2622" s="336"/>
      <c r="M2622" s="336"/>
      <c r="N2622" s="337"/>
    </row>
    <row r="2623" spans="2:14" x14ac:dyDescent="0.25">
      <c r="B2623" s="332"/>
      <c r="C2623" s="332"/>
      <c r="D2623" s="333"/>
      <c r="E2623" s="334"/>
      <c r="F2623" s="334"/>
      <c r="G2623" s="334"/>
      <c r="H2623" s="335"/>
      <c r="I2623" s="336"/>
      <c r="J2623" s="336"/>
      <c r="K2623" s="336"/>
      <c r="L2623" s="336"/>
      <c r="M2623" s="336"/>
      <c r="N2623" s="337"/>
    </row>
    <row r="2624" spans="2:14" x14ac:dyDescent="0.25">
      <c r="B2624" s="332"/>
      <c r="C2624" s="332"/>
      <c r="D2624" s="333"/>
      <c r="E2624" s="334"/>
      <c r="F2624" s="334"/>
      <c r="G2624" s="334"/>
      <c r="H2624" s="335"/>
      <c r="I2624" s="336"/>
      <c r="J2624" s="336"/>
      <c r="K2624" s="336"/>
      <c r="L2624" s="336"/>
      <c r="M2624" s="336"/>
      <c r="N2624" s="337"/>
    </row>
    <row r="2625" spans="2:14" x14ac:dyDescent="0.25">
      <c r="B2625" s="332"/>
      <c r="C2625" s="332"/>
      <c r="D2625" s="333"/>
      <c r="E2625" s="334"/>
      <c r="F2625" s="334"/>
      <c r="G2625" s="334"/>
      <c r="H2625" s="335"/>
      <c r="I2625" s="336"/>
      <c r="J2625" s="336"/>
      <c r="K2625" s="336"/>
      <c r="L2625" s="336"/>
      <c r="M2625" s="336"/>
      <c r="N2625" s="337"/>
    </row>
    <row r="2626" spans="2:14" x14ac:dyDescent="0.25">
      <c r="B2626" s="332"/>
      <c r="C2626" s="332"/>
      <c r="D2626" s="333"/>
      <c r="E2626" s="334"/>
      <c r="F2626" s="334"/>
      <c r="G2626" s="334"/>
      <c r="H2626" s="335"/>
      <c r="I2626" s="336"/>
      <c r="J2626" s="336"/>
      <c r="K2626" s="336"/>
      <c r="L2626" s="336"/>
      <c r="M2626" s="336"/>
      <c r="N2626" s="337"/>
    </row>
    <row r="2627" spans="2:14" x14ac:dyDescent="0.25">
      <c r="B2627" s="332"/>
      <c r="C2627" s="332"/>
      <c r="D2627" s="333"/>
      <c r="E2627" s="334"/>
      <c r="F2627" s="334"/>
      <c r="G2627" s="334"/>
      <c r="H2627" s="335"/>
      <c r="I2627" s="336"/>
      <c r="J2627" s="336"/>
      <c r="K2627" s="336"/>
      <c r="L2627" s="336"/>
      <c r="M2627" s="336"/>
      <c r="N2627" s="337"/>
    </row>
    <row r="2628" spans="2:14" x14ac:dyDescent="0.25">
      <c r="B2628" s="332"/>
      <c r="C2628" s="332"/>
      <c r="D2628" s="333"/>
      <c r="E2628" s="334"/>
      <c r="F2628" s="334"/>
      <c r="G2628" s="334"/>
      <c r="H2628" s="335"/>
      <c r="I2628" s="336"/>
      <c r="J2628" s="336"/>
      <c r="K2628" s="336"/>
      <c r="L2628" s="336"/>
      <c r="M2628" s="336"/>
      <c r="N2628" s="337"/>
    </row>
    <row r="2629" spans="2:14" x14ac:dyDescent="0.25">
      <c r="B2629" s="332"/>
      <c r="C2629" s="332"/>
      <c r="D2629" s="333"/>
      <c r="E2629" s="334"/>
      <c r="F2629" s="334"/>
      <c r="G2629" s="334"/>
      <c r="H2629" s="335"/>
      <c r="I2629" s="336"/>
      <c r="J2629" s="336"/>
      <c r="K2629" s="336"/>
      <c r="L2629" s="336"/>
      <c r="M2629" s="336"/>
      <c r="N2629" s="337"/>
    </row>
    <row r="2630" spans="2:14" x14ac:dyDescent="0.25">
      <c r="B2630" s="332"/>
      <c r="C2630" s="332"/>
      <c r="D2630" s="333"/>
      <c r="E2630" s="334"/>
      <c r="F2630" s="334"/>
      <c r="G2630" s="334"/>
      <c r="H2630" s="335"/>
      <c r="I2630" s="336"/>
      <c r="J2630" s="336"/>
      <c r="K2630" s="336"/>
      <c r="L2630" s="336"/>
      <c r="M2630" s="336"/>
      <c r="N2630" s="337"/>
    </row>
    <row r="2631" spans="2:14" x14ac:dyDescent="0.25">
      <c r="B2631" s="332"/>
      <c r="C2631" s="332"/>
      <c r="D2631" s="333"/>
      <c r="E2631" s="334"/>
      <c r="F2631" s="334"/>
      <c r="G2631" s="334"/>
      <c r="H2631" s="335"/>
      <c r="I2631" s="336"/>
      <c r="J2631" s="336"/>
      <c r="K2631" s="336"/>
      <c r="L2631" s="336"/>
      <c r="M2631" s="336"/>
      <c r="N2631" s="337"/>
    </row>
    <row r="2632" spans="2:14" x14ac:dyDescent="0.25">
      <c r="B2632" s="332"/>
      <c r="C2632" s="332"/>
      <c r="D2632" s="333"/>
      <c r="E2632" s="334"/>
      <c r="F2632" s="334"/>
      <c r="G2632" s="334"/>
      <c r="H2632" s="335"/>
      <c r="I2632" s="336"/>
      <c r="J2632" s="336"/>
      <c r="K2632" s="336"/>
      <c r="L2632" s="336"/>
      <c r="M2632" s="336"/>
      <c r="N2632" s="337"/>
    </row>
    <row r="2633" spans="2:14" x14ac:dyDescent="0.25">
      <c r="B2633" s="332"/>
      <c r="C2633" s="332"/>
      <c r="D2633" s="333"/>
      <c r="E2633" s="334"/>
      <c r="F2633" s="334"/>
      <c r="G2633" s="334"/>
      <c r="H2633" s="335"/>
      <c r="I2633" s="336"/>
      <c r="J2633" s="336"/>
      <c r="K2633" s="336"/>
      <c r="L2633" s="336"/>
      <c r="M2633" s="336"/>
      <c r="N2633" s="337"/>
    </row>
    <row r="2634" spans="2:14" x14ac:dyDescent="0.25">
      <c r="B2634" s="332"/>
      <c r="C2634" s="332"/>
      <c r="D2634" s="333"/>
      <c r="E2634" s="334"/>
      <c r="F2634" s="334"/>
      <c r="G2634" s="334"/>
      <c r="H2634" s="335"/>
      <c r="I2634" s="336"/>
      <c r="J2634" s="336"/>
      <c r="K2634" s="336"/>
      <c r="L2634" s="336"/>
      <c r="M2634" s="336"/>
      <c r="N2634" s="337"/>
    </row>
    <row r="2635" spans="2:14" x14ac:dyDescent="0.25">
      <c r="B2635" s="332"/>
      <c r="C2635" s="332"/>
      <c r="D2635" s="333"/>
      <c r="E2635" s="334"/>
      <c r="F2635" s="334"/>
      <c r="G2635" s="334"/>
      <c r="H2635" s="335"/>
      <c r="I2635" s="336"/>
      <c r="J2635" s="336"/>
      <c r="K2635" s="336"/>
      <c r="L2635" s="336"/>
      <c r="M2635" s="336"/>
      <c r="N2635" s="337"/>
    </row>
    <row r="2636" spans="2:14" x14ac:dyDescent="0.25">
      <c r="B2636" s="332"/>
      <c r="C2636" s="332"/>
      <c r="D2636" s="333"/>
      <c r="E2636" s="334"/>
      <c r="F2636" s="334"/>
      <c r="G2636" s="334"/>
      <c r="H2636" s="335"/>
      <c r="I2636" s="336"/>
      <c r="J2636" s="336"/>
      <c r="K2636" s="336"/>
      <c r="L2636" s="336"/>
      <c r="M2636" s="336"/>
      <c r="N2636" s="337"/>
    </row>
    <row r="2637" spans="2:14" x14ac:dyDescent="0.25">
      <c r="B2637" s="332"/>
      <c r="C2637" s="332"/>
      <c r="D2637" s="333"/>
      <c r="E2637" s="334"/>
      <c r="F2637" s="334"/>
      <c r="G2637" s="334"/>
      <c r="H2637" s="335"/>
      <c r="I2637" s="336"/>
      <c r="J2637" s="336"/>
      <c r="K2637" s="336"/>
      <c r="L2637" s="336"/>
      <c r="M2637" s="336"/>
      <c r="N2637" s="337"/>
    </row>
    <row r="2638" spans="2:14" x14ac:dyDescent="0.25">
      <c r="B2638" s="332"/>
      <c r="C2638" s="332"/>
      <c r="D2638" s="333"/>
      <c r="E2638" s="334"/>
      <c r="F2638" s="334"/>
      <c r="G2638" s="334"/>
      <c r="H2638" s="335"/>
      <c r="I2638" s="336"/>
      <c r="J2638" s="336"/>
      <c r="K2638" s="336"/>
      <c r="L2638" s="336"/>
      <c r="M2638" s="336"/>
      <c r="N2638" s="337"/>
    </row>
    <row r="2639" spans="2:14" x14ac:dyDescent="0.25">
      <c r="B2639" s="332"/>
      <c r="C2639" s="332"/>
      <c r="D2639" s="333"/>
      <c r="E2639" s="334"/>
      <c r="F2639" s="334"/>
      <c r="G2639" s="334"/>
      <c r="H2639" s="335"/>
      <c r="I2639" s="336"/>
      <c r="J2639" s="336"/>
      <c r="K2639" s="336"/>
      <c r="L2639" s="336"/>
      <c r="M2639" s="336"/>
      <c r="N2639" s="337"/>
    </row>
    <row r="2640" spans="2:14" x14ac:dyDescent="0.25">
      <c r="B2640" s="332"/>
      <c r="C2640" s="332"/>
      <c r="D2640" s="333"/>
      <c r="E2640" s="334"/>
      <c r="F2640" s="334"/>
      <c r="G2640" s="334"/>
      <c r="H2640" s="335"/>
      <c r="I2640" s="336"/>
      <c r="J2640" s="336"/>
      <c r="K2640" s="336"/>
      <c r="L2640" s="336"/>
      <c r="M2640" s="336"/>
      <c r="N2640" s="337"/>
    </row>
    <row r="2641" spans="2:14" x14ac:dyDescent="0.25">
      <c r="B2641" s="332"/>
      <c r="C2641" s="332"/>
      <c r="D2641" s="333"/>
      <c r="E2641" s="334"/>
      <c r="F2641" s="334"/>
      <c r="G2641" s="334"/>
      <c r="H2641" s="335"/>
      <c r="I2641" s="336"/>
      <c r="J2641" s="336"/>
      <c r="K2641" s="336"/>
      <c r="L2641" s="336"/>
      <c r="M2641" s="336"/>
      <c r="N2641" s="337"/>
    </row>
    <row r="2642" spans="2:14" x14ac:dyDescent="0.25">
      <c r="B2642" s="332"/>
      <c r="C2642" s="332"/>
      <c r="D2642" s="333"/>
      <c r="E2642" s="334"/>
      <c r="F2642" s="334"/>
      <c r="G2642" s="334"/>
      <c r="H2642" s="335"/>
      <c r="I2642" s="336"/>
      <c r="J2642" s="336"/>
      <c r="K2642" s="336"/>
      <c r="L2642" s="336"/>
      <c r="M2642" s="336"/>
      <c r="N2642" s="337"/>
    </row>
    <row r="2643" spans="2:14" x14ac:dyDescent="0.25">
      <c r="B2643" s="332"/>
      <c r="C2643" s="332"/>
      <c r="D2643" s="333"/>
      <c r="E2643" s="334"/>
      <c r="F2643" s="334"/>
      <c r="G2643" s="334"/>
      <c r="H2643" s="335"/>
      <c r="I2643" s="336"/>
      <c r="J2643" s="336"/>
      <c r="K2643" s="336"/>
      <c r="L2643" s="336"/>
      <c r="M2643" s="336"/>
      <c r="N2643" s="337"/>
    </row>
    <row r="2644" spans="2:14" x14ac:dyDescent="0.25">
      <c r="B2644" s="332"/>
      <c r="C2644" s="332"/>
      <c r="D2644" s="333"/>
      <c r="E2644" s="334"/>
      <c r="F2644" s="334"/>
      <c r="G2644" s="334"/>
      <c r="H2644" s="335"/>
      <c r="I2644" s="336"/>
      <c r="J2644" s="336"/>
      <c r="K2644" s="336"/>
      <c r="L2644" s="336"/>
      <c r="M2644" s="336"/>
      <c r="N2644" s="337"/>
    </row>
    <row r="2645" spans="2:14" x14ac:dyDescent="0.25">
      <c r="B2645" s="332"/>
      <c r="C2645" s="332"/>
      <c r="D2645" s="333"/>
      <c r="E2645" s="334"/>
      <c r="F2645" s="334"/>
      <c r="G2645" s="334"/>
      <c r="H2645" s="335"/>
      <c r="I2645" s="336"/>
      <c r="J2645" s="336"/>
      <c r="K2645" s="336"/>
      <c r="L2645" s="336"/>
      <c r="M2645" s="336"/>
      <c r="N2645" s="337"/>
    </row>
    <row r="2646" spans="2:14" x14ac:dyDescent="0.25">
      <c r="B2646" s="332"/>
      <c r="C2646" s="332"/>
      <c r="D2646" s="333"/>
      <c r="E2646" s="334"/>
      <c r="F2646" s="334"/>
      <c r="G2646" s="334"/>
      <c r="H2646" s="335"/>
      <c r="I2646" s="336"/>
      <c r="J2646" s="336"/>
      <c r="K2646" s="336"/>
      <c r="L2646" s="336"/>
      <c r="M2646" s="336"/>
      <c r="N2646" s="337"/>
    </row>
    <row r="2647" spans="2:14" x14ac:dyDescent="0.25">
      <c r="B2647" s="332"/>
      <c r="C2647" s="332"/>
      <c r="D2647" s="333"/>
      <c r="E2647" s="334"/>
      <c r="F2647" s="334"/>
      <c r="G2647" s="334"/>
      <c r="H2647" s="335"/>
      <c r="I2647" s="336"/>
      <c r="J2647" s="336"/>
      <c r="K2647" s="336"/>
      <c r="L2647" s="336"/>
      <c r="M2647" s="336"/>
      <c r="N2647" s="337"/>
    </row>
    <row r="2648" spans="2:14" x14ac:dyDescent="0.25">
      <c r="B2648" s="332"/>
      <c r="C2648" s="332"/>
      <c r="D2648" s="333"/>
      <c r="E2648" s="334"/>
      <c r="F2648" s="334"/>
      <c r="G2648" s="334"/>
      <c r="H2648" s="335"/>
      <c r="I2648" s="336"/>
      <c r="J2648" s="336"/>
      <c r="K2648" s="336"/>
      <c r="L2648" s="336"/>
      <c r="M2648" s="336"/>
      <c r="N2648" s="337"/>
    </row>
    <row r="2649" spans="2:14" x14ac:dyDescent="0.25">
      <c r="B2649" s="332"/>
      <c r="C2649" s="332"/>
      <c r="D2649" s="333"/>
      <c r="E2649" s="334"/>
      <c r="F2649" s="334"/>
      <c r="G2649" s="334"/>
      <c r="H2649" s="335"/>
      <c r="I2649" s="336"/>
      <c r="J2649" s="336"/>
      <c r="K2649" s="336"/>
      <c r="L2649" s="336"/>
      <c r="M2649" s="336"/>
      <c r="N2649" s="337"/>
    </row>
    <row r="2650" spans="2:14" x14ac:dyDescent="0.25">
      <c r="B2650" s="332"/>
      <c r="C2650" s="332"/>
      <c r="D2650" s="333"/>
      <c r="E2650" s="334"/>
      <c r="F2650" s="334"/>
      <c r="G2650" s="334"/>
      <c r="H2650" s="335"/>
      <c r="I2650" s="336"/>
      <c r="J2650" s="336"/>
      <c r="K2650" s="336"/>
      <c r="L2650" s="336"/>
      <c r="M2650" s="336"/>
      <c r="N2650" s="337"/>
    </row>
    <row r="2651" spans="2:14" x14ac:dyDescent="0.25">
      <c r="B2651" s="332"/>
      <c r="C2651" s="332"/>
      <c r="D2651" s="333"/>
      <c r="E2651" s="334"/>
      <c r="F2651" s="334"/>
      <c r="G2651" s="334"/>
      <c r="H2651" s="335"/>
      <c r="I2651" s="336"/>
      <c r="J2651" s="336"/>
      <c r="K2651" s="336"/>
      <c r="L2651" s="336"/>
      <c r="M2651" s="336"/>
      <c r="N2651" s="337"/>
    </row>
    <row r="2652" spans="2:14" x14ac:dyDescent="0.25">
      <c r="B2652" s="332"/>
      <c r="C2652" s="332"/>
      <c r="D2652" s="333"/>
      <c r="E2652" s="334"/>
      <c r="F2652" s="334"/>
      <c r="G2652" s="334"/>
      <c r="H2652" s="335"/>
      <c r="I2652" s="336"/>
      <c r="J2652" s="336"/>
      <c r="K2652" s="336"/>
      <c r="L2652" s="336"/>
      <c r="M2652" s="336"/>
      <c r="N2652" s="337"/>
    </row>
    <row r="2653" spans="2:14" x14ac:dyDescent="0.25">
      <c r="B2653" s="332"/>
      <c r="C2653" s="332"/>
      <c r="D2653" s="333"/>
      <c r="E2653" s="334"/>
      <c r="F2653" s="334"/>
      <c r="G2653" s="334"/>
      <c r="H2653" s="335"/>
      <c r="I2653" s="336"/>
      <c r="J2653" s="336"/>
      <c r="K2653" s="336"/>
      <c r="L2653" s="336"/>
      <c r="M2653" s="336"/>
      <c r="N2653" s="337"/>
    </row>
    <row r="2654" spans="2:14" x14ac:dyDescent="0.25">
      <c r="B2654" s="332"/>
      <c r="C2654" s="332"/>
      <c r="D2654" s="333"/>
      <c r="E2654" s="334"/>
      <c r="F2654" s="334"/>
      <c r="G2654" s="334"/>
      <c r="H2654" s="335"/>
      <c r="I2654" s="336"/>
      <c r="J2654" s="336"/>
      <c r="K2654" s="336"/>
      <c r="L2654" s="336"/>
      <c r="M2654" s="336"/>
      <c r="N2654" s="337"/>
    </row>
    <row r="2655" spans="2:14" x14ac:dyDescent="0.25">
      <c r="B2655" s="332"/>
      <c r="C2655" s="332"/>
      <c r="D2655" s="333"/>
      <c r="E2655" s="334"/>
      <c r="F2655" s="334"/>
      <c r="G2655" s="334"/>
      <c r="H2655" s="335"/>
      <c r="I2655" s="336"/>
      <c r="J2655" s="336"/>
      <c r="K2655" s="336"/>
      <c r="L2655" s="336"/>
      <c r="M2655" s="336"/>
      <c r="N2655" s="337"/>
    </row>
    <row r="2656" spans="2:14" x14ac:dyDescent="0.25">
      <c r="B2656" s="332"/>
      <c r="C2656" s="332"/>
      <c r="D2656" s="333"/>
      <c r="E2656" s="334"/>
      <c r="F2656" s="334"/>
      <c r="G2656" s="334"/>
      <c r="H2656" s="335"/>
      <c r="I2656" s="336"/>
      <c r="J2656" s="336"/>
      <c r="K2656" s="336"/>
      <c r="L2656" s="336"/>
      <c r="M2656" s="336"/>
      <c r="N2656" s="337"/>
    </row>
    <row r="2657" spans="2:14" x14ac:dyDescent="0.25">
      <c r="B2657" s="332"/>
      <c r="C2657" s="332"/>
      <c r="D2657" s="333"/>
      <c r="E2657" s="334"/>
      <c r="F2657" s="334"/>
      <c r="G2657" s="334"/>
      <c r="H2657" s="335"/>
      <c r="I2657" s="336"/>
      <c r="J2657" s="336"/>
      <c r="K2657" s="336"/>
      <c r="L2657" s="336"/>
      <c r="M2657" s="336"/>
      <c r="N2657" s="337"/>
    </row>
    <row r="2658" spans="2:14" x14ac:dyDescent="0.25">
      <c r="B2658" s="332"/>
      <c r="C2658" s="332"/>
      <c r="D2658" s="333"/>
      <c r="E2658" s="334"/>
      <c r="F2658" s="334"/>
      <c r="G2658" s="334"/>
      <c r="H2658" s="335"/>
      <c r="I2658" s="336"/>
      <c r="J2658" s="336"/>
      <c r="K2658" s="336"/>
      <c r="L2658" s="336"/>
      <c r="M2658" s="336"/>
      <c r="N2658" s="337"/>
    </row>
    <row r="2659" spans="2:14" x14ac:dyDescent="0.25">
      <c r="B2659" s="332"/>
      <c r="C2659" s="332"/>
      <c r="D2659" s="333"/>
      <c r="E2659" s="334"/>
      <c r="F2659" s="334"/>
      <c r="G2659" s="334"/>
      <c r="H2659" s="335"/>
      <c r="I2659" s="336"/>
      <c r="J2659" s="336"/>
      <c r="K2659" s="336"/>
      <c r="L2659" s="336"/>
      <c r="M2659" s="336"/>
      <c r="N2659" s="337"/>
    </row>
    <row r="2660" spans="2:14" x14ac:dyDescent="0.25">
      <c r="B2660" s="332"/>
      <c r="C2660" s="332"/>
      <c r="D2660" s="333"/>
      <c r="E2660" s="334"/>
      <c r="F2660" s="334"/>
      <c r="G2660" s="334"/>
      <c r="H2660" s="335"/>
      <c r="I2660" s="336"/>
      <c r="J2660" s="336"/>
      <c r="K2660" s="336"/>
      <c r="L2660" s="336"/>
      <c r="M2660" s="336"/>
      <c r="N2660" s="337"/>
    </row>
    <row r="2661" spans="2:14" x14ac:dyDescent="0.25">
      <c r="B2661" s="332"/>
      <c r="C2661" s="332"/>
      <c r="D2661" s="333"/>
      <c r="E2661" s="334"/>
      <c r="F2661" s="334"/>
      <c r="G2661" s="334"/>
      <c r="H2661" s="335"/>
      <c r="I2661" s="336"/>
      <c r="J2661" s="336"/>
      <c r="K2661" s="336"/>
      <c r="L2661" s="336"/>
      <c r="M2661" s="336"/>
      <c r="N2661" s="337"/>
    </row>
    <row r="2662" spans="2:14" x14ac:dyDescent="0.25">
      <c r="B2662" s="332"/>
      <c r="C2662" s="332"/>
      <c r="D2662" s="333"/>
      <c r="E2662" s="334"/>
      <c r="F2662" s="334"/>
      <c r="G2662" s="334"/>
      <c r="H2662" s="335"/>
      <c r="I2662" s="336"/>
      <c r="J2662" s="336"/>
      <c r="K2662" s="336"/>
      <c r="L2662" s="336"/>
      <c r="M2662" s="336"/>
      <c r="N2662" s="337"/>
    </row>
    <row r="2663" spans="2:14" x14ac:dyDescent="0.25">
      <c r="B2663" s="332"/>
      <c r="C2663" s="332"/>
      <c r="D2663" s="333"/>
      <c r="E2663" s="334"/>
      <c r="F2663" s="334"/>
      <c r="G2663" s="334"/>
      <c r="H2663" s="335"/>
      <c r="I2663" s="336"/>
      <c r="J2663" s="336"/>
      <c r="K2663" s="336"/>
      <c r="L2663" s="336"/>
      <c r="M2663" s="336"/>
      <c r="N2663" s="337"/>
    </row>
    <row r="2664" spans="2:14" x14ac:dyDescent="0.25">
      <c r="B2664" s="332"/>
      <c r="C2664" s="332"/>
      <c r="D2664" s="333"/>
      <c r="E2664" s="334"/>
      <c r="F2664" s="334"/>
      <c r="G2664" s="334"/>
      <c r="H2664" s="335"/>
      <c r="I2664" s="336"/>
      <c r="J2664" s="336"/>
      <c r="K2664" s="336"/>
      <c r="L2664" s="336"/>
      <c r="M2664" s="336"/>
      <c r="N2664" s="337"/>
    </row>
    <row r="2665" spans="2:14" x14ac:dyDescent="0.25">
      <c r="B2665" s="332"/>
      <c r="C2665" s="332"/>
      <c r="D2665" s="333"/>
      <c r="E2665" s="334"/>
      <c r="F2665" s="334"/>
      <c r="G2665" s="334"/>
      <c r="H2665" s="335"/>
      <c r="I2665" s="336"/>
      <c r="J2665" s="336"/>
      <c r="K2665" s="336"/>
      <c r="L2665" s="336"/>
      <c r="M2665" s="336"/>
      <c r="N2665" s="337"/>
    </row>
    <row r="2666" spans="2:14" x14ac:dyDescent="0.25">
      <c r="B2666" s="332"/>
      <c r="C2666" s="332"/>
      <c r="D2666" s="333"/>
      <c r="E2666" s="334"/>
      <c r="F2666" s="334"/>
      <c r="G2666" s="334"/>
      <c r="H2666" s="335"/>
      <c r="I2666" s="336"/>
      <c r="J2666" s="336"/>
      <c r="K2666" s="336"/>
      <c r="L2666" s="336"/>
      <c r="M2666" s="336"/>
      <c r="N2666" s="337"/>
    </row>
    <row r="2667" spans="2:14" x14ac:dyDescent="0.25">
      <c r="B2667" s="332"/>
      <c r="C2667" s="332"/>
      <c r="D2667" s="333"/>
      <c r="E2667" s="334"/>
      <c r="F2667" s="334"/>
      <c r="G2667" s="334"/>
      <c r="H2667" s="335"/>
      <c r="I2667" s="336"/>
      <c r="J2667" s="336"/>
      <c r="K2667" s="336"/>
      <c r="L2667" s="336"/>
      <c r="M2667" s="336"/>
      <c r="N2667" s="337"/>
    </row>
    <row r="2668" spans="2:14" x14ac:dyDescent="0.25">
      <c r="B2668" s="332"/>
      <c r="C2668" s="332"/>
      <c r="D2668" s="333"/>
      <c r="E2668" s="334"/>
      <c r="F2668" s="334"/>
      <c r="G2668" s="334"/>
      <c r="H2668" s="335"/>
      <c r="I2668" s="336"/>
      <c r="J2668" s="336"/>
      <c r="K2668" s="336"/>
      <c r="L2668" s="336"/>
      <c r="M2668" s="336"/>
      <c r="N2668" s="337"/>
    </row>
    <row r="2669" spans="2:14" x14ac:dyDescent="0.25">
      <c r="B2669" s="332"/>
      <c r="C2669" s="332"/>
      <c r="D2669" s="333"/>
      <c r="E2669" s="334"/>
      <c r="F2669" s="334"/>
      <c r="G2669" s="334"/>
      <c r="H2669" s="335"/>
      <c r="I2669" s="336"/>
      <c r="J2669" s="336"/>
      <c r="K2669" s="336"/>
      <c r="L2669" s="336"/>
      <c r="M2669" s="336"/>
      <c r="N2669" s="337"/>
    </row>
    <row r="2670" spans="2:14" x14ac:dyDescent="0.25">
      <c r="B2670" s="332"/>
      <c r="C2670" s="332"/>
      <c r="D2670" s="333"/>
      <c r="E2670" s="334"/>
      <c r="F2670" s="334"/>
      <c r="G2670" s="334"/>
      <c r="H2670" s="335"/>
      <c r="I2670" s="336"/>
      <c r="J2670" s="336"/>
      <c r="K2670" s="336"/>
      <c r="L2670" s="336"/>
      <c r="M2670" s="336"/>
      <c r="N2670" s="337"/>
    </row>
    <row r="2671" spans="2:14" x14ac:dyDescent="0.25">
      <c r="B2671" s="332"/>
      <c r="C2671" s="332"/>
      <c r="D2671" s="333"/>
      <c r="E2671" s="334"/>
      <c r="F2671" s="334"/>
      <c r="G2671" s="334"/>
      <c r="H2671" s="335"/>
      <c r="I2671" s="336"/>
      <c r="J2671" s="336"/>
      <c r="K2671" s="336"/>
      <c r="L2671" s="336"/>
      <c r="M2671" s="336"/>
      <c r="N2671" s="337"/>
    </row>
    <row r="2672" spans="2:14" x14ac:dyDescent="0.25">
      <c r="B2672" s="332"/>
      <c r="C2672" s="332"/>
      <c r="D2672" s="333"/>
      <c r="E2672" s="334"/>
      <c r="F2672" s="334"/>
      <c r="G2672" s="334"/>
      <c r="H2672" s="335"/>
      <c r="I2672" s="336"/>
      <c r="J2672" s="336"/>
      <c r="K2672" s="336"/>
      <c r="L2672" s="336"/>
      <c r="M2672" s="336"/>
      <c r="N2672" s="337"/>
    </row>
    <row r="2673" spans="2:14" x14ac:dyDescent="0.25">
      <c r="B2673" s="332"/>
      <c r="C2673" s="332"/>
      <c r="D2673" s="333"/>
      <c r="E2673" s="334"/>
      <c r="F2673" s="334"/>
      <c r="G2673" s="334"/>
      <c r="H2673" s="335"/>
      <c r="I2673" s="336"/>
      <c r="J2673" s="336"/>
      <c r="K2673" s="336"/>
      <c r="L2673" s="336"/>
      <c r="M2673" s="336"/>
      <c r="N2673" s="337"/>
    </row>
    <row r="2674" spans="2:14" x14ac:dyDescent="0.25">
      <c r="B2674" s="332"/>
      <c r="C2674" s="332"/>
      <c r="D2674" s="333"/>
      <c r="E2674" s="334"/>
      <c r="F2674" s="334"/>
      <c r="G2674" s="334"/>
      <c r="H2674" s="335"/>
      <c r="I2674" s="336"/>
      <c r="J2674" s="336"/>
      <c r="K2674" s="336"/>
      <c r="L2674" s="336"/>
      <c r="M2674" s="336"/>
      <c r="N2674" s="337"/>
    </row>
    <row r="2675" spans="2:14" x14ac:dyDescent="0.25">
      <c r="B2675" s="332"/>
      <c r="C2675" s="332"/>
      <c r="D2675" s="333"/>
      <c r="E2675" s="334"/>
      <c r="F2675" s="334"/>
      <c r="G2675" s="334"/>
      <c r="H2675" s="335"/>
      <c r="I2675" s="336"/>
      <c r="J2675" s="336"/>
      <c r="K2675" s="336"/>
      <c r="L2675" s="336"/>
      <c r="M2675" s="336"/>
      <c r="N2675" s="337"/>
    </row>
    <row r="2676" spans="2:14" x14ac:dyDescent="0.25">
      <c r="B2676" s="332"/>
      <c r="C2676" s="332"/>
      <c r="D2676" s="333"/>
      <c r="E2676" s="334"/>
      <c r="F2676" s="334"/>
      <c r="G2676" s="334"/>
      <c r="H2676" s="335"/>
      <c r="I2676" s="336"/>
      <c r="J2676" s="336"/>
      <c r="K2676" s="336"/>
      <c r="L2676" s="336"/>
      <c r="M2676" s="336"/>
      <c r="N2676" s="337"/>
    </row>
    <row r="2677" spans="2:14" x14ac:dyDescent="0.25">
      <c r="B2677" s="332"/>
      <c r="C2677" s="332"/>
      <c r="D2677" s="333"/>
      <c r="E2677" s="334"/>
      <c r="F2677" s="334"/>
      <c r="G2677" s="334"/>
      <c r="H2677" s="335"/>
      <c r="I2677" s="336"/>
      <c r="J2677" s="336"/>
      <c r="K2677" s="336"/>
      <c r="L2677" s="336"/>
      <c r="M2677" s="336"/>
      <c r="N2677" s="337"/>
    </row>
    <row r="2678" spans="2:14" x14ac:dyDescent="0.25">
      <c r="B2678" s="332"/>
      <c r="C2678" s="332"/>
      <c r="D2678" s="333"/>
      <c r="E2678" s="334"/>
      <c r="F2678" s="334"/>
      <c r="G2678" s="334"/>
      <c r="H2678" s="335"/>
      <c r="I2678" s="336"/>
      <c r="J2678" s="336"/>
      <c r="K2678" s="336"/>
      <c r="L2678" s="336"/>
      <c r="M2678" s="336"/>
      <c r="N2678" s="337"/>
    </row>
    <row r="2679" spans="2:14" x14ac:dyDescent="0.25">
      <c r="B2679" s="332"/>
      <c r="C2679" s="332"/>
      <c r="D2679" s="333"/>
      <c r="E2679" s="334"/>
      <c r="F2679" s="334"/>
      <c r="G2679" s="334"/>
      <c r="H2679" s="335"/>
      <c r="I2679" s="336"/>
      <c r="J2679" s="336"/>
      <c r="K2679" s="336"/>
      <c r="L2679" s="336"/>
      <c r="M2679" s="336"/>
      <c r="N2679" s="337"/>
    </row>
    <row r="2680" spans="2:14" x14ac:dyDescent="0.25">
      <c r="B2680" s="332"/>
      <c r="C2680" s="332"/>
      <c r="D2680" s="333"/>
      <c r="E2680" s="334"/>
      <c r="F2680" s="334"/>
      <c r="G2680" s="334"/>
      <c r="H2680" s="335"/>
      <c r="I2680" s="336"/>
      <c r="J2680" s="336"/>
      <c r="K2680" s="336"/>
      <c r="L2680" s="336"/>
      <c r="M2680" s="336"/>
      <c r="N2680" s="337"/>
    </row>
    <row r="2681" spans="2:14" x14ac:dyDescent="0.25">
      <c r="B2681" s="332"/>
      <c r="C2681" s="332"/>
      <c r="D2681" s="333"/>
      <c r="E2681" s="334"/>
      <c r="F2681" s="334"/>
      <c r="G2681" s="334"/>
      <c r="H2681" s="335"/>
      <c r="I2681" s="336"/>
      <c r="J2681" s="336"/>
      <c r="K2681" s="336"/>
      <c r="L2681" s="336"/>
      <c r="M2681" s="336"/>
      <c r="N2681" s="337"/>
    </row>
    <row r="2682" spans="2:14" x14ac:dyDescent="0.25">
      <c r="B2682" s="332"/>
      <c r="C2682" s="332"/>
      <c r="D2682" s="333"/>
      <c r="E2682" s="334"/>
      <c r="F2682" s="334"/>
      <c r="G2682" s="334"/>
      <c r="H2682" s="335"/>
      <c r="I2682" s="336"/>
      <c r="J2682" s="336"/>
      <c r="K2682" s="336"/>
      <c r="L2682" s="336"/>
      <c r="M2682" s="336"/>
      <c r="N2682" s="337"/>
    </row>
    <row r="2683" spans="2:14" x14ac:dyDescent="0.25">
      <c r="B2683" s="332"/>
      <c r="C2683" s="332"/>
      <c r="D2683" s="333"/>
      <c r="E2683" s="334"/>
      <c r="F2683" s="334"/>
      <c r="G2683" s="334"/>
      <c r="H2683" s="335"/>
      <c r="I2683" s="336"/>
      <c r="J2683" s="336"/>
      <c r="K2683" s="336"/>
      <c r="L2683" s="336"/>
      <c r="M2683" s="336"/>
      <c r="N2683" s="337"/>
    </row>
    <row r="2684" spans="2:14" x14ac:dyDescent="0.25">
      <c r="B2684" s="332"/>
      <c r="C2684" s="332"/>
      <c r="D2684" s="333"/>
      <c r="E2684" s="334"/>
      <c r="F2684" s="334"/>
      <c r="G2684" s="334"/>
      <c r="H2684" s="335"/>
      <c r="I2684" s="336"/>
      <c r="J2684" s="336"/>
      <c r="K2684" s="336"/>
      <c r="L2684" s="336"/>
      <c r="M2684" s="336"/>
      <c r="N2684" s="337"/>
    </row>
    <row r="2685" spans="2:14" x14ac:dyDescent="0.25">
      <c r="B2685" s="332"/>
      <c r="C2685" s="332"/>
      <c r="D2685" s="333"/>
      <c r="E2685" s="334"/>
      <c r="F2685" s="334"/>
      <c r="G2685" s="334"/>
      <c r="H2685" s="335"/>
      <c r="I2685" s="336"/>
      <c r="J2685" s="336"/>
      <c r="K2685" s="336"/>
      <c r="L2685" s="336"/>
      <c r="M2685" s="336"/>
      <c r="N2685" s="337"/>
    </row>
    <row r="2686" spans="2:14" x14ac:dyDescent="0.25">
      <c r="B2686" s="332"/>
      <c r="C2686" s="332"/>
      <c r="D2686" s="333"/>
      <c r="E2686" s="334"/>
      <c r="F2686" s="334"/>
      <c r="G2686" s="334"/>
      <c r="H2686" s="335"/>
      <c r="I2686" s="336"/>
      <c r="J2686" s="336"/>
      <c r="K2686" s="336"/>
      <c r="L2686" s="336"/>
      <c r="M2686" s="336"/>
      <c r="N2686" s="337"/>
    </row>
    <row r="2687" spans="2:14" x14ac:dyDescent="0.25">
      <c r="B2687" s="332"/>
      <c r="C2687" s="332"/>
      <c r="D2687" s="333"/>
      <c r="E2687" s="334"/>
      <c r="F2687" s="334"/>
      <c r="G2687" s="334"/>
      <c r="H2687" s="335"/>
      <c r="I2687" s="336"/>
      <c r="J2687" s="336"/>
      <c r="K2687" s="336"/>
      <c r="L2687" s="336"/>
      <c r="M2687" s="336"/>
      <c r="N2687" s="337"/>
    </row>
    <row r="2688" spans="2:14" x14ac:dyDescent="0.25">
      <c r="B2688" s="332"/>
      <c r="C2688" s="332"/>
      <c r="D2688" s="333"/>
      <c r="E2688" s="334"/>
      <c r="F2688" s="334"/>
      <c r="G2688" s="334"/>
      <c r="H2688" s="335"/>
      <c r="I2688" s="336"/>
      <c r="J2688" s="336"/>
      <c r="K2688" s="336"/>
      <c r="L2688" s="336"/>
      <c r="M2688" s="336"/>
      <c r="N2688" s="337"/>
    </row>
    <row r="2689" spans="2:14" x14ac:dyDescent="0.25">
      <c r="B2689" s="332"/>
      <c r="C2689" s="332"/>
      <c r="D2689" s="333"/>
      <c r="E2689" s="334"/>
      <c r="F2689" s="334"/>
      <c r="G2689" s="334"/>
      <c r="H2689" s="335"/>
      <c r="I2689" s="336"/>
      <c r="J2689" s="336"/>
      <c r="K2689" s="336"/>
      <c r="L2689" s="336"/>
      <c r="M2689" s="336"/>
      <c r="N2689" s="337"/>
    </row>
    <row r="2690" spans="2:14" x14ac:dyDescent="0.25">
      <c r="B2690" s="332"/>
      <c r="C2690" s="332"/>
      <c r="D2690" s="333"/>
      <c r="E2690" s="334"/>
      <c r="F2690" s="334"/>
      <c r="G2690" s="334"/>
      <c r="H2690" s="335"/>
      <c r="I2690" s="336"/>
      <c r="J2690" s="336"/>
      <c r="K2690" s="336"/>
      <c r="L2690" s="336"/>
      <c r="M2690" s="336"/>
      <c r="N2690" s="337"/>
    </row>
    <row r="2691" spans="2:14" x14ac:dyDescent="0.25">
      <c r="B2691" s="332"/>
      <c r="C2691" s="332"/>
      <c r="D2691" s="333"/>
      <c r="E2691" s="334"/>
      <c r="F2691" s="334"/>
      <c r="G2691" s="334"/>
      <c r="H2691" s="335"/>
      <c r="I2691" s="336"/>
      <c r="J2691" s="336"/>
      <c r="K2691" s="336"/>
      <c r="L2691" s="336"/>
      <c r="M2691" s="336"/>
      <c r="N2691" s="337"/>
    </row>
    <row r="2692" spans="2:14" x14ac:dyDescent="0.25">
      <c r="B2692" s="332"/>
      <c r="C2692" s="332"/>
      <c r="D2692" s="333"/>
      <c r="E2692" s="334"/>
      <c r="F2692" s="334"/>
      <c r="G2692" s="334"/>
      <c r="H2692" s="335"/>
      <c r="I2692" s="336"/>
      <c r="J2692" s="336"/>
      <c r="K2692" s="336"/>
      <c r="L2692" s="336"/>
      <c r="M2692" s="336"/>
      <c r="N2692" s="337"/>
    </row>
    <row r="2693" spans="2:14" x14ac:dyDescent="0.25">
      <c r="B2693" s="332"/>
      <c r="C2693" s="332"/>
      <c r="D2693" s="333"/>
      <c r="E2693" s="334"/>
      <c r="F2693" s="334"/>
      <c r="G2693" s="334"/>
      <c r="H2693" s="335"/>
      <c r="I2693" s="336"/>
      <c r="J2693" s="336"/>
      <c r="K2693" s="336"/>
      <c r="L2693" s="336"/>
      <c r="M2693" s="336"/>
      <c r="N2693" s="337"/>
    </row>
    <row r="2694" spans="2:14" x14ac:dyDescent="0.25">
      <c r="B2694" s="332"/>
      <c r="C2694" s="332"/>
      <c r="D2694" s="333"/>
      <c r="E2694" s="334"/>
      <c r="F2694" s="334"/>
      <c r="G2694" s="334"/>
      <c r="H2694" s="335"/>
      <c r="I2694" s="336"/>
      <c r="J2694" s="336"/>
      <c r="K2694" s="336"/>
      <c r="L2694" s="336"/>
      <c r="M2694" s="336"/>
      <c r="N2694" s="337"/>
    </row>
    <row r="2695" spans="2:14" x14ac:dyDescent="0.25">
      <c r="B2695" s="332"/>
      <c r="C2695" s="332"/>
      <c r="D2695" s="333"/>
      <c r="E2695" s="334"/>
      <c r="F2695" s="334"/>
      <c r="G2695" s="334"/>
      <c r="H2695" s="335"/>
      <c r="I2695" s="336"/>
      <c r="J2695" s="336"/>
      <c r="K2695" s="336"/>
      <c r="L2695" s="336"/>
      <c r="M2695" s="336"/>
      <c r="N2695" s="337"/>
    </row>
    <row r="2696" spans="2:14" x14ac:dyDescent="0.25">
      <c r="B2696" s="332"/>
      <c r="C2696" s="332"/>
      <c r="D2696" s="333"/>
      <c r="E2696" s="334"/>
      <c r="F2696" s="334"/>
      <c r="G2696" s="334"/>
      <c r="H2696" s="335"/>
      <c r="I2696" s="336"/>
      <c r="J2696" s="336"/>
      <c r="K2696" s="336"/>
      <c r="L2696" s="336"/>
      <c r="M2696" s="336"/>
      <c r="N2696" s="337"/>
    </row>
    <row r="2697" spans="2:14" x14ac:dyDescent="0.25">
      <c r="B2697" s="332"/>
      <c r="C2697" s="332"/>
      <c r="D2697" s="333"/>
      <c r="E2697" s="334"/>
      <c r="F2697" s="334"/>
      <c r="G2697" s="334"/>
      <c r="H2697" s="335"/>
      <c r="I2697" s="336"/>
      <c r="J2697" s="336"/>
      <c r="K2697" s="336"/>
      <c r="L2697" s="336"/>
      <c r="M2697" s="336"/>
      <c r="N2697" s="337"/>
    </row>
    <row r="2698" spans="2:14" x14ac:dyDescent="0.25">
      <c r="B2698" s="332"/>
      <c r="C2698" s="332"/>
      <c r="D2698" s="333"/>
      <c r="E2698" s="334"/>
      <c r="F2698" s="334"/>
      <c r="G2698" s="334"/>
      <c r="H2698" s="335"/>
      <c r="I2698" s="336"/>
      <c r="J2698" s="336"/>
      <c r="K2698" s="336"/>
      <c r="L2698" s="336"/>
      <c r="M2698" s="336"/>
      <c r="N2698" s="337"/>
    </row>
    <row r="2699" spans="2:14" x14ac:dyDescent="0.25">
      <c r="B2699" s="332"/>
      <c r="C2699" s="332"/>
      <c r="D2699" s="333"/>
      <c r="E2699" s="334"/>
      <c r="F2699" s="334"/>
      <c r="G2699" s="334"/>
      <c r="H2699" s="335"/>
      <c r="I2699" s="336"/>
      <c r="J2699" s="336"/>
      <c r="K2699" s="336"/>
      <c r="L2699" s="336"/>
      <c r="M2699" s="336"/>
      <c r="N2699" s="337"/>
    </row>
    <row r="2700" spans="2:14" x14ac:dyDescent="0.25">
      <c r="B2700" s="332"/>
      <c r="C2700" s="332"/>
      <c r="D2700" s="333"/>
      <c r="E2700" s="334"/>
      <c r="F2700" s="334"/>
      <c r="G2700" s="334"/>
      <c r="H2700" s="335"/>
      <c r="I2700" s="336"/>
      <c r="J2700" s="336"/>
      <c r="K2700" s="336"/>
      <c r="L2700" s="336"/>
      <c r="M2700" s="336"/>
      <c r="N2700" s="337"/>
    </row>
    <row r="2701" spans="2:14" x14ac:dyDescent="0.25">
      <c r="B2701" s="332"/>
      <c r="C2701" s="332"/>
      <c r="D2701" s="333"/>
      <c r="E2701" s="334"/>
      <c r="F2701" s="334"/>
      <c r="G2701" s="334"/>
      <c r="H2701" s="335"/>
      <c r="I2701" s="336"/>
      <c r="J2701" s="336"/>
      <c r="K2701" s="336"/>
      <c r="L2701" s="336"/>
      <c r="M2701" s="336"/>
      <c r="N2701" s="337"/>
    </row>
    <row r="2702" spans="2:14" x14ac:dyDescent="0.25">
      <c r="B2702" s="332"/>
      <c r="C2702" s="332"/>
      <c r="D2702" s="333"/>
      <c r="E2702" s="334"/>
      <c r="F2702" s="334"/>
      <c r="G2702" s="334"/>
      <c r="H2702" s="335"/>
      <c r="I2702" s="336"/>
      <c r="J2702" s="336"/>
      <c r="K2702" s="336"/>
      <c r="L2702" s="336"/>
      <c r="M2702" s="336"/>
      <c r="N2702" s="337"/>
    </row>
    <row r="2703" spans="2:14" x14ac:dyDescent="0.25">
      <c r="B2703" s="332"/>
      <c r="C2703" s="332"/>
      <c r="D2703" s="333"/>
      <c r="E2703" s="334"/>
      <c r="F2703" s="334"/>
      <c r="G2703" s="334"/>
      <c r="H2703" s="335"/>
      <c r="I2703" s="336"/>
      <c r="J2703" s="336"/>
      <c r="K2703" s="336"/>
      <c r="L2703" s="336"/>
      <c r="M2703" s="336"/>
      <c r="N2703" s="337"/>
    </row>
    <row r="2704" spans="2:14" x14ac:dyDescent="0.25">
      <c r="B2704" s="332"/>
      <c r="C2704" s="332"/>
      <c r="D2704" s="333"/>
      <c r="E2704" s="334"/>
      <c r="F2704" s="334"/>
      <c r="G2704" s="334"/>
      <c r="H2704" s="335"/>
      <c r="I2704" s="336"/>
      <c r="J2704" s="336"/>
      <c r="K2704" s="336"/>
      <c r="L2704" s="336"/>
      <c r="M2704" s="336"/>
      <c r="N2704" s="337"/>
    </row>
    <row r="2705" spans="2:14" x14ac:dyDescent="0.25">
      <c r="B2705" s="332"/>
      <c r="C2705" s="332"/>
      <c r="D2705" s="333"/>
      <c r="E2705" s="334"/>
      <c r="F2705" s="334"/>
      <c r="G2705" s="334"/>
      <c r="H2705" s="335"/>
      <c r="I2705" s="336"/>
      <c r="J2705" s="336"/>
      <c r="K2705" s="336"/>
      <c r="L2705" s="336"/>
      <c r="M2705" s="336"/>
      <c r="N2705" s="337"/>
    </row>
    <row r="2706" spans="2:14" x14ac:dyDescent="0.25">
      <c r="B2706" s="332"/>
      <c r="C2706" s="332"/>
      <c r="D2706" s="333"/>
      <c r="E2706" s="334"/>
      <c r="F2706" s="334"/>
      <c r="G2706" s="334"/>
      <c r="H2706" s="335"/>
      <c r="I2706" s="336"/>
      <c r="J2706" s="336"/>
      <c r="K2706" s="336"/>
      <c r="L2706" s="336"/>
      <c r="M2706" s="336"/>
      <c r="N2706" s="337"/>
    </row>
    <row r="2707" spans="2:14" x14ac:dyDescent="0.25">
      <c r="B2707" s="332"/>
      <c r="C2707" s="332"/>
      <c r="D2707" s="333"/>
      <c r="E2707" s="334"/>
      <c r="F2707" s="334"/>
      <c r="G2707" s="334"/>
      <c r="H2707" s="335"/>
      <c r="I2707" s="336"/>
      <c r="J2707" s="336"/>
      <c r="K2707" s="336"/>
      <c r="L2707" s="336"/>
      <c r="M2707" s="336"/>
      <c r="N2707" s="337"/>
    </row>
    <row r="2708" spans="2:14" x14ac:dyDescent="0.25">
      <c r="B2708" s="332"/>
      <c r="C2708" s="332"/>
      <c r="D2708" s="333"/>
      <c r="E2708" s="334"/>
      <c r="F2708" s="334"/>
      <c r="G2708" s="334"/>
      <c r="H2708" s="335"/>
      <c r="I2708" s="336"/>
      <c r="J2708" s="336"/>
      <c r="K2708" s="336"/>
      <c r="L2708" s="336"/>
      <c r="M2708" s="336"/>
      <c r="N2708" s="337"/>
    </row>
    <row r="2709" spans="2:14" x14ac:dyDescent="0.25">
      <c r="B2709" s="332"/>
      <c r="C2709" s="332"/>
      <c r="D2709" s="333"/>
      <c r="E2709" s="334"/>
      <c r="F2709" s="334"/>
      <c r="G2709" s="334"/>
      <c r="H2709" s="335"/>
      <c r="I2709" s="336"/>
      <c r="J2709" s="336"/>
      <c r="K2709" s="336"/>
      <c r="L2709" s="336"/>
      <c r="M2709" s="336"/>
      <c r="N2709" s="337"/>
    </row>
    <row r="2710" spans="2:14" x14ac:dyDescent="0.25">
      <c r="B2710" s="332"/>
      <c r="C2710" s="332"/>
      <c r="D2710" s="333"/>
      <c r="E2710" s="334"/>
      <c r="F2710" s="334"/>
      <c r="G2710" s="334"/>
      <c r="H2710" s="335"/>
      <c r="I2710" s="336"/>
      <c r="J2710" s="336"/>
      <c r="K2710" s="336"/>
      <c r="L2710" s="336"/>
      <c r="M2710" s="336"/>
      <c r="N2710" s="337"/>
    </row>
    <row r="2711" spans="2:14" x14ac:dyDescent="0.25">
      <c r="B2711" s="332"/>
      <c r="C2711" s="332"/>
      <c r="D2711" s="333"/>
      <c r="E2711" s="334"/>
      <c r="F2711" s="334"/>
      <c r="G2711" s="334"/>
      <c r="H2711" s="335"/>
      <c r="I2711" s="336"/>
      <c r="J2711" s="336"/>
      <c r="K2711" s="336"/>
      <c r="L2711" s="336"/>
      <c r="M2711" s="336"/>
      <c r="N2711" s="337"/>
    </row>
    <row r="2712" spans="2:14" x14ac:dyDescent="0.25">
      <c r="B2712" s="332"/>
      <c r="C2712" s="332"/>
      <c r="D2712" s="333"/>
      <c r="E2712" s="334"/>
      <c r="F2712" s="334"/>
      <c r="G2712" s="334"/>
      <c r="H2712" s="335"/>
      <c r="I2712" s="336"/>
      <c r="J2712" s="336"/>
      <c r="K2712" s="336"/>
      <c r="L2712" s="336"/>
      <c r="M2712" s="336"/>
      <c r="N2712" s="337"/>
    </row>
    <row r="2713" spans="2:14" x14ac:dyDescent="0.25">
      <c r="B2713" s="332"/>
      <c r="C2713" s="332"/>
      <c r="D2713" s="333"/>
      <c r="E2713" s="334"/>
      <c r="F2713" s="334"/>
      <c r="G2713" s="334"/>
      <c r="H2713" s="335"/>
      <c r="I2713" s="336"/>
      <c r="J2713" s="336"/>
      <c r="K2713" s="336"/>
      <c r="L2713" s="336"/>
      <c r="M2713" s="336"/>
      <c r="N2713" s="337"/>
    </row>
    <row r="2714" spans="2:14" x14ac:dyDescent="0.25">
      <c r="B2714" s="332"/>
      <c r="C2714" s="332"/>
      <c r="D2714" s="333"/>
      <c r="E2714" s="334"/>
      <c r="F2714" s="334"/>
      <c r="G2714" s="334"/>
      <c r="H2714" s="335"/>
      <c r="I2714" s="336"/>
      <c r="J2714" s="336"/>
      <c r="K2714" s="336"/>
      <c r="L2714" s="336"/>
      <c r="M2714" s="336"/>
      <c r="N2714" s="337"/>
    </row>
    <row r="2715" spans="2:14" x14ac:dyDescent="0.25">
      <c r="B2715" s="332"/>
      <c r="C2715" s="332"/>
      <c r="D2715" s="333"/>
      <c r="E2715" s="334"/>
      <c r="F2715" s="334"/>
      <c r="G2715" s="334"/>
      <c r="H2715" s="335"/>
      <c r="I2715" s="336"/>
      <c r="J2715" s="336"/>
      <c r="K2715" s="336"/>
      <c r="L2715" s="336"/>
      <c r="M2715" s="336"/>
      <c r="N2715" s="337"/>
    </row>
    <row r="2716" spans="2:14" x14ac:dyDescent="0.25">
      <c r="B2716" s="332"/>
      <c r="C2716" s="332"/>
      <c r="D2716" s="333"/>
      <c r="E2716" s="334"/>
      <c r="F2716" s="334"/>
      <c r="G2716" s="334"/>
      <c r="H2716" s="335"/>
      <c r="I2716" s="336"/>
      <c r="J2716" s="336"/>
      <c r="K2716" s="336"/>
      <c r="L2716" s="336"/>
      <c r="M2716" s="336"/>
      <c r="N2716" s="337"/>
    </row>
    <row r="2717" spans="2:14" x14ac:dyDescent="0.25">
      <c r="B2717" s="332"/>
      <c r="C2717" s="332"/>
      <c r="D2717" s="333"/>
      <c r="E2717" s="334"/>
      <c r="F2717" s="334"/>
      <c r="G2717" s="334"/>
      <c r="H2717" s="335"/>
      <c r="I2717" s="336"/>
      <c r="J2717" s="336"/>
      <c r="K2717" s="336"/>
      <c r="L2717" s="336"/>
      <c r="M2717" s="336"/>
      <c r="N2717" s="337"/>
    </row>
    <row r="2718" spans="2:14" x14ac:dyDescent="0.25">
      <c r="B2718" s="332"/>
      <c r="C2718" s="332"/>
      <c r="D2718" s="333"/>
      <c r="E2718" s="334"/>
      <c r="F2718" s="334"/>
      <c r="G2718" s="334"/>
      <c r="H2718" s="335"/>
      <c r="I2718" s="336"/>
      <c r="J2718" s="336"/>
      <c r="K2718" s="336"/>
      <c r="L2718" s="336"/>
      <c r="M2718" s="336"/>
      <c r="N2718" s="337"/>
    </row>
    <row r="2719" spans="2:14" x14ac:dyDescent="0.25">
      <c r="B2719" s="332"/>
      <c r="C2719" s="332"/>
      <c r="D2719" s="333"/>
      <c r="E2719" s="334"/>
      <c r="F2719" s="334"/>
      <c r="G2719" s="334"/>
      <c r="H2719" s="335"/>
      <c r="I2719" s="336"/>
      <c r="J2719" s="336"/>
      <c r="K2719" s="336"/>
      <c r="L2719" s="336"/>
      <c r="M2719" s="336"/>
      <c r="N2719" s="337"/>
    </row>
    <row r="2720" spans="2:14" x14ac:dyDescent="0.25">
      <c r="B2720" s="332"/>
      <c r="C2720" s="332"/>
      <c r="D2720" s="333"/>
      <c r="E2720" s="334"/>
      <c r="F2720" s="334"/>
      <c r="G2720" s="334"/>
      <c r="H2720" s="335"/>
      <c r="I2720" s="336"/>
      <c r="J2720" s="336"/>
      <c r="K2720" s="336"/>
      <c r="L2720" s="336"/>
      <c r="M2720" s="336"/>
      <c r="N2720" s="337"/>
    </row>
    <row r="2721" spans="2:14" x14ac:dyDescent="0.25">
      <c r="B2721" s="332"/>
      <c r="C2721" s="332"/>
      <c r="D2721" s="333"/>
      <c r="E2721" s="334"/>
      <c r="F2721" s="334"/>
      <c r="G2721" s="334"/>
      <c r="H2721" s="335"/>
      <c r="I2721" s="336"/>
      <c r="J2721" s="336"/>
      <c r="K2721" s="336"/>
      <c r="L2721" s="336"/>
      <c r="M2721" s="336"/>
      <c r="N2721" s="337"/>
    </row>
    <row r="2722" spans="2:14" x14ac:dyDescent="0.25">
      <c r="B2722" s="332"/>
      <c r="C2722" s="332"/>
      <c r="D2722" s="333"/>
      <c r="E2722" s="334"/>
      <c r="F2722" s="334"/>
      <c r="G2722" s="334"/>
      <c r="H2722" s="335"/>
      <c r="I2722" s="336"/>
      <c r="J2722" s="336"/>
      <c r="K2722" s="336"/>
      <c r="L2722" s="336"/>
      <c r="M2722" s="336"/>
      <c r="N2722" s="337"/>
    </row>
    <row r="2723" spans="2:14" x14ac:dyDescent="0.25">
      <c r="B2723" s="332"/>
      <c r="C2723" s="332"/>
      <c r="D2723" s="333"/>
      <c r="E2723" s="334"/>
      <c r="F2723" s="334"/>
      <c r="G2723" s="334"/>
      <c r="H2723" s="335"/>
      <c r="I2723" s="336"/>
      <c r="J2723" s="336"/>
      <c r="K2723" s="336"/>
      <c r="L2723" s="336"/>
      <c r="M2723" s="336"/>
      <c r="N2723" s="337"/>
    </row>
    <row r="2724" spans="2:14" x14ac:dyDescent="0.25">
      <c r="B2724" s="332"/>
      <c r="C2724" s="332"/>
      <c r="D2724" s="333"/>
      <c r="E2724" s="334"/>
      <c r="F2724" s="334"/>
      <c r="G2724" s="334"/>
      <c r="H2724" s="335"/>
      <c r="I2724" s="336"/>
      <c r="J2724" s="336"/>
      <c r="K2724" s="336"/>
      <c r="L2724" s="336"/>
      <c r="M2724" s="336"/>
      <c r="N2724" s="337"/>
    </row>
    <row r="2725" spans="2:14" x14ac:dyDescent="0.25">
      <c r="B2725" s="332"/>
      <c r="C2725" s="332"/>
      <c r="D2725" s="333"/>
      <c r="E2725" s="334"/>
      <c r="F2725" s="334"/>
      <c r="G2725" s="334"/>
      <c r="H2725" s="335"/>
      <c r="I2725" s="336"/>
      <c r="J2725" s="336"/>
      <c r="K2725" s="336"/>
      <c r="L2725" s="336"/>
      <c r="M2725" s="336"/>
      <c r="N2725" s="337"/>
    </row>
    <row r="2726" spans="2:14" x14ac:dyDescent="0.25">
      <c r="B2726" s="332"/>
      <c r="C2726" s="332"/>
      <c r="D2726" s="333"/>
      <c r="E2726" s="334"/>
      <c r="F2726" s="334"/>
      <c r="G2726" s="334"/>
      <c r="H2726" s="335"/>
      <c r="I2726" s="336"/>
      <c r="J2726" s="336"/>
      <c r="K2726" s="336"/>
      <c r="L2726" s="336"/>
      <c r="M2726" s="336"/>
      <c r="N2726" s="337"/>
    </row>
    <row r="2727" spans="2:14" x14ac:dyDescent="0.25">
      <c r="B2727" s="332"/>
      <c r="C2727" s="332"/>
      <c r="D2727" s="333"/>
      <c r="E2727" s="334"/>
      <c r="F2727" s="334"/>
      <c r="G2727" s="334"/>
      <c r="H2727" s="335"/>
      <c r="I2727" s="336"/>
      <c r="J2727" s="336"/>
      <c r="K2727" s="336"/>
      <c r="L2727" s="336"/>
      <c r="M2727" s="336"/>
      <c r="N2727" s="337"/>
    </row>
    <row r="2728" spans="2:14" x14ac:dyDescent="0.25">
      <c r="B2728" s="332"/>
      <c r="C2728" s="332"/>
      <c r="D2728" s="333"/>
      <c r="E2728" s="334"/>
      <c r="F2728" s="334"/>
      <c r="G2728" s="334"/>
      <c r="H2728" s="335"/>
      <c r="I2728" s="336"/>
      <c r="J2728" s="336"/>
      <c r="K2728" s="336"/>
      <c r="L2728" s="336"/>
      <c r="M2728" s="336"/>
      <c r="N2728" s="337"/>
    </row>
    <row r="2729" spans="2:14" x14ac:dyDescent="0.25">
      <c r="B2729" s="332"/>
      <c r="C2729" s="332"/>
      <c r="D2729" s="333"/>
      <c r="E2729" s="334"/>
      <c r="F2729" s="334"/>
      <c r="G2729" s="334"/>
      <c r="H2729" s="335"/>
      <c r="I2729" s="336"/>
      <c r="J2729" s="336"/>
      <c r="K2729" s="336"/>
      <c r="L2729" s="336"/>
      <c r="M2729" s="336"/>
      <c r="N2729" s="337"/>
    </row>
    <row r="2730" spans="2:14" x14ac:dyDescent="0.25">
      <c r="B2730" s="332"/>
      <c r="C2730" s="332"/>
      <c r="D2730" s="333"/>
      <c r="E2730" s="334"/>
      <c r="F2730" s="334"/>
      <c r="G2730" s="334"/>
      <c r="H2730" s="335"/>
      <c r="I2730" s="336"/>
      <c r="J2730" s="336"/>
      <c r="K2730" s="336"/>
      <c r="L2730" s="336"/>
      <c r="M2730" s="336"/>
      <c r="N2730" s="337"/>
    </row>
    <row r="2731" spans="2:14" x14ac:dyDescent="0.25">
      <c r="B2731" s="332"/>
      <c r="C2731" s="332"/>
      <c r="D2731" s="333"/>
      <c r="E2731" s="334"/>
      <c r="F2731" s="334"/>
      <c r="G2731" s="334"/>
      <c r="H2731" s="335"/>
      <c r="I2731" s="336"/>
      <c r="J2731" s="336"/>
      <c r="K2731" s="336"/>
      <c r="L2731" s="336"/>
      <c r="M2731" s="336"/>
      <c r="N2731" s="337"/>
    </row>
    <row r="2732" spans="2:14" x14ac:dyDescent="0.25">
      <c r="B2732" s="332"/>
      <c r="C2732" s="332"/>
      <c r="D2732" s="333"/>
      <c r="E2732" s="334"/>
      <c r="F2732" s="334"/>
      <c r="G2732" s="334"/>
      <c r="H2732" s="335"/>
      <c r="I2732" s="336"/>
      <c r="J2732" s="336"/>
      <c r="K2732" s="336"/>
      <c r="L2732" s="336"/>
      <c r="M2732" s="336"/>
      <c r="N2732" s="337"/>
    </row>
    <row r="2733" spans="2:14" x14ac:dyDescent="0.25">
      <c r="B2733" s="332"/>
      <c r="C2733" s="332"/>
      <c r="D2733" s="333"/>
      <c r="E2733" s="334"/>
      <c r="F2733" s="334"/>
      <c r="G2733" s="334"/>
      <c r="H2733" s="335"/>
      <c r="I2733" s="336"/>
      <c r="J2733" s="336"/>
      <c r="K2733" s="336"/>
      <c r="L2733" s="336"/>
      <c r="M2733" s="336"/>
      <c r="N2733" s="337"/>
    </row>
    <row r="2734" spans="2:14" x14ac:dyDescent="0.25">
      <c r="B2734" s="332"/>
      <c r="C2734" s="332"/>
      <c r="D2734" s="333"/>
      <c r="E2734" s="334"/>
      <c r="F2734" s="334"/>
      <c r="G2734" s="334"/>
      <c r="H2734" s="335"/>
      <c r="I2734" s="336"/>
      <c r="J2734" s="336"/>
      <c r="K2734" s="336"/>
      <c r="L2734" s="336"/>
      <c r="M2734" s="336"/>
      <c r="N2734" s="337"/>
    </row>
    <row r="2735" spans="2:14" x14ac:dyDescent="0.25">
      <c r="B2735" s="332"/>
      <c r="C2735" s="332"/>
      <c r="D2735" s="333"/>
      <c r="E2735" s="334"/>
      <c r="F2735" s="334"/>
      <c r="G2735" s="334"/>
      <c r="H2735" s="335"/>
      <c r="I2735" s="336"/>
      <c r="J2735" s="336"/>
      <c r="K2735" s="336"/>
      <c r="L2735" s="336"/>
      <c r="M2735" s="336"/>
      <c r="N2735" s="337"/>
    </row>
    <row r="2736" spans="2:14" x14ac:dyDescent="0.25">
      <c r="B2736" s="332"/>
      <c r="C2736" s="332"/>
      <c r="D2736" s="333"/>
      <c r="E2736" s="334"/>
      <c r="F2736" s="334"/>
      <c r="G2736" s="334"/>
      <c r="H2736" s="335"/>
      <c r="I2736" s="336"/>
      <c r="J2736" s="336"/>
      <c r="K2736" s="336"/>
      <c r="L2736" s="336"/>
      <c r="M2736" s="336"/>
      <c r="N2736" s="337"/>
    </row>
    <row r="2737" spans="2:14" x14ac:dyDescent="0.25">
      <c r="B2737" s="332"/>
      <c r="C2737" s="332"/>
      <c r="D2737" s="333"/>
      <c r="E2737" s="334"/>
      <c r="F2737" s="334"/>
      <c r="G2737" s="334"/>
      <c r="H2737" s="335"/>
      <c r="I2737" s="336"/>
      <c r="J2737" s="336"/>
      <c r="K2737" s="336"/>
      <c r="L2737" s="336"/>
      <c r="M2737" s="336"/>
      <c r="N2737" s="337"/>
    </row>
    <row r="2738" spans="2:14" x14ac:dyDescent="0.25">
      <c r="B2738" s="332"/>
      <c r="C2738" s="332"/>
      <c r="D2738" s="333"/>
      <c r="E2738" s="334"/>
      <c r="F2738" s="334"/>
      <c r="G2738" s="334"/>
      <c r="H2738" s="335"/>
      <c r="I2738" s="336"/>
      <c r="J2738" s="336"/>
      <c r="K2738" s="336"/>
      <c r="L2738" s="336"/>
      <c r="M2738" s="336"/>
      <c r="N2738" s="337"/>
    </row>
    <row r="2739" spans="2:14" x14ac:dyDescent="0.25">
      <c r="B2739" s="332"/>
      <c r="C2739" s="332"/>
      <c r="D2739" s="333"/>
      <c r="E2739" s="334"/>
      <c r="F2739" s="334"/>
      <c r="G2739" s="334"/>
      <c r="H2739" s="335"/>
      <c r="I2739" s="336"/>
      <c r="J2739" s="336"/>
      <c r="K2739" s="336"/>
      <c r="L2739" s="336"/>
      <c r="M2739" s="336"/>
      <c r="N2739" s="337"/>
    </row>
    <row r="2740" spans="2:14" x14ac:dyDescent="0.25">
      <c r="B2740" s="332"/>
      <c r="C2740" s="332"/>
      <c r="D2740" s="333"/>
      <c r="E2740" s="334"/>
      <c r="F2740" s="334"/>
      <c r="G2740" s="334"/>
      <c r="H2740" s="335"/>
      <c r="I2740" s="336"/>
      <c r="J2740" s="336"/>
      <c r="K2740" s="336"/>
      <c r="L2740" s="336"/>
      <c r="M2740" s="336"/>
      <c r="N2740" s="337"/>
    </row>
    <row r="2741" spans="2:14" x14ac:dyDescent="0.25">
      <c r="B2741" s="332"/>
      <c r="C2741" s="332"/>
      <c r="D2741" s="333"/>
      <c r="E2741" s="334"/>
      <c r="F2741" s="334"/>
      <c r="G2741" s="334"/>
      <c r="H2741" s="335"/>
      <c r="I2741" s="336"/>
      <c r="J2741" s="336"/>
      <c r="K2741" s="336"/>
      <c r="L2741" s="336"/>
      <c r="M2741" s="336"/>
      <c r="N2741" s="337"/>
    </row>
    <row r="2742" spans="2:14" x14ac:dyDescent="0.25">
      <c r="B2742" s="332"/>
      <c r="C2742" s="332"/>
      <c r="D2742" s="333"/>
      <c r="E2742" s="334"/>
      <c r="F2742" s="334"/>
      <c r="G2742" s="334"/>
      <c r="H2742" s="335"/>
      <c r="I2742" s="336"/>
      <c r="J2742" s="336"/>
      <c r="K2742" s="336"/>
      <c r="L2742" s="336"/>
      <c r="M2742" s="336"/>
      <c r="N2742" s="337"/>
    </row>
    <row r="2743" spans="2:14" x14ac:dyDescent="0.25">
      <c r="B2743" s="332"/>
      <c r="C2743" s="332"/>
      <c r="D2743" s="333"/>
      <c r="E2743" s="334"/>
      <c r="F2743" s="334"/>
      <c r="G2743" s="334"/>
      <c r="H2743" s="335"/>
      <c r="I2743" s="336"/>
      <c r="J2743" s="336"/>
      <c r="K2743" s="336"/>
      <c r="L2743" s="336"/>
      <c r="M2743" s="336"/>
      <c r="N2743" s="337"/>
    </row>
    <row r="2744" spans="2:14" x14ac:dyDescent="0.25">
      <c r="B2744" s="332"/>
      <c r="C2744" s="332"/>
      <c r="D2744" s="333"/>
      <c r="E2744" s="334"/>
      <c r="F2744" s="334"/>
      <c r="G2744" s="334"/>
      <c r="H2744" s="335"/>
      <c r="I2744" s="336"/>
      <c r="J2744" s="336"/>
      <c r="K2744" s="336"/>
      <c r="L2744" s="336"/>
      <c r="M2744" s="336"/>
      <c r="N2744" s="337"/>
    </row>
    <row r="2745" spans="2:14" x14ac:dyDescent="0.25">
      <c r="B2745" s="332"/>
      <c r="C2745" s="332"/>
      <c r="D2745" s="333"/>
      <c r="E2745" s="334"/>
      <c r="F2745" s="334"/>
      <c r="G2745" s="334"/>
      <c r="H2745" s="335"/>
      <c r="I2745" s="336"/>
      <c r="J2745" s="336"/>
      <c r="K2745" s="336"/>
      <c r="L2745" s="336"/>
      <c r="M2745" s="336"/>
      <c r="N2745" s="337"/>
    </row>
    <row r="2746" spans="2:14" x14ac:dyDescent="0.25">
      <c r="B2746" s="332"/>
      <c r="C2746" s="332"/>
      <c r="D2746" s="333"/>
      <c r="E2746" s="334"/>
      <c r="F2746" s="334"/>
      <c r="G2746" s="334"/>
      <c r="H2746" s="335"/>
      <c r="I2746" s="336"/>
      <c r="J2746" s="336"/>
      <c r="K2746" s="336"/>
      <c r="L2746" s="336"/>
      <c r="M2746" s="336"/>
      <c r="N2746" s="337"/>
    </row>
    <row r="2747" spans="2:14" x14ac:dyDescent="0.25">
      <c r="B2747" s="332"/>
      <c r="C2747" s="332"/>
      <c r="D2747" s="333"/>
      <c r="E2747" s="334"/>
      <c r="F2747" s="334"/>
      <c r="G2747" s="334"/>
      <c r="H2747" s="335"/>
      <c r="I2747" s="336"/>
      <c r="J2747" s="336"/>
      <c r="K2747" s="336"/>
      <c r="L2747" s="336"/>
      <c r="M2747" s="336"/>
      <c r="N2747" s="337"/>
    </row>
    <row r="2748" spans="2:14" x14ac:dyDescent="0.25">
      <c r="B2748" s="332"/>
      <c r="C2748" s="332"/>
      <c r="D2748" s="333"/>
      <c r="E2748" s="334"/>
      <c r="F2748" s="334"/>
      <c r="G2748" s="334"/>
      <c r="H2748" s="335"/>
      <c r="I2748" s="336"/>
      <c r="J2748" s="336"/>
      <c r="K2748" s="336"/>
      <c r="L2748" s="336"/>
      <c r="M2748" s="336"/>
      <c r="N2748" s="337"/>
    </row>
    <row r="2749" spans="2:14" x14ac:dyDescent="0.25">
      <c r="B2749" s="332"/>
      <c r="C2749" s="332"/>
      <c r="D2749" s="333"/>
      <c r="E2749" s="334"/>
      <c r="F2749" s="334"/>
      <c r="G2749" s="334"/>
      <c r="H2749" s="335"/>
      <c r="I2749" s="336"/>
      <c r="J2749" s="336"/>
      <c r="K2749" s="336"/>
      <c r="L2749" s="336"/>
      <c r="M2749" s="336"/>
      <c r="N2749" s="337"/>
    </row>
    <row r="2750" spans="2:14" x14ac:dyDescent="0.25">
      <c r="B2750" s="332"/>
      <c r="C2750" s="332"/>
      <c r="D2750" s="333"/>
      <c r="E2750" s="334"/>
      <c r="F2750" s="334"/>
      <c r="G2750" s="334"/>
      <c r="H2750" s="335"/>
      <c r="I2750" s="336"/>
      <c r="J2750" s="336"/>
      <c r="K2750" s="336"/>
      <c r="L2750" s="336"/>
      <c r="M2750" s="336"/>
      <c r="N2750" s="337"/>
    </row>
    <row r="2751" spans="2:14" x14ac:dyDescent="0.25">
      <c r="B2751" s="332"/>
      <c r="C2751" s="332"/>
      <c r="D2751" s="333"/>
      <c r="E2751" s="334"/>
      <c r="F2751" s="334"/>
      <c r="G2751" s="334"/>
      <c r="H2751" s="335"/>
      <c r="I2751" s="336"/>
      <c r="J2751" s="336"/>
      <c r="K2751" s="336"/>
      <c r="L2751" s="336"/>
      <c r="M2751" s="336"/>
      <c r="N2751" s="337"/>
    </row>
    <row r="2752" spans="2:14" x14ac:dyDescent="0.25">
      <c r="B2752" s="332"/>
      <c r="C2752" s="332"/>
      <c r="D2752" s="333"/>
      <c r="E2752" s="334"/>
      <c r="F2752" s="334"/>
      <c r="G2752" s="334"/>
      <c r="H2752" s="335"/>
      <c r="I2752" s="336"/>
      <c r="J2752" s="336"/>
      <c r="K2752" s="336"/>
      <c r="L2752" s="336"/>
      <c r="M2752" s="336"/>
      <c r="N2752" s="337"/>
    </row>
    <row r="2753" spans="2:14" x14ac:dyDescent="0.25">
      <c r="B2753" s="332"/>
      <c r="C2753" s="332"/>
      <c r="D2753" s="333"/>
      <c r="E2753" s="334"/>
      <c r="F2753" s="334"/>
      <c r="G2753" s="334"/>
      <c r="H2753" s="335"/>
      <c r="I2753" s="336"/>
      <c r="J2753" s="336"/>
      <c r="K2753" s="336"/>
      <c r="L2753" s="336"/>
      <c r="M2753" s="336"/>
      <c r="N2753" s="337"/>
    </row>
    <row r="2754" spans="2:14" x14ac:dyDescent="0.25">
      <c r="B2754" s="332"/>
      <c r="C2754" s="332"/>
      <c r="D2754" s="333"/>
      <c r="E2754" s="334"/>
      <c r="F2754" s="334"/>
      <c r="G2754" s="334"/>
      <c r="H2754" s="335"/>
      <c r="I2754" s="336"/>
      <c r="J2754" s="336"/>
      <c r="K2754" s="336"/>
      <c r="L2754" s="336"/>
      <c r="M2754" s="336"/>
      <c r="N2754" s="337"/>
    </row>
    <row r="2755" spans="2:14" x14ac:dyDescent="0.25">
      <c r="B2755" s="332"/>
      <c r="C2755" s="332"/>
      <c r="D2755" s="333"/>
      <c r="E2755" s="334"/>
      <c r="F2755" s="334"/>
      <c r="G2755" s="334"/>
      <c r="H2755" s="335"/>
      <c r="I2755" s="336"/>
      <c r="J2755" s="336"/>
      <c r="K2755" s="336"/>
      <c r="L2755" s="336"/>
      <c r="M2755" s="336"/>
      <c r="N2755" s="337"/>
    </row>
    <row r="2756" spans="2:14" x14ac:dyDescent="0.25">
      <c r="B2756" s="332"/>
      <c r="C2756" s="332"/>
      <c r="D2756" s="333"/>
      <c r="E2756" s="334"/>
      <c r="F2756" s="334"/>
      <c r="G2756" s="334"/>
      <c r="H2756" s="335"/>
      <c r="I2756" s="336"/>
      <c r="J2756" s="336"/>
      <c r="K2756" s="336"/>
      <c r="L2756" s="336"/>
      <c r="M2756" s="336"/>
      <c r="N2756" s="337"/>
    </row>
    <row r="2757" spans="2:14" x14ac:dyDescent="0.25">
      <c r="B2757" s="332"/>
      <c r="C2757" s="332"/>
      <c r="D2757" s="333"/>
      <c r="E2757" s="334"/>
      <c r="F2757" s="334"/>
      <c r="G2757" s="334"/>
      <c r="H2757" s="335"/>
      <c r="I2757" s="336"/>
      <c r="J2757" s="336"/>
      <c r="K2757" s="336"/>
      <c r="L2757" s="336"/>
      <c r="M2757" s="336"/>
      <c r="N2757" s="337"/>
    </row>
    <row r="2758" spans="2:14" x14ac:dyDescent="0.25">
      <c r="B2758" s="332"/>
      <c r="C2758" s="332"/>
      <c r="D2758" s="333"/>
      <c r="E2758" s="334"/>
      <c r="F2758" s="334"/>
      <c r="G2758" s="334"/>
      <c r="H2758" s="335"/>
      <c r="I2758" s="336"/>
      <c r="J2758" s="336"/>
      <c r="K2758" s="336"/>
      <c r="L2758" s="336"/>
      <c r="M2758" s="336"/>
      <c r="N2758" s="337"/>
    </row>
    <row r="2759" spans="2:14" x14ac:dyDescent="0.25">
      <c r="B2759" s="332"/>
      <c r="C2759" s="332"/>
      <c r="D2759" s="333"/>
      <c r="E2759" s="334"/>
      <c r="F2759" s="334"/>
      <c r="G2759" s="334"/>
      <c r="H2759" s="335"/>
      <c r="I2759" s="336"/>
      <c r="J2759" s="336"/>
      <c r="K2759" s="336"/>
      <c r="L2759" s="336"/>
      <c r="M2759" s="336"/>
      <c r="N2759" s="337"/>
    </row>
    <row r="2760" spans="2:14" x14ac:dyDescent="0.25">
      <c r="B2760" s="332"/>
      <c r="C2760" s="332"/>
      <c r="D2760" s="333"/>
      <c r="E2760" s="334"/>
      <c r="F2760" s="334"/>
      <c r="G2760" s="334"/>
      <c r="H2760" s="335"/>
      <c r="I2760" s="336"/>
      <c r="J2760" s="336"/>
      <c r="K2760" s="336"/>
      <c r="L2760" s="336"/>
      <c r="M2760" s="336"/>
      <c r="N2760" s="337"/>
    </row>
    <row r="2761" spans="2:14" x14ac:dyDescent="0.25">
      <c r="B2761" s="332"/>
      <c r="C2761" s="332"/>
      <c r="D2761" s="333"/>
      <c r="E2761" s="334"/>
      <c r="F2761" s="334"/>
      <c r="G2761" s="334"/>
      <c r="H2761" s="335"/>
      <c r="I2761" s="336"/>
      <c r="J2761" s="336"/>
      <c r="K2761" s="336"/>
      <c r="L2761" s="336"/>
      <c r="M2761" s="336"/>
      <c r="N2761" s="337"/>
    </row>
    <row r="2762" spans="2:14" x14ac:dyDescent="0.25">
      <c r="B2762" s="332"/>
      <c r="C2762" s="332"/>
      <c r="D2762" s="333"/>
      <c r="E2762" s="334"/>
      <c r="F2762" s="334"/>
      <c r="G2762" s="334"/>
      <c r="H2762" s="335"/>
      <c r="I2762" s="336"/>
      <c r="J2762" s="336"/>
      <c r="K2762" s="336"/>
      <c r="L2762" s="336"/>
      <c r="M2762" s="336"/>
      <c r="N2762" s="337"/>
    </row>
    <row r="2763" spans="2:14" x14ac:dyDescent="0.25">
      <c r="B2763" s="332"/>
      <c r="C2763" s="332"/>
      <c r="D2763" s="333"/>
      <c r="E2763" s="334"/>
      <c r="F2763" s="334"/>
      <c r="G2763" s="334"/>
      <c r="H2763" s="335"/>
      <c r="I2763" s="336"/>
      <c r="J2763" s="336"/>
      <c r="K2763" s="336"/>
      <c r="L2763" s="336"/>
      <c r="M2763" s="336"/>
      <c r="N2763" s="337"/>
    </row>
    <row r="2764" spans="2:14" x14ac:dyDescent="0.25">
      <c r="B2764" s="332"/>
      <c r="C2764" s="332"/>
      <c r="D2764" s="333"/>
      <c r="E2764" s="334"/>
      <c r="F2764" s="334"/>
      <c r="G2764" s="334"/>
      <c r="H2764" s="335"/>
      <c r="I2764" s="336"/>
      <c r="J2764" s="336"/>
      <c r="K2764" s="336"/>
      <c r="L2764" s="336"/>
      <c r="M2764" s="336"/>
      <c r="N2764" s="337"/>
    </row>
    <row r="2765" spans="2:14" x14ac:dyDescent="0.25">
      <c r="B2765" s="332"/>
      <c r="C2765" s="332"/>
      <c r="D2765" s="333"/>
      <c r="E2765" s="334"/>
      <c r="F2765" s="334"/>
      <c r="G2765" s="334"/>
      <c r="H2765" s="335"/>
      <c r="I2765" s="336"/>
      <c r="J2765" s="336"/>
      <c r="K2765" s="336"/>
      <c r="L2765" s="336"/>
      <c r="M2765" s="336"/>
      <c r="N2765" s="337"/>
    </row>
    <row r="2766" spans="2:14" x14ac:dyDescent="0.25">
      <c r="B2766" s="332"/>
      <c r="C2766" s="332"/>
      <c r="D2766" s="333"/>
      <c r="E2766" s="334"/>
      <c r="F2766" s="334"/>
      <c r="G2766" s="334"/>
      <c r="H2766" s="335"/>
      <c r="I2766" s="336"/>
      <c r="J2766" s="336"/>
      <c r="K2766" s="336"/>
      <c r="L2766" s="336"/>
      <c r="M2766" s="336"/>
      <c r="N2766" s="337"/>
    </row>
    <row r="2767" spans="2:14" x14ac:dyDescent="0.25">
      <c r="B2767" s="332"/>
      <c r="C2767" s="332"/>
      <c r="D2767" s="333"/>
      <c r="E2767" s="334"/>
      <c r="F2767" s="334"/>
      <c r="G2767" s="334"/>
      <c r="H2767" s="335"/>
      <c r="I2767" s="336"/>
      <c r="J2767" s="336"/>
      <c r="K2767" s="336"/>
      <c r="L2767" s="336"/>
      <c r="M2767" s="336"/>
      <c r="N2767" s="337"/>
    </row>
    <row r="2768" spans="2:14" x14ac:dyDescent="0.25">
      <c r="B2768" s="332"/>
      <c r="C2768" s="332"/>
      <c r="D2768" s="333"/>
      <c r="E2768" s="334"/>
      <c r="F2768" s="334"/>
      <c r="G2768" s="334"/>
      <c r="H2768" s="335"/>
      <c r="I2768" s="336"/>
      <c r="J2768" s="336"/>
      <c r="K2768" s="336"/>
      <c r="L2768" s="336"/>
      <c r="M2768" s="336"/>
      <c r="N2768" s="337"/>
    </row>
    <row r="2769" spans="2:14" x14ac:dyDescent="0.25">
      <c r="B2769" s="332"/>
      <c r="C2769" s="332"/>
      <c r="D2769" s="333"/>
      <c r="E2769" s="334"/>
      <c r="F2769" s="334"/>
      <c r="G2769" s="334"/>
      <c r="H2769" s="335"/>
      <c r="I2769" s="336"/>
      <c r="J2769" s="336"/>
      <c r="K2769" s="336"/>
      <c r="L2769" s="336"/>
      <c r="M2769" s="336"/>
      <c r="N2769" s="337"/>
    </row>
    <row r="2770" spans="2:14" x14ac:dyDescent="0.25">
      <c r="B2770" s="332"/>
      <c r="C2770" s="332"/>
      <c r="D2770" s="333"/>
      <c r="E2770" s="334"/>
      <c r="F2770" s="334"/>
      <c r="G2770" s="334"/>
      <c r="H2770" s="335"/>
      <c r="I2770" s="336"/>
      <c r="J2770" s="336"/>
      <c r="K2770" s="336"/>
      <c r="L2770" s="336"/>
      <c r="M2770" s="336"/>
      <c r="N2770" s="337"/>
    </row>
    <row r="2771" spans="2:14" x14ac:dyDescent="0.25">
      <c r="B2771" s="332"/>
      <c r="C2771" s="332"/>
      <c r="D2771" s="333"/>
      <c r="E2771" s="334"/>
      <c r="F2771" s="334"/>
      <c r="G2771" s="334"/>
      <c r="H2771" s="335"/>
      <c r="I2771" s="336"/>
      <c r="J2771" s="336"/>
      <c r="K2771" s="336"/>
      <c r="L2771" s="336"/>
      <c r="M2771" s="336"/>
      <c r="N2771" s="337"/>
    </row>
    <row r="2772" spans="2:14" x14ac:dyDescent="0.25">
      <c r="B2772" s="332"/>
      <c r="C2772" s="332"/>
      <c r="D2772" s="333"/>
      <c r="E2772" s="334"/>
      <c r="F2772" s="334"/>
      <c r="G2772" s="334"/>
      <c r="H2772" s="335"/>
      <c r="I2772" s="336"/>
      <c r="J2772" s="336"/>
      <c r="K2772" s="336"/>
      <c r="L2772" s="336"/>
      <c r="M2772" s="336"/>
      <c r="N2772" s="337"/>
    </row>
    <row r="2773" spans="2:14" x14ac:dyDescent="0.25">
      <c r="B2773" s="332"/>
      <c r="C2773" s="332"/>
      <c r="D2773" s="333"/>
      <c r="E2773" s="334"/>
      <c r="F2773" s="334"/>
      <c r="G2773" s="334"/>
      <c r="H2773" s="335"/>
      <c r="I2773" s="336"/>
      <c r="J2773" s="336"/>
      <c r="K2773" s="336"/>
      <c r="L2773" s="336"/>
      <c r="M2773" s="336"/>
      <c r="N2773" s="337"/>
    </row>
    <row r="2774" spans="2:14" x14ac:dyDescent="0.25">
      <c r="B2774" s="332"/>
      <c r="C2774" s="332"/>
      <c r="D2774" s="333"/>
      <c r="E2774" s="334"/>
      <c r="F2774" s="334"/>
      <c r="G2774" s="334"/>
      <c r="H2774" s="335"/>
      <c r="I2774" s="336"/>
      <c r="J2774" s="336"/>
      <c r="K2774" s="336"/>
      <c r="L2774" s="336"/>
      <c r="M2774" s="336"/>
      <c r="N2774" s="337"/>
    </row>
    <row r="2775" spans="2:14" x14ac:dyDescent="0.25">
      <c r="B2775" s="332"/>
      <c r="C2775" s="332"/>
      <c r="D2775" s="333"/>
      <c r="E2775" s="334"/>
      <c r="F2775" s="334"/>
      <c r="G2775" s="334"/>
      <c r="H2775" s="335"/>
      <c r="I2775" s="336"/>
      <c r="J2775" s="336"/>
      <c r="K2775" s="336"/>
      <c r="L2775" s="336"/>
      <c r="M2775" s="336"/>
      <c r="N2775" s="337"/>
    </row>
    <row r="2776" spans="2:14" x14ac:dyDescent="0.25">
      <c r="B2776" s="332"/>
      <c r="C2776" s="332"/>
      <c r="D2776" s="333"/>
      <c r="E2776" s="334"/>
      <c r="F2776" s="334"/>
      <c r="G2776" s="334"/>
      <c r="H2776" s="335"/>
      <c r="I2776" s="336"/>
      <c r="J2776" s="336"/>
      <c r="K2776" s="336"/>
      <c r="L2776" s="336"/>
      <c r="M2776" s="336"/>
      <c r="N2776" s="337"/>
    </row>
    <row r="2777" spans="2:14" x14ac:dyDescent="0.25">
      <c r="B2777" s="332"/>
      <c r="C2777" s="332"/>
      <c r="D2777" s="333"/>
      <c r="E2777" s="334"/>
      <c r="F2777" s="334"/>
      <c r="G2777" s="334"/>
      <c r="H2777" s="335"/>
      <c r="I2777" s="336"/>
      <c r="J2777" s="336"/>
      <c r="K2777" s="336"/>
      <c r="L2777" s="336"/>
      <c r="M2777" s="336"/>
      <c r="N2777" s="337"/>
    </row>
    <row r="2778" spans="2:14" x14ac:dyDescent="0.25">
      <c r="B2778" s="332"/>
      <c r="C2778" s="332"/>
      <c r="D2778" s="333"/>
      <c r="E2778" s="334"/>
      <c r="F2778" s="334"/>
      <c r="G2778" s="334"/>
      <c r="H2778" s="335"/>
      <c r="I2778" s="336"/>
      <c r="J2778" s="336"/>
      <c r="K2778" s="336"/>
      <c r="L2778" s="336"/>
      <c r="M2778" s="336"/>
      <c r="N2778" s="337"/>
    </row>
    <row r="2779" spans="2:14" x14ac:dyDescent="0.25">
      <c r="B2779" s="332"/>
      <c r="C2779" s="332"/>
      <c r="D2779" s="333"/>
      <c r="E2779" s="334"/>
      <c r="F2779" s="334"/>
      <c r="G2779" s="334"/>
      <c r="H2779" s="335"/>
      <c r="I2779" s="336"/>
      <c r="J2779" s="336"/>
      <c r="K2779" s="336"/>
      <c r="L2779" s="336"/>
      <c r="M2779" s="336"/>
      <c r="N2779" s="337"/>
    </row>
    <row r="2780" spans="2:14" x14ac:dyDescent="0.25">
      <c r="B2780" s="332"/>
      <c r="C2780" s="332"/>
      <c r="D2780" s="333"/>
      <c r="E2780" s="334"/>
      <c r="F2780" s="334"/>
      <c r="G2780" s="334"/>
      <c r="H2780" s="335"/>
      <c r="I2780" s="336"/>
      <c r="J2780" s="336"/>
      <c r="K2780" s="336"/>
      <c r="L2780" s="336"/>
      <c r="M2780" s="336"/>
      <c r="N2780" s="337"/>
    </row>
    <row r="2781" spans="2:14" x14ac:dyDescent="0.25">
      <c r="B2781" s="332"/>
      <c r="C2781" s="332"/>
      <c r="D2781" s="333"/>
      <c r="E2781" s="334"/>
      <c r="F2781" s="334"/>
      <c r="G2781" s="334"/>
      <c r="H2781" s="335"/>
      <c r="I2781" s="336"/>
      <c r="J2781" s="336"/>
      <c r="K2781" s="336"/>
      <c r="L2781" s="336"/>
      <c r="M2781" s="336"/>
      <c r="N2781" s="337"/>
    </row>
    <row r="2782" spans="2:14" x14ac:dyDescent="0.25">
      <c r="B2782" s="332"/>
      <c r="C2782" s="332"/>
      <c r="D2782" s="333"/>
      <c r="E2782" s="334"/>
      <c r="F2782" s="334"/>
      <c r="G2782" s="334"/>
      <c r="H2782" s="335"/>
      <c r="I2782" s="336"/>
      <c r="J2782" s="336"/>
      <c r="K2782" s="336"/>
      <c r="L2782" s="336"/>
      <c r="M2782" s="336"/>
      <c r="N2782" s="337"/>
    </row>
    <row r="2783" spans="2:14" x14ac:dyDescent="0.25">
      <c r="B2783" s="332"/>
      <c r="C2783" s="332"/>
      <c r="D2783" s="333"/>
      <c r="E2783" s="334"/>
      <c r="F2783" s="334"/>
      <c r="G2783" s="334"/>
      <c r="H2783" s="335"/>
      <c r="I2783" s="336"/>
      <c r="J2783" s="336"/>
      <c r="K2783" s="336"/>
      <c r="L2783" s="336"/>
      <c r="M2783" s="336"/>
      <c r="N2783" s="337"/>
    </row>
    <row r="2784" spans="2:14" x14ac:dyDescent="0.25">
      <c r="B2784" s="332"/>
      <c r="C2784" s="332"/>
      <c r="D2784" s="333"/>
      <c r="E2784" s="334"/>
      <c r="F2784" s="334"/>
      <c r="G2784" s="334"/>
      <c r="H2784" s="335"/>
      <c r="I2784" s="336"/>
      <c r="J2784" s="336"/>
      <c r="K2784" s="336"/>
      <c r="L2784" s="336"/>
      <c r="M2784" s="336"/>
      <c r="N2784" s="337"/>
    </row>
    <row r="2785" spans="2:14" x14ac:dyDescent="0.25">
      <c r="B2785" s="332"/>
      <c r="C2785" s="332"/>
      <c r="D2785" s="333"/>
      <c r="E2785" s="334"/>
      <c r="F2785" s="334"/>
      <c r="G2785" s="334"/>
      <c r="H2785" s="335"/>
      <c r="I2785" s="336"/>
      <c r="J2785" s="336"/>
      <c r="K2785" s="336"/>
      <c r="L2785" s="336"/>
      <c r="M2785" s="336"/>
      <c r="N2785" s="337"/>
    </row>
    <row r="2786" spans="2:14" x14ac:dyDescent="0.25">
      <c r="B2786" s="332"/>
      <c r="C2786" s="332"/>
      <c r="D2786" s="333"/>
      <c r="E2786" s="334"/>
      <c r="F2786" s="334"/>
      <c r="G2786" s="334"/>
      <c r="H2786" s="335"/>
      <c r="I2786" s="336"/>
      <c r="J2786" s="336"/>
      <c r="K2786" s="336"/>
      <c r="L2786" s="336"/>
      <c r="M2786" s="336"/>
      <c r="N2786" s="337"/>
    </row>
    <row r="2787" spans="2:14" x14ac:dyDescent="0.25">
      <c r="B2787" s="332"/>
      <c r="C2787" s="332"/>
      <c r="D2787" s="333"/>
      <c r="E2787" s="334"/>
      <c r="F2787" s="334"/>
      <c r="G2787" s="334"/>
      <c r="H2787" s="335"/>
      <c r="I2787" s="336"/>
      <c r="J2787" s="336"/>
      <c r="K2787" s="336"/>
      <c r="L2787" s="336"/>
      <c r="M2787" s="336"/>
      <c r="N2787" s="337"/>
    </row>
    <row r="2788" spans="2:14" x14ac:dyDescent="0.25">
      <c r="B2788" s="332"/>
      <c r="C2788" s="332"/>
      <c r="D2788" s="333"/>
      <c r="E2788" s="334"/>
      <c r="F2788" s="334"/>
      <c r="G2788" s="334"/>
      <c r="H2788" s="335"/>
      <c r="I2788" s="336"/>
      <c r="J2788" s="336"/>
      <c r="K2788" s="336"/>
      <c r="L2788" s="336"/>
      <c r="M2788" s="336"/>
      <c r="N2788" s="337"/>
    </row>
    <row r="2789" spans="2:14" x14ac:dyDescent="0.25">
      <c r="B2789" s="332"/>
      <c r="C2789" s="332"/>
      <c r="D2789" s="333"/>
      <c r="E2789" s="334"/>
      <c r="F2789" s="334"/>
      <c r="G2789" s="334"/>
      <c r="H2789" s="335"/>
      <c r="I2789" s="336"/>
      <c r="J2789" s="336"/>
      <c r="K2789" s="336"/>
      <c r="L2789" s="336"/>
      <c r="M2789" s="336"/>
      <c r="N2789" s="337"/>
    </row>
    <row r="2790" spans="2:14" x14ac:dyDescent="0.25">
      <c r="B2790" s="332"/>
      <c r="C2790" s="332"/>
      <c r="D2790" s="333"/>
      <c r="E2790" s="334"/>
      <c r="F2790" s="334"/>
      <c r="G2790" s="334"/>
      <c r="H2790" s="335"/>
      <c r="I2790" s="336"/>
      <c r="J2790" s="336"/>
      <c r="K2790" s="336"/>
      <c r="L2790" s="336"/>
      <c r="M2790" s="336"/>
      <c r="N2790" s="337"/>
    </row>
    <row r="2791" spans="2:14" x14ac:dyDescent="0.25">
      <c r="B2791" s="332"/>
      <c r="C2791" s="332"/>
      <c r="D2791" s="333"/>
      <c r="E2791" s="334"/>
      <c r="F2791" s="334"/>
      <c r="G2791" s="334"/>
      <c r="H2791" s="335"/>
      <c r="I2791" s="336"/>
      <c r="J2791" s="336"/>
      <c r="K2791" s="336"/>
      <c r="L2791" s="336"/>
      <c r="M2791" s="336"/>
      <c r="N2791" s="337"/>
    </row>
    <row r="2792" spans="2:14" x14ac:dyDescent="0.25">
      <c r="B2792" s="332"/>
      <c r="C2792" s="332"/>
      <c r="D2792" s="333"/>
      <c r="E2792" s="334"/>
      <c r="F2792" s="334"/>
      <c r="G2792" s="334"/>
      <c r="H2792" s="335"/>
      <c r="I2792" s="336"/>
      <c r="J2792" s="336"/>
      <c r="K2792" s="336"/>
      <c r="L2792" s="336"/>
      <c r="M2792" s="336"/>
      <c r="N2792" s="337"/>
    </row>
    <row r="2793" spans="2:14" x14ac:dyDescent="0.25">
      <c r="B2793" s="332"/>
      <c r="C2793" s="332"/>
      <c r="D2793" s="333"/>
      <c r="E2793" s="334"/>
      <c r="F2793" s="334"/>
      <c r="G2793" s="334"/>
      <c r="H2793" s="335"/>
      <c r="I2793" s="336"/>
      <c r="J2793" s="336"/>
      <c r="K2793" s="336"/>
      <c r="L2793" s="336"/>
      <c r="M2793" s="336"/>
      <c r="N2793" s="337"/>
    </row>
    <row r="2794" spans="2:14" x14ac:dyDescent="0.25">
      <c r="B2794" s="332"/>
      <c r="C2794" s="332"/>
      <c r="D2794" s="333"/>
      <c r="E2794" s="334"/>
      <c r="F2794" s="334"/>
      <c r="G2794" s="334"/>
      <c r="H2794" s="335"/>
      <c r="I2794" s="336"/>
      <c r="J2794" s="336"/>
      <c r="K2794" s="336"/>
      <c r="L2794" s="336"/>
      <c r="M2794" s="336"/>
      <c r="N2794" s="337"/>
    </row>
    <row r="2795" spans="2:14" x14ac:dyDescent="0.25">
      <c r="B2795" s="332"/>
      <c r="C2795" s="332"/>
      <c r="D2795" s="333"/>
      <c r="E2795" s="334"/>
      <c r="F2795" s="334"/>
      <c r="G2795" s="334"/>
      <c r="H2795" s="335"/>
      <c r="I2795" s="336"/>
      <c r="J2795" s="336"/>
      <c r="K2795" s="336"/>
      <c r="L2795" s="336"/>
      <c r="M2795" s="336"/>
      <c r="N2795" s="337"/>
    </row>
    <row r="2796" spans="2:14" x14ac:dyDescent="0.25">
      <c r="B2796" s="332"/>
      <c r="C2796" s="332"/>
      <c r="D2796" s="333"/>
      <c r="E2796" s="334"/>
      <c r="F2796" s="334"/>
      <c r="G2796" s="334"/>
      <c r="H2796" s="335"/>
      <c r="I2796" s="336"/>
      <c r="J2796" s="336"/>
      <c r="K2796" s="336"/>
      <c r="L2796" s="336"/>
      <c r="M2796" s="336"/>
      <c r="N2796" s="337"/>
    </row>
    <row r="2797" spans="2:14" x14ac:dyDescent="0.25">
      <c r="B2797" s="332"/>
      <c r="C2797" s="332"/>
      <c r="D2797" s="333"/>
      <c r="E2797" s="334"/>
      <c r="F2797" s="334"/>
      <c r="G2797" s="334"/>
      <c r="H2797" s="335"/>
      <c r="I2797" s="336"/>
      <c r="J2797" s="336"/>
      <c r="K2797" s="336"/>
      <c r="L2797" s="336"/>
      <c r="M2797" s="336"/>
      <c r="N2797" s="337"/>
    </row>
    <row r="2798" spans="2:14" x14ac:dyDescent="0.25">
      <c r="B2798" s="332"/>
      <c r="C2798" s="332"/>
      <c r="D2798" s="333"/>
      <c r="E2798" s="334"/>
      <c r="F2798" s="334"/>
      <c r="G2798" s="334"/>
      <c r="H2798" s="335"/>
      <c r="I2798" s="336"/>
      <c r="J2798" s="336"/>
      <c r="K2798" s="336"/>
      <c r="L2798" s="336"/>
      <c r="M2798" s="336"/>
      <c r="N2798" s="337"/>
    </row>
    <row r="2799" spans="2:14" x14ac:dyDescent="0.25">
      <c r="B2799" s="332"/>
      <c r="C2799" s="332"/>
      <c r="D2799" s="333"/>
      <c r="E2799" s="334"/>
      <c r="F2799" s="334"/>
      <c r="G2799" s="334"/>
      <c r="H2799" s="335"/>
      <c r="I2799" s="336"/>
      <c r="J2799" s="336"/>
      <c r="K2799" s="336"/>
      <c r="L2799" s="336"/>
      <c r="M2799" s="336"/>
      <c r="N2799" s="337"/>
    </row>
    <row r="2800" spans="2:14" x14ac:dyDescent="0.25">
      <c r="B2800" s="332"/>
      <c r="C2800" s="332"/>
      <c r="D2800" s="333"/>
      <c r="E2800" s="334"/>
      <c r="F2800" s="334"/>
      <c r="G2800" s="334"/>
      <c r="H2800" s="335"/>
      <c r="I2800" s="336"/>
      <c r="J2800" s="336"/>
      <c r="K2800" s="336"/>
      <c r="L2800" s="336"/>
      <c r="M2800" s="336"/>
      <c r="N2800" s="337"/>
    </row>
    <row r="2801" spans="2:14" x14ac:dyDescent="0.25">
      <c r="B2801" s="332"/>
      <c r="C2801" s="332"/>
      <c r="D2801" s="333"/>
      <c r="E2801" s="334"/>
      <c r="F2801" s="334"/>
      <c r="G2801" s="334"/>
      <c r="H2801" s="335"/>
      <c r="I2801" s="336"/>
      <c r="J2801" s="336"/>
      <c r="K2801" s="336"/>
      <c r="L2801" s="336"/>
      <c r="M2801" s="336"/>
      <c r="N2801" s="337"/>
    </row>
    <row r="2802" spans="2:14" x14ac:dyDescent="0.25">
      <c r="B2802" s="332"/>
      <c r="C2802" s="332"/>
      <c r="D2802" s="333"/>
      <c r="E2802" s="334"/>
      <c r="F2802" s="334"/>
      <c r="G2802" s="334"/>
      <c r="H2802" s="335"/>
      <c r="I2802" s="336"/>
      <c r="J2802" s="336"/>
      <c r="K2802" s="336"/>
      <c r="L2802" s="336"/>
      <c r="M2802" s="336"/>
      <c r="N2802" s="337"/>
    </row>
    <row r="2803" spans="2:14" x14ac:dyDescent="0.25">
      <c r="B2803" s="332"/>
      <c r="C2803" s="332"/>
      <c r="D2803" s="333"/>
      <c r="E2803" s="334"/>
      <c r="F2803" s="334"/>
      <c r="G2803" s="334"/>
      <c r="H2803" s="335"/>
      <c r="I2803" s="336"/>
      <c r="J2803" s="336"/>
      <c r="K2803" s="336"/>
      <c r="L2803" s="336"/>
      <c r="M2803" s="336"/>
      <c r="N2803" s="337"/>
    </row>
    <row r="2804" spans="2:14" x14ac:dyDescent="0.25">
      <c r="B2804" s="332"/>
      <c r="C2804" s="332"/>
      <c r="D2804" s="333"/>
      <c r="E2804" s="334"/>
      <c r="F2804" s="334"/>
      <c r="G2804" s="334"/>
      <c r="H2804" s="335"/>
      <c r="I2804" s="336"/>
      <c r="J2804" s="336"/>
      <c r="K2804" s="336"/>
      <c r="L2804" s="336"/>
      <c r="M2804" s="336"/>
      <c r="N2804" s="337"/>
    </row>
    <row r="2805" spans="2:14" x14ac:dyDescent="0.25">
      <c r="B2805" s="332"/>
      <c r="C2805" s="332"/>
      <c r="D2805" s="333"/>
      <c r="E2805" s="334"/>
      <c r="F2805" s="334"/>
      <c r="G2805" s="334"/>
      <c r="H2805" s="335"/>
      <c r="I2805" s="336"/>
      <c r="J2805" s="336"/>
      <c r="K2805" s="336"/>
      <c r="L2805" s="336"/>
      <c r="M2805" s="336"/>
      <c r="N2805" s="337"/>
    </row>
    <row r="2806" spans="2:14" x14ac:dyDescent="0.25">
      <c r="B2806" s="332"/>
      <c r="C2806" s="332"/>
      <c r="D2806" s="333"/>
      <c r="E2806" s="334"/>
      <c r="F2806" s="334"/>
      <c r="G2806" s="334"/>
      <c r="H2806" s="335"/>
      <c r="I2806" s="336"/>
      <c r="J2806" s="336"/>
      <c r="K2806" s="336"/>
      <c r="L2806" s="336"/>
      <c r="M2806" s="336"/>
      <c r="N2806" s="337"/>
    </row>
    <row r="2807" spans="2:14" x14ac:dyDescent="0.25">
      <c r="B2807" s="332"/>
      <c r="C2807" s="332"/>
      <c r="D2807" s="333"/>
      <c r="E2807" s="334"/>
      <c r="F2807" s="334"/>
      <c r="G2807" s="334"/>
      <c r="H2807" s="335"/>
      <c r="I2807" s="336"/>
      <c r="J2807" s="336"/>
      <c r="K2807" s="336"/>
      <c r="L2807" s="336"/>
      <c r="M2807" s="336"/>
      <c r="N2807" s="337"/>
    </row>
    <row r="2808" spans="2:14" x14ac:dyDescent="0.25">
      <c r="B2808" s="332"/>
      <c r="C2808" s="332"/>
      <c r="D2808" s="333"/>
      <c r="E2808" s="334"/>
      <c r="F2808" s="334"/>
      <c r="G2808" s="334"/>
      <c r="H2808" s="335"/>
      <c r="I2808" s="336"/>
      <c r="J2808" s="336"/>
      <c r="K2808" s="336"/>
      <c r="L2808" s="336"/>
      <c r="M2808" s="336"/>
      <c r="N2808" s="337"/>
    </row>
    <row r="2809" spans="2:14" x14ac:dyDescent="0.25">
      <c r="B2809" s="332"/>
      <c r="C2809" s="332"/>
      <c r="D2809" s="333"/>
      <c r="E2809" s="334"/>
      <c r="F2809" s="334"/>
      <c r="G2809" s="334"/>
      <c r="H2809" s="335"/>
      <c r="I2809" s="336"/>
      <c r="J2809" s="336"/>
      <c r="K2809" s="336"/>
      <c r="L2809" s="336"/>
      <c r="M2809" s="336"/>
      <c r="N2809" s="337"/>
    </row>
    <row r="2810" spans="2:14" x14ac:dyDescent="0.25">
      <c r="B2810" s="332"/>
      <c r="C2810" s="332"/>
      <c r="D2810" s="333"/>
      <c r="E2810" s="334"/>
      <c r="F2810" s="334"/>
      <c r="G2810" s="334"/>
      <c r="H2810" s="335"/>
      <c r="I2810" s="336"/>
      <c r="J2810" s="336"/>
      <c r="K2810" s="336"/>
      <c r="L2810" s="336"/>
      <c r="M2810" s="336"/>
      <c r="N2810" s="337"/>
    </row>
    <row r="2811" spans="2:14" x14ac:dyDescent="0.25">
      <c r="B2811" s="332"/>
      <c r="C2811" s="332"/>
      <c r="D2811" s="333"/>
      <c r="E2811" s="334"/>
      <c r="F2811" s="334"/>
      <c r="G2811" s="334"/>
      <c r="H2811" s="335"/>
      <c r="I2811" s="336"/>
      <c r="J2811" s="336"/>
      <c r="K2811" s="336"/>
      <c r="L2811" s="336"/>
      <c r="M2811" s="336"/>
      <c r="N2811" s="337"/>
    </row>
    <row r="2812" spans="2:14" x14ac:dyDescent="0.25">
      <c r="B2812" s="332"/>
      <c r="C2812" s="332"/>
      <c r="D2812" s="333"/>
      <c r="E2812" s="334"/>
      <c r="F2812" s="334"/>
      <c r="G2812" s="334"/>
      <c r="H2812" s="335"/>
      <c r="I2812" s="336"/>
      <c r="J2812" s="336"/>
      <c r="K2812" s="336"/>
      <c r="L2812" s="336"/>
      <c r="M2812" s="336"/>
      <c r="N2812" s="337"/>
    </row>
    <row r="2813" spans="2:14" x14ac:dyDescent="0.25">
      <c r="B2813" s="332"/>
      <c r="C2813" s="332"/>
      <c r="D2813" s="333"/>
      <c r="E2813" s="334"/>
      <c r="F2813" s="334"/>
      <c r="G2813" s="334"/>
      <c r="H2813" s="335"/>
      <c r="I2813" s="336"/>
      <c r="J2813" s="336"/>
      <c r="K2813" s="336"/>
      <c r="L2813" s="336"/>
      <c r="M2813" s="336"/>
      <c r="N2813" s="337"/>
    </row>
    <row r="2814" spans="2:14" x14ac:dyDescent="0.25">
      <c r="B2814" s="332"/>
      <c r="C2814" s="332"/>
      <c r="D2814" s="333"/>
      <c r="E2814" s="334"/>
      <c r="F2814" s="334"/>
      <c r="G2814" s="334"/>
      <c r="H2814" s="335"/>
      <c r="I2814" s="336"/>
      <c r="J2814" s="336"/>
      <c r="K2814" s="336"/>
      <c r="L2814" s="336"/>
      <c r="M2814" s="336"/>
      <c r="N2814" s="337"/>
    </row>
    <row r="2815" spans="2:14" x14ac:dyDescent="0.25">
      <c r="B2815" s="332"/>
      <c r="C2815" s="332"/>
      <c r="D2815" s="333"/>
      <c r="E2815" s="334"/>
      <c r="F2815" s="334"/>
      <c r="G2815" s="334"/>
      <c r="H2815" s="335"/>
      <c r="I2815" s="336"/>
      <c r="J2815" s="336"/>
      <c r="K2815" s="336"/>
      <c r="L2815" s="336"/>
      <c r="M2815" s="336"/>
      <c r="N2815" s="337"/>
    </row>
    <row r="2816" spans="2:14" x14ac:dyDescent="0.25">
      <c r="B2816" s="332"/>
      <c r="C2816" s="332"/>
      <c r="D2816" s="333"/>
      <c r="E2816" s="334"/>
      <c r="F2816" s="334"/>
      <c r="G2816" s="334"/>
      <c r="H2816" s="335"/>
      <c r="I2816" s="336"/>
      <c r="J2816" s="336"/>
      <c r="K2816" s="336"/>
      <c r="L2816" s="336"/>
      <c r="M2816" s="336"/>
      <c r="N2816" s="337"/>
    </row>
    <row r="2817" spans="2:14" x14ac:dyDescent="0.25">
      <c r="B2817" s="332"/>
      <c r="C2817" s="332"/>
      <c r="D2817" s="333"/>
      <c r="E2817" s="334"/>
      <c r="F2817" s="334"/>
      <c r="G2817" s="334"/>
      <c r="H2817" s="335"/>
      <c r="I2817" s="336"/>
      <c r="J2817" s="336"/>
      <c r="K2817" s="336"/>
      <c r="L2817" s="336"/>
      <c r="M2817" s="336"/>
      <c r="N2817" s="337"/>
    </row>
    <row r="2818" spans="2:14" x14ac:dyDescent="0.25">
      <c r="B2818" s="332"/>
      <c r="C2818" s="332"/>
      <c r="D2818" s="333"/>
      <c r="E2818" s="334"/>
      <c r="F2818" s="334"/>
      <c r="G2818" s="334"/>
      <c r="H2818" s="335"/>
      <c r="I2818" s="336"/>
      <c r="J2818" s="336"/>
      <c r="K2818" s="336"/>
      <c r="L2818" s="336"/>
      <c r="M2818" s="336"/>
      <c r="N2818" s="337"/>
    </row>
    <row r="2819" spans="2:14" x14ac:dyDescent="0.25">
      <c r="B2819" s="332"/>
      <c r="C2819" s="332"/>
      <c r="D2819" s="333"/>
      <c r="E2819" s="334"/>
      <c r="F2819" s="334"/>
      <c r="G2819" s="334"/>
      <c r="H2819" s="335"/>
      <c r="I2819" s="336"/>
      <c r="J2819" s="336"/>
      <c r="K2819" s="336"/>
      <c r="L2819" s="336"/>
      <c r="M2819" s="336"/>
      <c r="N2819" s="337"/>
    </row>
    <row r="2820" spans="2:14" x14ac:dyDescent="0.25">
      <c r="B2820" s="332"/>
      <c r="C2820" s="332"/>
      <c r="D2820" s="333"/>
      <c r="E2820" s="334"/>
      <c r="F2820" s="334"/>
      <c r="G2820" s="334"/>
      <c r="H2820" s="335"/>
      <c r="I2820" s="336"/>
      <c r="J2820" s="336"/>
      <c r="K2820" s="336"/>
      <c r="L2820" s="336"/>
      <c r="M2820" s="336"/>
      <c r="N2820" s="337"/>
    </row>
    <row r="2821" spans="2:14" x14ac:dyDescent="0.25">
      <c r="B2821" s="332"/>
      <c r="C2821" s="332"/>
      <c r="D2821" s="333"/>
      <c r="E2821" s="334"/>
      <c r="F2821" s="334"/>
      <c r="G2821" s="334"/>
      <c r="H2821" s="335"/>
      <c r="I2821" s="336"/>
      <c r="J2821" s="336"/>
      <c r="K2821" s="336"/>
      <c r="L2821" s="336"/>
      <c r="M2821" s="336"/>
      <c r="N2821" s="337"/>
    </row>
    <row r="2822" spans="2:14" x14ac:dyDescent="0.25">
      <c r="B2822" s="332"/>
      <c r="C2822" s="332"/>
      <c r="D2822" s="333"/>
      <c r="E2822" s="334"/>
      <c r="F2822" s="334"/>
      <c r="G2822" s="334"/>
      <c r="H2822" s="335"/>
      <c r="I2822" s="336"/>
      <c r="J2822" s="336"/>
      <c r="K2822" s="336"/>
      <c r="L2822" s="336"/>
      <c r="M2822" s="336"/>
      <c r="N2822" s="337"/>
    </row>
    <row r="2823" spans="2:14" x14ac:dyDescent="0.25">
      <c r="B2823" s="332"/>
      <c r="C2823" s="332"/>
      <c r="D2823" s="333"/>
      <c r="E2823" s="334"/>
      <c r="F2823" s="334"/>
      <c r="G2823" s="334"/>
      <c r="H2823" s="335"/>
      <c r="I2823" s="336"/>
      <c r="J2823" s="336"/>
      <c r="K2823" s="336"/>
      <c r="L2823" s="336"/>
      <c r="M2823" s="336"/>
      <c r="N2823" s="337"/>
    </row>
    <row r="2824" spans="2:14" x14ac:dyDescent="0.25">
      <c r="B2824" s="332"/>
      <c r="C2824" s="332"/>
      <c r="D2824" s="333"/>
      <c r="E2824" s="334"/>
      <c r="F2824" s="334"/>
      <c r="G2824" s="334"/>
      <c r="H2824" s="335"/>
      <c r="I2824" s="336"/>
      <c r="J2824" s="336"/>
      <c r="K2824" s="336"/>
      <c r="L2824" s="336"/>
      <c r="M2824" s="336"/>
      <c r="N2824" s="337"/>
    </row>
    <row r="2825" spans="2:14" x14ac:dyDescent="0.25">
      <c r="B2825" s="332"/>
      <c r="C2825" s="332"/>
      <c r="D2825" s="333"/>
      <c r="E2825" s="334"/>
      <c r="F2825" s="334"/>
      <c r="G2825" s="334"/>
      <c r="H2825" s="335"/>
      <c r="I2825" s="336"/>
      <c r="J2825" s="336"/>
      <c r="K2825" s="336"/>
      <c r="L2825" s="336"/>
      <c r="M2825" s="336"/>
      <c r="N2825" s="337"/>
    </row>
    <row r="2826" spans="2:14" x14ac:dyDescent="0.25">
      <c r="B2826" s="332"/>
      <c r="C2826" s="332"/>
      <c r="D2826" s="333"/>
      <c r="E2826" s="334"/>
      <c r="F2826" s="334"/>
      <c r="G2826" s="334"/>
      <c r="H2826" s="335"/>
      <c r="I2826" s="336"/>
      <c r="J2826" s="336"/>
      <c r="K2826" s="336"/>
      <c r="L2826" s="336"/>
      <c r="M2826" s="336"/>
      <c r="N2826" s="337"/>
    </row>
    <row r="2827" spans="2:14" x14ac:dyDescent="0.25">
      <c r="B2827" s="332"/>
      <c r="C2827" s="332"/>
      <c r="D2827" s="333"/>
      <c r="E2827" s="334"/>
      <c r="F2827" s="334"/>
      <c r="G2827" s="334"/>
      <c r="H2827" s="335"/>
      <c r="I2827" s="336"/>
      <c r="J2827" s="336"/>
      <c r="K2827" s="336"/>
      <c r="L2827" s="336"/>
      <c r="M2827" s="336"/>
      <c r="N2827" s="337"/>
    </row>
    <row r="2828" spans="2:14" x14ac:dyDescent="0.25">
      <c r="B2828" s="332"/>
      <c r="C2828" s="332"/>
      <c r="D2828" s="333"/>
      <c r="E2828" s="334"/>
      <c r="F2828" s="334"/>
      <c r="G2828" s="334"/>
      <c r="H2828" s="335"/>
      <c r="I2828" s="336"/>
      <c r="J2828" s="336"/>
      <c r="K2828" s="336"/>
      <c r="L2828" s="336"/>
      <c r="M2828" s="336"/>
      <c r="N2828" s="337"/>
    </row>
    <row r="2829" spans="2:14" x14ac:dyDescent="0.25">
      <c r="B2829" s="332"/>
      <c r="C2829" s="332"/>
      <c r="D2829" s="333"/>
      <c r="E2829" s="334"/>
      <c r="F2829" s="334"/>
      <c r="G2829" s="334"/>
      <c r="H2829" s="335"/>
      <c r="I2829" s="336"/>
      <c r="J2829" s="336"/>
      <c r="K2829" s="336"/>
      <c r="L2829" s="336"/>
      <c r="M2829" s="336"/>
      <c r="N2829" s="337"/>
    </row>
    <row r="2830" spans="2:14" x14ac:dyDescent="0.25">
      <c r="B2830" s="332"/>
      <c r="C2830" s="332"/>
      <c r="D2830" s="333"/>
      <c r="E2830" s="334"/>
      <c r="F2830" s="334"/>
      <c r="G2830" s="334"/>
      <c r="H2830" s="335"/>
      <c r="I2830" s="336"/>
      <c r="J2830" s="336"/>
      <c r="K2830" s="336"/>
      <c r="L2830" s="336"/>
      <c r="M2830" s="336"/>
      <c r="N2830" s="337"/>
    </row>
    <row r="2831" spans="2:14" x14ac:dyDescent="0.25">
      <c r="B2831" s="332"/>
      <c r="C2831" s="332"/>
      <c r="D2831" s="333"/>
      <c r="E2831" s="334"/>
      <c r="F2831" s="334"/>
      <c r="G2831" s="334"/>
      <c r="H2831" s="335"/>
      <c r="I2831" s="336"/>
      <c r="J2831" s="336"/>
      <c r="K2831" s="336"/>
      <c r="L2831" s="336"/>
      <c r="M2831" s="336"/>
      <c r="N2831" s="337"/>
    </row>
    <row r="2832" spans="2:14" x14ac:dyDescent="0.25">
      <c r="B2832" s="332"/>
      <c r="C2832" s="332"/>
      <c r="D2832" s="333"/>
      <c r="E2832" s="334"/>
      <c r="F2832" s="334"/>
      <c r="G2832" s="334"/>
      <c r="H2832" s="335"/>
      <c r="I2832" s="336"/>
      <c r="J2832" s="336"/>
      <c r="K2832" s="336"/>
      <c r="L2832" s="336"/>
      <c r="M2832" s="336"/>
      <c r="N2832" s="337"/>
    </row>
    <row r="2833" spans="2:14" x14ac:dyDescent="0.25">
      <c r="B2833" s="332"/>
      <c r="C2833" s="332"/>
      <c r="D2833" s="333"/>
      <c r="E2833" s="334"/>
      <c r="F2833" s="334"/>
      <c r="G2833" s="334"/>
      <c r="H2833" s="335"/>
      <c r="I2833" s="336"/>
      <c r="J2833" s="336"/>
      <c r="K2833" s="336"/>
      <c r="L2833" s="336"/>
      <c r="M2833" s="336"/>
      <c r="N2833" s="337"/>
    </row>
    <row r="2834" spans="2:14" x14ac:dyDescent="0.25">
      <c r="B2834" s="332"/>
      <c r="C2834" s="332"/>
      <c r="D2834" s="333"/>
      <c r="E2834" s="334"/>
      <c r="F2834" s="334"/>
      <c r="G2834" s="334"/>
      <c r="H2834" s="335"/>
      <c r="I2834" s="336"/>
      <c r="J2834" s="336"/>
      <c r="K2834" s="336"/>
      <c r="L2834" s="336"/>
      <c r="M2834" s="336"/>
      <c r="N2834" s="337"/>
    </row>
    <row r="2835" spans="2:14" x14ac:dyDescent="0.25">
      <c r="B2835" s="332"/>
      <c r="C2835" s="332"/>
      <c r="D2835" s="333"/>
      <c r="E2835" s="334"/>
      <c r="F2835" s="334"/>
      <c r="G2835" s="334"/>
      <c r="H2835" s="335"/>
      <c r="I2835" s="336"/>
      <c r="J2835" s="336"/>
      <c r="K2835" s="336"/>
      <c r="L2835" s="336"/>
      <c r="M2835" s="336"/>
      <c r="N2835" s="337"/>
    </row>
    <row r="2836" spans="2:14" x14ac:dyDescent="0.25">
      <c r="B2836" s="332"/>
      <c r="C2836" s="332"/>
      <c r="D2836" s="333"/>
      <c r="E2836" s="334"/>
      <c r="F2836" s="334"/>
      <c r="G2836" s="334"/>
      <c r="H2836" s="335"/>
      <c r="I2836" s="336"/>
      <c r="J2836" s="336"/>
      <c r="K2836" s="336"/>
      <c r="L2836" s="336"/>
      <c r="M2836" s="336"/>
      <c r="N2836" s="337"/>
    </row>
    <row r="2837" spans="2:14" x14ac:dyDescent="0.25">
      <c r="B2837" s="332"/>
      <c r="C2837" s="332"/>
      <c r="D2837" s="333"/>
      <c r="E2837" s="334"/>
      <c r="F2837" s="334"/>
      <c r="G2837" s="334"/>
      <c r="H2837" s="335"/>
      <c r="I2837" s="336"/>
      <c r="J2837" s="336"/>
      <c r="K2837" s="336"/>
      <c r="L2837" s="336"/>
      <c r="M2837" s="336"/>
      <c r="N2837" s="337"/>
    </row>
    <row r="2838" spans="2:14" x14ac:dyDescent="0.25">
      <c r="B2838" s="332"/>
      <c r="C2838" s="332"/>
      <c r="D2838" s="333"/>
      <c r="E2838" s="334"/>
      <c r="F2838" s="334"/>
      <c r="G2838" s="334"/>
      <c r="H2838" s="335"/>
      <c r="I2838" s="336"/>
      <c r="J2838" s="336"/>
      <c r="K2838" s="336"/>
      <c r="L2838" s="336"/>
      <c r="M2838" s="336"/>
      <c r="N2838" s="337"/>
    </row>
    <row r="2839" spans="2:14" x14ac:dyDescent="0.25">
      <c r="B2839" s="332"/>
      <c r="C2839" s="332"/>
      <c r="D2839" s="333"/>
      <c r="E2839" s="334"/>
      <c r="F2839" s="334"/>
      <c r="G2839" s="334"/>
      <c r="H2839" s="335"/>
      <c r="I2839" s="336"/>
      <c r="J2839" s="336"/>
      <c r="K2839" s="336"/>
      <c r="L2839" s="336"/>
      <c r="M2839" s="336"/>
      <c r="N2839" s="337"/>
    </row>
    <row r="2840" spans="2:14" x14ac:dyDescent="0.25">
      <c r="B2840" s="332"/>
      <c r="C2840" s="332"/>
      <c r="D2840" s="333"/>
      <c r="E2840" s="334"/>
      <c r="F2840" s="334"/>
      <c r="G2840" s="334"/>
      <c r="H2840" s="335"/>
      <c r="I2840" s="336"/>
      <c r="J2840" s="336"/>
      <c r="K2840" s="336"/>
      <c r="L2840" s="336"/>
      <c r="M2840" s="336"/>
      <c r="N2840" s="337"/>
    </row>
    <row r="2841" spans="2:14" x14ac:dyDescent="0.25">
      <c r="B2841" s="332"/>
      <c r="C2841" s="332"/>
      <c r="D2841" s="333"/>
      <c r="E2841" s="334"/>
      <c r="F2841" s="334"/>
      <c r="G2841" s="334"/>
      <c r="H2841" s="335"/>
      <c r="I2841" s="336"/>
      <c r="J2841" s="336"/>
      <c r="K2841" s="336"/>
      <c r="L2841" s="336"/>
      <c r="M2841" s="336"/>
      <c r="N2841" s="337"/>
    </row>
    <row r="2842" spans="2:14" x14ac:dyDescent="0.25">
      <c r="B2842" s="332"/>
      <c r="C2842" s="332"/>
      <c r="D2842" s="333"/>
      <c r="E2842" s="334"/>
      <c r="F2842" s="334"/>
      <c r="G2842" s="334"/>
      <c r="H2842" s="335"/>
      <c r="I2842" s="336"/>
      <c r="J2842" s="336"/>
      <c r="K2842" s="336"/>
      <c r="L2842" s="336"/>
      <c r="M2842" s="336"/>
      <c r="N2842" s="337"/>
    </row>
    <row r="2843" spans="2:14" x14ac:dyDescent="0.25">
      <c r="B2843" s="332"/>
      <c r="C2843" s="332"/>
      <c r="D2843" s="333"/>
      <c r="E2843" s="334"/>
      <c r="F2843" s="334"/>
      <c r="G2843" s="334"/>
      <c r="H2843" s="335"/>
      <c r="I2843" s="336"/>
      <c r="J2843" s="336"/>
      <c r="K2843" s="336"/>
      <c r="L2843" s="336"/>
      <c r="M2843" s="336"/>
      <c r="N2843" s="337"/>
    </row>
    <row r="2844" spans="2:14" x14ac:dyDescent="0.25">
      <c r="B2844" s="332"/>
      <c r="C2844" s="332"/>
      <c r="D2844" s="333"/>
      <c r="E2844" s="334"/>
      <c r="F2844" s="334"/>
      <c r="G2844" s="334"/>
      <c r="H2844" s="335"/>
      <c r="I2844" s="336"/>
      <c r="J2844" s="336"/>
      <c r="K2844" s="336"/>
      <c r="L2844" s="336"/>
      <c r="M2844" s="336"/>
      <c r="N2844" s="337"/>
    </row>
    <row r="2845" spans="2:14" x14ac:dyDescent="0.25">
      <c r="B2845" s="332"/>
      <c r="C2845" s="332"/>
      <c r="D2845" s="333"/>
      <c r="E2845" s="334"/>
      <c r="F2845" s="334"/>
      <c r="G2845" s="334"/>
      <c r="H2845" s="335"/>
      <c r="I2845" s="336"/>
      <c r="J2845" s="336"/>
      <c r="K2845" s="336"/>
      <c r="L2845" s="336"/>
      <c r="M2845" s="336"/>
      <c r="N2845" s="337"/>
    </row>
    <row r="2846" spans="2:14" x14ac:dyDescent="0.25">
      <c r="B2846" s="332"/>
      <c r="C2846" s="332"/>
      <c r="D2846" s="333"/>
      <c r="E2846" s="334"/>
      <c r="F2846" s="334"/>
      <c r="G2846" s="334"/>
      <c r="H2846" s="335"/>
      <c r="I2846" s="336"/>
      <c r="J2846" s="336"/>
      <c r="K2846" s="336"/>
      <c r="L2846" s="336"/>
      <c r="M2846" s="336"/>
      <c r="N2846" s="337"/>
    </row>
    <row r="2847" spans="2:14" x14ac:dyDescent="0.25">
      <c r="B2847" s="332"/>
      <c r="C2847" s="332"/>
      <c r="D2847" s="333"/>
      <c r="E2847" s="334"/>
      <c r="F2847" s="334"/>
      <c r="G2847" s="334"/>
      <c r="H2847" s="335"/>
      <c r="I2847" s="336"/>
      <c r="J2847" s="336"/>
      <c r="K2847" s="336"/>
      <c r="L2847" s="336"/>
      <c r="M2847" s="336"/>
      <c r="N2847" s="337"/>
    </row>
    <row r="2848" spans="2:14" x14ac:dyDescent="0.25">
      <c r="B2848" s="332"/>
      <c r="C2848" s="332"/>
      <c r="D2848" s="333"/>
      <c r="E2848" s="334"/>
      <c r="F2848" s="334"/>
      <c r="G2848" s="334"/>
      <c r="H2848" s="335"/>
      <c r="I2848" s="336"/>
      <c r="J2848" s="336"/>
      <c r="K2848" s="336"/>
      <c r="L2848" s="336"/>
      <c r="M2848" s="336"/>
      <c r="N2848" s="337"/>
    </row>
    <row r="2849" spans="2:14" x14ac:dyDescent="0.25">
      <c r="B2849" s="332"/>
      <c r="C2849" s="332"/>
      <c r="D2849" s="333"/>
      <c r="E2849" s="334"/>
      <c r="F2849" s="334"/>
      <c r="G2849" s="334"/>
      <c r="H2849" s="335"/>
      <c r="I2849" s="336"/>
      <c r="J2849" s="336"/>
      <c r="K2849" s="336"/>
      <c r="L2849" s="336"/>
      <c r="M2849" s="336"/>
      <c r="N2849" s="337"/>
    </row>
    <row r="2850" spans="2:14" x14ac:dyDescent="0.25">
      <c r="B2850" s="332"/>
      <c r="C2850" s="332"/>
      <c r="D2850" s="333"/>
      <c r="E2850" s="334"/>
      <c r="F2850" s="334"/>
      <c r="G2850" s="334"/>
      <c r="H2850" s="335"/>
      <c r="I2850" s="336"/>
      <c r="J2850" s="336"/>
      <c r="K2850" s="336"/>
      <c r="L2850" s="336"/>
      <c r="M2850" s="336"/>
      <c r="N2850" s="337"/>
    </row>
    <row r="2851" spans="2:14" x14ac:dyDescent="0.25">
      <c r="B2851" s="332"/>
      <c r="C2851" s="332"/>
      <c r="D2851" s="333"/>
      <c r="E2851" s="334"/>
      <c r="F2851" s="334"/>
      <c r="G2851" s="334"/>
      <c r="H2851" s="335"/>
      <c r="I2851" s="336"/>
      <c r="J2851" s="336"/>
      <c r="K2851" s="336"/>
      <c r="L2851" s="336"/>
      <c r="M2851" s="336"/>
      <c r="N2851" s="337"/>
    </row>
    <row r="2852" spans="2:14" x14ac:dyDescent="0.25">
      <c r="B2852" s="332"/>
      <c r="C2852" s="332"/>
      <c r="D2852" s="333"/>
      <c r="E2852" s="334"/>
      <c r="F2852" s="334"/>
      <c r="G2852" s="334"/>
      <c r="H2852" s="335"/>
      <c r="I2852" s="336"/>
      <c r="J2852" s="336"/>
      <c r="K2852" s="336"/>
      <c r="L2852" s="336"/>
      <c r="M2852" s="336"/>
      <c r="N2852" s="337"/>
    </row>
    <row r="2853" spans="2:14" x14ac:dyDescent="0.25">
      <c r="B2853" s="332"/>
      <c r="C2853" s="332"/>
      <c r="D2853" s="333"/>
      <c r="E2853" s="334"/>
      <c r="F2853" s="334"/>
      <c r="G2853" s="334"/>
      <c r="H2853" s="335"/>
      <c r="I2853" s="336"/>
      <c r="J2853" s="336"/>
      <c r="K2853" s="336"/>
      <c r="L2853" s="336"/>
      <c r="M2853" s="336"/>
      <c r="N2853" s="337"/>
    </row>
    <row r="2854" spans="2:14" x14ac:dyDescent="0.25">
      <c r="B2854" s="332"/>
      <c r="C2854" s="332"/>
      <c r="D2854" s="333"/>
      <c r="E2854" s="334"/>
      <c r="F2854" s="334"/>
      <c r="G2854" s="334"/>
      <c r="H2854" s="335"/>
      <c r="I2854" s="336"/>
      <c r="J2854" s="336"/>
      <c r="K2854" s="336"/>
      <c r="L2854" s="336"/>
      <c r="M2854" s="336"/>
      <c r="N2854" s="337"/>
    </row>
    <row r="2855" spans="2:14" x14ac:dyDescent="0.25">
      <c r="B2855" s="332"/>
      <c r="C2855" s="332"/>
      <c r="D2855" s="333"/>
      <c r="E2855" s="334"/>
      <c r="F2855" s="334"/>
      <c r="G2855" s="334"/>
      <c r="H2855" s="335"/>
      <c r="I2855" s="336"/>
      <c r="J2855" s="336"/>
      <c r="K2855" s="336"/>
      <c r="L2855" s="336"/>
      <c r="M2855" s="336"/>
      <c r="N2855" s="337"/>
    </row>
    <row r="2856" spans="2:14" x14ac:dyDescent="0.25">
      <c r="B2856" s="332"/>
      <c r="C2856" s="332"/>
      <c r="D2856" s="333"/>
      <c r="E2856" s="334"/>
      <c r="F2856" s="334"/>
      <c r="G2856" s="334"/>
      <c r="H2856" s="335"/>
      <c r="I2856" s="336"/>
      <c r="J2856" s="336"/>
      <c r="K2856" s="336"/>
      <c r="L2856" s="336"/>
      <c r="M2856" s="336"/>
      <c r="N2856" s="337"/>
    </row>
    <row r="2857" spans="2:14" x14ac:dyDescent="0.25">
      <c r="B2857" s="332"/>
      <c r="C2857" s="332"/>
      <c r="D2857" s="333"/>
      <c r="E2857" s="334"/>
      <c r="F2857" s="334"/>
      <c r="G2857" s="334"/>
      <c r="H2857" s="335"/>
      <c r="I2857" s="336"/>
      <c r="J2857" s="336"/>
      <c r="K2857" s="336"/>
      <c r="L2857" s="336"/>
      <c r="M2857" s="336"/>
      <c r="N2857" s="337"/>
    </row>
    <row r="2858" spans="2:14" x14ac:dyDescent="0.25">
      <c r="B2858" s="332"/>
      <c r="C2858" s="332"/>
      <c r="D2858" s="333"/>
      <c r="E2858" s="334"/>
      <c r="F2858" s="334"/>
      <c r="G2858" s="334"/>
      <c r="H2858" s="335"/>
      <c r="I2858" s="336"/>
      <c r="J2858" s="336"/>
      <c r="K2858" s="336"/>
      <c r="L2858" s="336"/>
      <c r="M2858" s="336"/>
      <c r="N2858" s="337"/>
    </row>
    <row r="2859" spans="2:14" x14ac:dyDescent="0.25">
      <c r="B2859" s="332"/>
      <c r="C2859" s="332"/>
      <c r="D2859" s="333"/>
      <c r="E2859" s="334"/>
      <c r="F2859" s="334"/>
      <c r="G2859" s="334"/>
      <c r="H2859" s="335"/>
      <c r="I2859" s="336"/>
      <c r="J2859" s="336"/>
      <c r="K2859" s="336"/>
      <c r="L2859" s="336"/>
      <c r="M2859" s="336"/>
      <c r="N2859" s="337"/>
    </row>
    <row r="2860" spans="2:14" x14ac:dyDescent="0.25">
      <c r="B2860" s="332"/>
      <c r="C2860" s="332"/>
      <c r="D2860" s="333"/>
      <c r="E2860" s="334"/>
      <c r="F2860" s="334"/>
      <c r="G2860" s="334"/>
      <c r="H2860" s="335"/>
      <c r="I2860" s="336"/>
      <c r="J2860" s="336"/>
      <c r="K2860" s="336"/>
      <c r="L2860" s="336"/>
      <c r="M2860" s="336"/>
      <c r="N2860" s="337"/>
    </row>
    <row r="2861" spans="2:14" x14ac:dyDescent="0.25">
      <c r="B2861" s="332"/>
      <c r="C2861" s="332"/>
      <c r="D2861" s="333"/>
      <c r="E2861" s="334"/>
      <c r="F2861" s="334"/>
      <c r="G2861" s="334"/>
      <c r="H2861" s="335"/>
      <c r="I2861" s="336"/>
      <c r="J2861" s="336"/>
      <c r="K2861" s="336"/>
      <c r="L2861" s="336"/>
      <c r="M2861" s="336"/>
      <c r="N2861" s="337"/>
    </row>
    <row r="2862" spans="2:14" x14ac:dyDescent="0.25">
      <c r="B2862" s="332"/>
      <c r="C2862" s="332"/>
      <c r="D2862" s="333"/>
      <c r="E2862" s="334"/>
      <c r="F2862" s="334"/>
      <c r="G2862" s="334"/>
      <c r="H2862" s="335"/>
      <c r="I2862" s="336"/>
      <c r="J2862" s="336"/>
      <c r="K2862" s="336"/>
      <c r="L2862" s="336"/>
      <c r="M2862" s="336"/>
      <c r="N2862" s="337"/>
    </row>
    <row r="2863" spans="2:14" x14ac:dyDescent="0.25">
      <c r="B2863" s="332"/>
      <c r="C2863" s="332"/>
      <c r="D2863" s="333"/>
      <c r="E2863" s="334"/>
      <c r="F2863" s="334"/>
      <c r="G2863" s="334"/>
      <c r="H2863" s="335"/>
      <c r="I2863" s="336"/>
      <c r="J2863" s="336"/>
      <c r="K2863" s="336"/>
      <c r="L2863" s="336"/>
      <c r="M2863" s="336"/>
      <c r="N2863" s="337"/>
    </row>
    <row r="2864" spans="2:14" x14ac:dyDescent="0.25">
      <c r="B2864" s="332"/>
      <c r="C2864" s="332"/>
      <c r="D2864" s="333"/>
      <c r="E2864" s="334"/>
      <c r="F2864" s="334"/>
      <c r="G2864" s="334"/>
      <c r="H2864" s="335"/>
      <c r="I2864" s="336"/>
      <c r="J2864" s="336"/>
      <c r="K2864" s="336"/>
      <c r="L2864" s="336"/>
      <c r="M2864" s="336"/>
      <c r="N2864" s="337"/>
    </row>
    <row r="2865" spans="2:14" x14ac:dyDescent="0.25">
      <c r="B2865" s="332"/>
      <c r="C2865" s="332"/>
      <c r="D2865" s="333"/>
      <c r="E2865" s="334"/>
      <c r="F2865" s="334"/>
      <c r="G2865" s="334"/>
      <c r="H2865" s="335"/>
      <c r="I2865" s="336"/>
      <c r="J2865" s="336"/>
      <c r="K2865" s="336"/>
      <c r="L2865" s="336"/>
      <c r="M2865" s="336"/>
      <c r="N2865" s="337"/>
    </row>
    <row r="2866" spans="2:14" x14ac:dyDescent="0.25">
      <c r="B2866" s="332"/>
      <c r="C2866" s="332"/>
      <c r="D2866" s="333"/>
      <c r="E2866" s="334"/>
      <c r="F2866" s="334"/>
      <c r="G2866" s="334"/>
      <c r="H2866" s="335"/>
      <c r="I2866" s="336"/>
      <c r="J2866" s="336"/>
      <c r="K2866" s="336"/>
      <c r="L2866" s="336"/>
      <c r="M2866" s="336"/>
      <c r="N2866" s="337"/>
    </row>
    <row r="2867" spans="2:14" x14ac:dyDescent="0.25">
      <c r="B2867" s="332"/>
      <c r="C2867" s="332"/>
      <c r="D2867" s="333"/>
      <c r="E2867" s="334"/>
      <c r="F2867" s="334"/>
      <c r="G2867" s="334"/>
      <c r="H2867" s="335"/>
      <c r="I2867" s="336"/>
      <c r="J2867" s="336"/>
      <c r="K2867" s="336"/>
      <c r="L2867" s="336"/>
      <c r="M2867" s="336"/>
      <c r="N2867" s="337"/>
    </row>
    <row r="2868" spans="2:14" x14ac:dyDescent="0.25">
      <c r="B2868" s="332"/>
      <c r="C2868" s="332"/>
      <c r="D2868" s="333"/>
      <c r="E2868" s="334"/>
      <c r="F2868" s="334"/>
      <c r="G2868" s="334"/>
      <c r="H2868" s="335"/>
      <c r="I2868" s="336"/>
      <c r="J2868" s="336"/>
      <c r="K2868" s="336"/>
      <c r="L2868" s="336"/>
      <c r="M2868" s="336"/>
      <c r="N2868" s="337"/>
    </row>
    <row r="2869" spans="2:14" x14ac:dyDescent="0.25">
      <c r="B2869" s="332"/>
      <c r="C2869" s="332"/>
      <c r="D2869" s="333"/>
      <c r="E2869" s="334"/>
      <c r="F2869" s="334"/>
      <c r="G2869" s="334"/>
      <c r="H2869" s="335"/>
      <c r="I2869" s="336"/>
      <c r="J2869" s="336"/>
      <c r="K2869" s="336"/>
      <c r="L2869" s="336"/>
      <c r="M2869" s="336"/>
      <c r="N2869" s="337"/>
    </row>
    <row r="2870" spans="2:14" x14ac:dyDescent="0.25">
      <c r="B2870" s="332"/>
      <c r="C2870" s="332"/>
      <c r="D2870" s="333"/>
      <c r="E2870" s="334"/>
      <c r="F2870" s="334"/>
      <c r="G2870" s="334"/>
      <c r="H2870" s="335"/>
      <c r="I2870" s="336"/>
      <c r="J2870" s="336"/>
      <c r="K2870" s="336"/>
      <c r="L2870" s="336"/>
      <c r="M2870" s="336"/>
      <c r="N2870" s="337"/>
    </row>
    <row r="2871" spans="2:14" x14ac:dyDescent="0.25">
      <c r="B2871" s="332"/>
      <c r="C2871" s="332"/>
      <c r="D2871" s="333"/>
      <c r="E2871" s="334"/>
      <c r="F2871" s="334"/>
      <c r="G2871" s="334"/>
      <c r="H2871" s="335"/>
      <c r="I2871" s="336"/>
      <c r="J2871" s="336"/>
      <c r="K2871" s="336"/>
      <c r="L2871" s="336"/>
      <c r="M2871" s="336"/>
      <c r="N2871" s="337"/>
    </row>
    <row r="2872" spans="2:14" x14ac:dyDescent="0.25">
      <c r="B2872" s="332"/>
      <c r="C2872" s="332"/>
      <c r="D2872" s="333"/>
      <c r="E2872" s="334"/>
      <c r="F2872" s="334"/>
      <c r="G2872" s="334"/>
      <c r="H2872" s="335"/>
      <c r="I2872" s="336"/>
      <c r="J2872" s="336"/>
      <c r="K2872" s="336"/>
      <c r="L2872" s="336"/>
      <c r="M2872" s="336"/>
      <c r="N2872" s="337"/>
    </row>
    <row r="2873" spans="2:14" x14ac:dyDescent="0.25">
      <c r="B2873" s="332"/>
      <c r="C2873" s="332"/>
      <c r="D2873" s="333"/>
      <c r="E2873" s="334"/>
      <c r="F2873" s="334"/>
      <c r="G2873" s="334"/>
      <c r="H2873" s="335"/>
      <c r="I2873" s="336"/>
      <c r="J2873" s="336"/>
      <c r="K2873" s="336"/>
      <c r="L2873" s="336"/>
      <c r="M2873" s="336"/>
      <c r="N2873" s="337"/>
    </row>
    <row r="2874" spans="2:14" x14ac:dyDescent="0.25">
      <c r="B2874" s="332"/>
      <c r="C2874" s="332"/>
      <c r="D2874" s="333"/>
      <c r="E2874" s="334"/>
      <c r="F2874" s="334"/>
      <c r="G2874" s="334"/>
      <c r="H2874" s="335"/>
      <c r="I2874" s="336"/>
      <c r="J2874" s="336"/>
      <c r="K2874" s="336"/>
      <c r="L2874" s="336"/>
      <c r="M2874" s="336"/>
      <c r="N2874" s="337"/>
    </row>
    <row r="2875" spans="2:14" x14ac:dyDescent="0.25">
      <c r="B2875" s="332"/>
      <c r="C2875" s="332"/>
      <c r="D2875" s="333"/>
      <c r="E2875" s="334"/>
      <c r="F2875" s="334"/>
      <c r="G2875" s="334"/>
      <c r="H2875" s="335"/>
      <c r="I2875" s="336"/>
      <c r="J2875" s="336"/>
      <c r="K2875" s="336"/>
      <c r="L2875" s="336"/>
      <c r="M2875" s="336"/>
      <c r="N2875" s="337"/>
    </row>
    <row r="2876" spans="2:14" x14ac:dyDescent="0.25">
      <c r="B2876" s="332"/>
      <c r="C2876" s="332"/>
      <c r="D2876" s="333"/>
      <c r="E2876" s="334"/>
      <c r="F2876" s="334"/>
      <c r="G2876" s="334"/>
      <c r="H2876" s="335"/>
      <c r="I2876" s="336"/>
      <c r="J2876" s="336"/>
      <c r="K2876" s="336"/>
      <c r="L2876" s="336"/>
      <c r="M2876" s="336"/>
      <c r="N2876" s="337"/>
    </row>
    <row r="2877" spans="2:14" x14ac:dyDescent="0.25">
      <c r="B2877" s="332"/>
      <c r="C2877" s="332"/>
      <c r="D2877" s="333"/>
      <c r="E2877" s="334"/>
      <c r="F2877" s="334"/>
      <c r="G2877" s="334"/>
      <c r="H2877" s="335"/>
      <c r="I2877" s="336"/>
      <c r="J2877" s="336"/>
      <c r="K2877" s="336"/>
      <c r="L2877" s="336"/>
      <c r="M2877" s="336"/>
      <c r="N2877" s="337"/>
    </row>
    <row r="2878" spans="2:14" x14ac:dyDescent="0.25">
      <c r="B2878" s="332"/>
      <c r="C2878" s="332"/>
      <c r="D2878" s="333"/>
      <c r="E2878" s="334"/>
      <c r="F2878" s="334"/>
      <c r="G2878" s="334"/>
      <c r="H2878" s="335"/>
      <c r="I2878" s="336"/>
      <c r="J2878" s="336"/>
      <c r="K2878" s="336"/>
      <c r="L2878" s="336"/>
      <c r="M2878" s="336"/>
      <c r="N2878" s="337"/>
    </row>
    <row r="2879" spans="2:14" x14ac:dyDescent="0.25">
      <c r="B2879" s="332"/>
      <c r="C2879" s="332"/>
      <c r="D2879" s="333"/>
      <c r="E2879" s="334"/>
      <c r="F2879" s="334"/>
      <c r="G2879" s="334"/>
      <c r="H2879" s="335"/>
      <c r="I2879" s="336"/>
      <c r="J2879" s="336"/>
      <c r="K2879" s="336"/>
      <c r="L2879" s="336"/>
      <c r="M2879" s="336"/>
      <c r="N2879" s="337"/>
    </row>
    <row r="2880" spans="2:14" x14ac:dyDescent="0.25">
      <c r="B2880" s="332"/>
      <c r="C2880" s="332"/>
      <c r="D2880" s="333"/>
      <c r="E2880" s="334"/>
      <c r="F2880" s="334"/>
      <c r="G2880" s="334"/>
      <c r="H2880" s="335"/>
      <c r="I2880" s="336"/>
      <c r="J2880" s="336"/>
      <c r="K2880" s="336"/>
      <c r="L2880" s="336"/>
      <c r="M2880" s="336"/>
      <c r="N2880" s="337"/>
    </row>
    <row r="2881" spans="2:14" x14ac:dyDescent="0.25">
      <c r="B2881" s="332"/>
      <c r="C2881" s="332"/>
      <c r="D2881" s="333"/>
      <c r="E2881" s="334"/>
      <c r="F2881" s="334"/>
      <c r="G2881" s="334"/>
      <c r="H2881" s="335"/>
      <c r="I2881" s="336"/>
      <c r="J2881" s="336"/>
      <c r="K2881" s="336"/>
      <c r="L2881" s="336"/>
      <c r="M2881" s="336"/>
      <c r="N2881" s="337"/>
    </row>
    <row r="2882" spans="2:14" x14ac:dyDescent="0.25">
      <c r="B2882" s="332"/>
      <c r="C2882" s="332"/>
      <c r="D2882" s="333"/>
      <c r="E2882" s="334"/>
      <c r="F2882" s="334"/>
      <c r="G2882" s="334"/>
      <c r="H2882" s="335"/>
      <c r="I2882" s="336"/>
      <c r="J2882" s="336"/>
      <c r="K2882" s="336"/>
      <c r="L2882" s="336"/>
      <c r="M2882" s="336"/>
      <c r="N2882" s="337"/>
    </row>
    <row r="2883" spans="2:14" x14ac:dyDescent="0.25">
      <c r="B2883" s="332"/>
      <c r="C2883" s="332"/>
      <c r="D2883" s="333"/>
      <c r="E2883" s="334"/>
      <c r="F2883" s="334"/>
      <c r="G2883" s="334"/>
      <c r="H2883" s="335"/>
      <c r="I2883" s="336"/>
      <c r="J2883" s="336"/>
      <c r="K2883" s="336"/>
      <c r="L2883" s="336"/>
      <c r="M2883" s="336"/>
      <c r="N2883" s="337"/>
    </row>
    <row r="2884" spans="2:14" x14ac:dyDescent="0.25">
      <c r="B2884" s="332"/>
      <c r="C2884" s="332"/>
      <c r="D2884" s="333"/>
      <c r="E2884" s="334"/>
      <c r="F2884" s="334"/>
      <c r="G2884" s="334"/>
      <c r="H2884" s="335"/>
      <c r="I2884" s="336"/>
      <c r="J2884" s="336"/>
      <c r="K2884" s="336"/>
      <c r="L2884" s="336"/>
      <c r="M2884" s="336"/>
      <c r="N2884" s="337"/>
    </row>
    <row r="2885" spans="2:14" x14ac:dyDescent="0.25">
      <c r="B2885" s="332"/>
      <c r="C2885" s="332"/>
      <c r="D2885" s="333"/>
      <c r="E2885" s="334"/>
      <c r="F2885" s="334"/>
      <c r="G2885" s="334"/>
      <c r="H2885" s="335"/>
      <c r="I2885" s="336"/>
      <c r="J2885" s="336"/>
      <c r="K2885" s="336"/>
      <c r="L2885" s="336"/>
      <c r="M2885" s="336"/>
      <c r="N2885" s="337"/>
    </row>
    <row r="2886" spans="2:14" x14ac:dyDescent="0.25">
      <c r="B2886" s="332"/>
      <c r="C2886" s="332"/>
      <c r="D2886" s="333"/>
      <c r="E2886" s="334"/>
      <c r="F2886" s="334"/>
      <c r="G2886" s="334"/>
      <c r="H2886" s="335"/>
      <c r="I2886" s="336"/>
      <c r="J2886" s="336"/>
      <c r="K2886" s="336"/>
      <c r="L2886" s="336"/>
      <c r="M2886" s="336"/>
      <c r="N2886" s="337"/>
    </row>
    <row r="2887" spans="2:14" x14ac:dyDescent="0.25">
      <c r="B2887" s="332"/>
      <c r="C2887" s="332"/>
      <c r="D2887" s="333"/>
      <c r="E2887" s="334"/>
      <c r="F2887" s="334"/>
      <c r="G2887" s="334"/>
      <c r="H2887" s="335"/>
      <c r="I2887" s="336"/>
      <c r="J2887" s="336"/>
      <c r="K2887" s="336"/>
      <c r="L2887" s="336"/>
      <c r="M2887" s="336"/>
      <c r="N2887" s="337"/>
    </row>
    <row r="2888" spans="2:14" x14ac:dyDescent="0.25">
      <c r="B2888" s="332"/>
      <c r="C2888" s="332"/>
      <c r="D2888" s="333"/>
      <c r="E2888" s="334"/>
      <c r="F2888" s="334"/>
      <c r="G2888" s="334"/>
      <c r="H2888" s="335"/>
      <c r="I2888" s="336"/>
      <c r="J2888" s="336"/>
      <c r="K2888" s="336"/>
      <c r="L2888" s="336"/>
      <c r="M2888" s="336"/>
      <c r="N2888" s="337"/>
    </row>
    <row r="2889" spans="2:14" x14ac:dyDescent="0.25">
      <c r="B2889" s="332"/>
      <c r="C2889" s="332"/>
      <c r="D2889" s="333"/>
      <c r="E2889" s="334"/>
      <c r="F2889" s="334"/>
      <c r="G2889" s="334"/>
      <c r="H2889" s="335"/>
      <c r="I2889" s="336"/>
      <c r="J2889" s="336"/>
      <c r="K2889" s="336"/>
      <c r="L2889" s="336"/>
      <c r="M2889" s="336"/>
      <c r="N2889" s="337"/>
    </row>
    <row r="2890" spans="2:14" x14ac:dyDescent="0.25">
      <c r="B2890" s="332"/>
      <c r="C2890" s="332"/>
      <c r="D2890" s="333"/>
      <c r="E2890" s="334"/>
      <c r="F2890" s="334"/>
      <c r="G2890" s="334"/>
      <c r="H2890" s="335"/>
      <c r="I2890" s="336"/>
      <c r="J2890" s="336"/>
      <c r="K2890" s="336"/>
      <c r="L2890" s="336"/>
      <c r="M2890" s="336"/>
      <c r="N2890" s="337"/>
    </row>
    <row r="2891" spans="2:14" x14ac:dyDescent="0.25">
      <c r="B2891" s="332"/>
      <c r="C2891" s="332"/>
      <c r="D2891" s="333"/>
      <c r="E2891" s="334"/>
      <c r="F2891" s="334"/>
      <c r="G2891" s="334"/>
      <c r="H2891" s="335"/>
      <c r="I2891" s="336"/>
      <c r="J2891" s="336"/>
      <c r="K2891" s="336"/>
      <c r="L2891" s="336"/>
      <c r="M2891" s="336"/>
      <c r="N2891" s="337"/>
    </row>
    <row r="2892" spans="2:14" x14ac:dyDescent="0.25">
      <c r="B2892" s="332"/>
      <c r="C2892" s="332"/>
      <c r="D2892" s="333"/>
      <c r="E2892" s="334"/>
      <c r="F2892" s="334"/>
      <c r="G2892" s="334"/>
      <c r="H2892" s="335"/>
      <c r="I2892" s="336"/>
      <c r="J2892" s="336"/>
      <c r="K2892" s="336"/>
      <c r="L2892" s="336"/>
      <c r="M2892" s="336"/>
      <c r="N2892" s="337"/>
    </row>
    <row r="2893" spans="2:14" x14ac:dyDescent="0.25">
      <c r="B2893" s="332"/>
      <c r="C2893" s="332"/>
      <c r="D2893" s="333"/>
      <c r="E2893" s="334"/>
      <c r="F2893" s="334"/>
      <c r="G2893" s="334"/>
      <c r="H2893" s="335"/>
      <c r="I2893" s="336"/>
      <c r="J2893" s="336"/>
      <c r="K2893" s="336"/>
      <c r="L2893" s="336"/>
      <c r="M2893" s="336"/>
      <c r="N2893" s="337"/>
    </row>
    <row r="2894" spans="2:14" x14ac:dyDescent="0.25">
      <c r="B2894" s="332"/>
      <c r="C2894" s="332"/>
      <c r="D2894" s="333"/>
      <c r="E2894" s="334"/>
      <c r="F2894" s="334"/>
      <c r="G2894" s="334"/>
      <c r="H2894" s="335"/>
      <c r="I2894" s="336"/>
      <c r="J2894" s="336"/>
      <c r="K2894" s="336"/>
      <c r="L2894" s="336"/>
      <c r="M2894" s="336"/>
      <c r="N2894" s="337"/>
    </row>
    <row r="2895" spans="2:14" x14ac:dyDescent="0.25">
      <c r="B2895" s="332"/>
      <c r="C2895" s="332"/>
      <c r="D2895" s="333"/>
      <c r="E2895" s="334"/>
      <c r="F2895" s="334"/>
      <c r="G2895" s="334"/>
      <c r="H2895" s="335"/>
      <c r="I2895" s="336"/>
      <c r="J2895" s="336"/>
      <c r="K2895" s="336"/>
      <c r="L2895" s="336"/>
      <c r="M2895" s="336"/>
      <c r="N2895" s="337"/>
    </row>
    <row r="2896" spans="2:14" x14ac:dyDescent="0.25">
      <c r="B2896" s="332"/>
      <c r="C2896" s="332"/>
      <c r="D2896" s="333"/>
      <c r="E2896" s="334"/>
      <c r="F2896" s="334"/>
      <c r="G2896" s="334"/>
      <c r="H2896" s="335"/>
      <c r="I2896" s="336"/>
      <c r="J2896" s="336"/>
      <c r="K2896" s="336"/>
      <c r="L2896" s="336"/>
      <c r="M2896" s="336"/>
      <c r="N2896" s="337"/>
    </row>
    <row r="2897" spans="2:14" x14ac:dyDescent="0.25">
      <c r="B2897" s="332"/>
      <c r="C2897" s="332"/>
      <c r="D2897" s="333"/>
      <c r="E2897" s="334"/>
      <c r="F2897" s="334"/>
      <c r="G2897" s="334"/>
      <c r="H2897" s="335"/>
      <c r="I2897" s="336"/>
      <c r="J2897" s="336"/>
      <c r="K2897" s="336"/>
      <c r="L2897" s="336"/>
      <c r="M2897" s="336"/>
      <c r="N2897" s="337"/>
    </row>
    <row r="2898" spans="2:14" x14ac:dyDescent="0.25">
      <c r="B2898" s="332"/>
      <c r="C2898" s="332"/>
      <c r="D2898" s="333"/>
      <c r="E2898" s="334"/>
      <c r="F2898" s="334"/>
      <c r="G2898" s="334"/>
      <c r="H2898" s="335"/>
      <c r="I2898" s="336"/>
      <c r="J2898" s="336"/>
      <c r="K2898" s="336"/>
      <c r="L2898" s="336"/>
      <c r="M2898" s="336"/>
      <c r="N2898" s="337"/>
    </row>
    <row r="2899" spans="2:14" x14ac:dyDescent="0.25">
      <c r="B2899" s="332"/>
      <c r="C2899" s="332"/>
      <c r="D2899" s="333"/>
      <c r="E2899" s="334"/>
      <c r="F2899" s="334"/>
      <c r="G2899" s="334"/>
      <c r="H2899" s="335"/>
      <c r="I2899" s="336"/>
      <c r="J2899" s="336"/>
      <c r="K2899" s="336"/>
      <c r="L2899" s="336"/>
      <c r="M2899" s="336"/>
      <c r="N2899" s="337"/>
    </row>
    <row r="2900" spans="2:14" x14ac:dyDescent="0.25">
      <c r="B2900" s="332"/>
      <c r="C2900" s="332"/>
      <c r="D2900" s="333"/>
      <c r="E2900" s="334"/>
      <c r="F2900" s="334"/>
      <c r="G2900" s="334"/>
      <c r="H2900" s="335"/>
      <c r="I2900" s="336"/>
      <c r="J2900" s="336"/>
      <c r="K2900" s="336"/>
      <c r="L2900" s="336"/>
      <c r="M2900" s="336"/>
      <c r="N2900" s="337"/>
    </row>
    <row r="2901" spans="2:14" x14ac:dyDescent="0.25">
      <c r="B2901" s="332"/>
      <c r="C2901" s="332"/>
      <c r="D2901" s="333"/>
      <c r="E2901" s="334"/>
      <c r="F2901" s="334"/>
      <c r="G2901" s="334"/>
      <c r="H2901" s="335"/>
      <c r="I2901" s="336"/>
      <c r="J2901" s="336"/>
      <c r="K2901" s="336"/>
      <c r="L2901" s="336"/>
      <c r="M2901" s="336"/>
      <c r="N2901" s="337"/>
    </row>
    <row r="2902" spans="2:14" x14ac:dyDescent="0.25">
      <c r="B2902" s="332"/>
      <c r="C2902" s="332"/>
      <c r="D2902" s="333"/>
      <c r="E2902" s="334"/>
      <c r="F2902" s="334"/>
      <c r="G2902" s="334"/>
      <c r="H2902" s="335"/>
      <c r="I2902" s="336"/>
      <c r="J2902" s="336"/>
      <c r="K2902" s="336"/>
      <c r="L2902" s="336"/>
      <c r="M2902" s="336"/>
      <c r="N2902" s="337"/>
    </row>
    <row r="2903" spans="2:14" x14ac:dyDescent="0.25">
      <c r="B2903" s="332"/>
      <c r="C2903" s="332"/>
      <c r="D2903" s="333"/>
      <c r="E2903" s="334"/>
      <c r="F2903" s="334"/>
      <c r="G2903" s="334"/>
      <c r="H2903" s="335"/>
      <c r="I2903" s="336"/>
      <c r="J2903" s="336"/>
      <c r="K2903" s="336"/>
      <c r="L2903" s="336"/>
      <c r="M2903" s="336"/>
      <c r="N2903" s="337"/>
    </row>
    <row r="2904" spans="2:14" x14ac:dyDescent="0.25">
      <c r="B2904" s="332"/>
      <c r="C2904" s="332"/>
      <c r="D2904" s="333"/>
      <c r="E2904" s="334"/>
      <c r="F2904" s="334"/>
      <c r="G2904" s="334"/>
      <c r="H2904" s="335"/>
      <c r="I2904" s="336"/>
      <c r="J2904" s="336"/>
      <c r="K2904" s="336"/>
      <c r="L2904" s="336"/>
      <c r="M2904" s="336"/>
      <c r="N2904" s="337"/>
    </row>
    <row r="2905" spans="2:14" x14ac:dyDescent="0.25">
      <c r="B2905" s="332"/>
      <c r="C2905" s="332"/>
      <c r="D2905" s="333"/>
      <c r="E2905" s="334"/>
      <c r="F2905" s="334"/>
      <c r="G2905" s="334"/>
      <c r="H2905" s="335"/>
      <c r="I2905" s="336"/>
      <c r="J2905" s="336"/>
      <c r="K2905" s="336"/>
      <c r="L2905" s="336"/>
      <c r="M2905" s="336"/>
      <c r="N2905" s="337"/>
    </row>
    <row r="2906" spans="2:14" x14ac:dyDescent="0.25">
      <c r="B2906" s="332"/>
      <c r="C2906" s="332"/>
      <c r="D2906" s="333"/>
      <c r="E2906" s="334"/>
      <c r="F2906" s="334"/>
      <c r="G2906" s="334"/>
      <c r="H2906" s="335"/>
      <c r="I2906" s="336"/>
      <c r="J2906" s="336"/>
      <c r="K2906" s="336"/>
      <c r="L2906" s="336"/>
      <c r="M2906" s="336"/>
      <c r="N2906" s="337"/>
    </row>
    <row r="2907" spans="2:14" x14ac:dyDescent="0.25">
      <c r="B2907" s="332"/>
      <c r="C2907" s="332"/>
      <c r="D2907" s="333"/>
      <c r="E2907" s="334"/>
      <c r="F2907" s="334"/>
      <c r="G2907" s="334"/>
      <c r="H2907" s="335"/>
      <c r="I2907" s="336"/>
      <c r="J2907" s="336"/>
      <c r="K2907" s="336"/>
      <c r="L2907" s="336"/>
      <c r="M2907" s="336"/>
      <c r="N2907" s="337"/>
    </row>
    <row r="2908" spans="2:14" x14ac:dyDescent="0.25">
      <c r="B2908" s="332"/>
      <c r="C2908" s="332"/>
      <c r="D2908" s="333"/>
      <c r="E2908" s="334"/>
      <c r="F2908" s="334"/>
      <c r="G2908" s="334"/>
      <c r="H2908" s="335"/>
      <c r="I2908" s="336"/>
      <c r="J2908" s="336"/>
      <c r="K2908" s="336"/>
      <c r="L2908" s="336"/>
      <c r="M2908" s="336"/>
      <c r="N2908" s="337"/>
    </row>
    <row r="2909" spans="2:14" x14ac:dyDescent="0.25">
      <c r="B2909" s="332"/>
      <c r="C2909" s="332"/>
      <c r="D2909" s="333"/>
      <c r="E2909" s="334"/>
      <c r="F2909" s="334"/>
      <c r="G2909" s="334"/>
      <c r="H2909" s="335"/>
      <c r="I2909" s="336"/>
      <c r="J2909" s="336"/>
      <c r="K2909" s="336"/>
      <c r="L2909" s="336"/>
      <c r="M2909" s="336"/>
      <c r="N2909" s="337"/>
    </row>
    <row r="2910" spans="2:14" x14ac:dyDescent="0.25">
      <c r="B2910" s="332"/>
      <c r="C2910" s="332"/>
      <c r="D2910" s="333"/>
      <c r="E2910" s="334"/>
      <c r="F2910" s="334"/>
      <c r="G2910" s="334"/>
      <c r="H2910" s="335"/>
      <c r="I2910" s="336"/>
      <c r="J2910" s="336"/>
      <c r="K2910" s="336"/>
      <c r="L2910" s="336"/>
      <c r="M2910" s="336"/>
      <c r="N2910" s="337"/>
    </row>
    <row r="2911" spans="2:14" x14ac:dyDescent="0.25">
      <c r="B2911" s="332"/>
      <c r="C2911" s="332"/>
      <c r="D2911" s="333"/>
      <c r="E2911" s="334"/>
      <c r="F2911" s="334"/>
      <c r="G2911" s="334"/>
      <c r="H2911" s="335"/>
      <c r="I2911" s="336"/>
      <c r="J2911" s="336"/>
      <c r="K2911" s="336"/>
      <c r="L2911" s="336"/>
      <c r="M2911" s="336"/>
      <c r="N2911" s="337"/>
    </row>
    <row r="2912" spans="2:14" x14ac:dyDescent="0.25">
      <c r="B2912" s="332"/>
      <c r="C2912" s="332"/>
      <c r="D2912" s="333"/>
      <c r="E2912" s="334"/>
      <c r="F2912" s="334"/>
      <c r="G2912" s="334"/>
      <c r="H2912" s="335"/>
      <c r="I2912" s="336"/>
      <c r="J2912" s="336"/>
      <c r="K2912" s="336"/>
      <c r="L2912" s="336"/>
      <c r="M2912" s="336"/>
      <c r="N2912" s="337"/>
    </row>
    <row r="2913" spans="2:14" x14ac:dyDescent="0.25">
      <c r="B2913" s="332"/>
      <c r="C2913" s="332"/>
      <c r="D2913" s="333"/>
      <c r="E2913" s="334"/>
      <c r="F2913" s="334"/>
      <c r="G2913" s="334"/>
      <c r="H2913" s="335"/>
      <c r="I2913" s="336"/>
      <c r="J2913" s="336"/>
      <c r="K2913" s="336"/>
      <c r="L2913" s="336"/>
      <c r="M2913" s="336"/>
      <c r="N2913" s="337"/>
    </row>
    <row r="2914" spans="2:14" x14ac:dyDescent="0.25">
      <c r="B2914" s="332"/>
      <c r="C2914" s="332"/>
      <c r="D2914" s="333"/>
      <c r="E2914" s="334"/>
      <c r="F2914" s="334"/>
      <c r="G2914" s="334"/>
      <c r="H2914" s="335"/>
      <c r="I2914" s="336"/>
      <c r="J2914" s="336"/>
      <c r="K2914" s="336"/>
      <c r="L2914" s="336"/>
      <c r="M2914" s="336"/>
      <c r="N2914" s="337"/>
    </row>
    <row r="2915" spans="2:14" x14ac:dyDescent="0.25">
      <c r="B2915" s="332"/>
      <c r="C2915" s="332"/>
      <c r="D2915" s="333"/>
      <c r="E2915" s="334"/>
      <c r="F2915" s="334"/>
      <c r="G2915" s="334"/>
      <c r="H2915" s="335"/>
      <c r="I2915" s="336"/>
      <c r="J2915" s="336"/>
      <c r="K2915" s="336"/>
      <c r="L2915" s="336"/>
      <c r="M2915" s="336"/>
      <c r="N2915" s="337"/>
    </row>
    <row r="2916" spans="2:14" x14ac:dyDescent="0.25">
      <c r="B2916" s="332"/>
      <c r="C2916" s="332"/>
      <c r="D2916" s="333"/>
      <c r="E2916" s="334"/>
      <c r="F2916" s="334"/>
      <c r="G2916" s="334"/>
      <c r="H2916" s="335"/>
      <c r="I2916" s="336"/>
      <c r="J2916" s="336"/>
      <c r="K2916" s="336"/>
      <c r="L2916" s="336"/>
      <c r="M2916" s="336"/>
      <c r="N2916" s="337"/>
    </row>
    <row r="2917" spans="2:14" x14ac:dyDescent="0.25">
      <c r="B2917" s="332"/>
      <c r="C2917" s="332"/>
      <c r="D2917" s="333"/>
      <c r="E2917" s="334"/>
      <c r="F2917" s="334"/>
      <c r="G2917" s="334"/>
      <c r="H2917" s="335"/>
      <c r="I2917" s="336"/>
      <c r="J2917" s="336"/>
      <c r="K2917" s="336"/>
      <c r="L2917" s="336"/>
      <c r="M2917" s="336"/>
      <c r="N2917" s="337"/>
    </row>
    <row r="2918" spans="2:14" x14ac:dyDescent="0.25">
      <c r="B2918" s="332"/>
      <c r="C2918" s="332"/>
      <c r="D2918" s="333"/>
      <c r="E2918" s="334"/>
      <c r="F2918" s="334"/>
      <c r="G2918" s="334"/>
      <c r="H2918" s="335"/>
      <c r="I2918" s="336"/>
      <c r="J2918" s="336"/>
      <c r="K2918" s="336"/>
      <c r="L2918" s="336"/>
      <c r="M2918" s="336"/>
      <c r="N2918" s="337"/>
    </row>
    <row r="2919" spans="2:14" x14ac:dyDescent="0.25">
      <c r="B2919" s="332"/>
      <c r="C2919" s="332"/>
      <c r="D2919" s="333"/>
      <c r="E2919" s="334"/>
      <c r="F2919" s="334"/>
      <c r="G2919" s="334"/>
      <c r="H2919" s="335"/>
      <c r="I2919" s="336"/>
      <c r="J2919" s="336"/>
      <c r="K2919" s="336"/>
      <c r="L2919" s="336"/>
      <c r="M2919" s="336"/>
      <c r="N2919" s="337"/>
    </row>
    <row r="2920" spans="2:14" x14ac:dyDescent="0.25">
      <c r="B2920" s="332"/>
      <c r="C2920" s="332"/>
      <c r="D2920" s="333"/>
      <c r="E2920" s="334"/>
      <c r="F2920" s="334"/>
      <c r="G2920" s="334"/>
      <c r="H2920" s="335"/>
      <c r="I2920" s="336"/>
      <c r="J2920" s="336"/>
      <c r="K2920" s="336"/>
      <c r="L2920" s="336"/>
      <c r="M2920" s="336"/>
      <c r="N2920" s="337"/>
    </row>
    <row r="2921" spans="2:14" x14ac:dyDescent="0.25">
      <c r="B2921" s="332"/>
      <c r="C2921" s="332"/>
      <c r="D2921" s="333"/>
      <c r="E2921" s="334"/>
      <c r="F2921" s="334"/>
      <c r="G2921" s="334"/>
      <c r="H2921" s="335"/>
      <c r="I2921" s="336"/>
      <c r="J2921" s="336"/>
      <c r="K2921" s="336"/>
      <c r="L2921" s="336"/>
      <c r="M2921" s="336"/>
      <c r="N2921" s="337"/>
    </row>
    <row r="2922" spans="2:14" x14ac:dyDescent="0.25">
      <c r="B2922" s="332"/>
      <c r="C2922" s="332"/>
      <c r="D2922" s="333"/>
      <c r="E2922" s="334"/>
      <c r="F2922" s="334"/>
      <c r="G2922" s="334"/>
      <c r="H2922" s="335"/>
      <c r="I2922" s="336"/>
      <c r="J2922" s="336"/>
      <c r="K2922" s="336"/>
      <c r="L2922" s="336"/>
      <c r="M2922" s="336"/>
      <c r="N2922" s="337"/>
    </row>
    <row r="2923" spans="2:14" x14ac:dyDescent="0.25">
      <c r="B2923" s="332"/>
      <c r="C2923" s="332"/>
      <c r="D2923" s="333"/>
      <c r="E2923" s="334"/>
      <c r="F2923" s="334"/>
      <c r="G2923" s="334"/>
      <c r="H2923" s="335"/>
      <c r="I2923" s="336"/>
      <c r="J2923" s="336"/>
      <c r="K2923" s="336"/>
      <c r="L2923" s="336"/>
      <c r="M2923" s="336"/>
      <c r="N2923" s="337"/>
    </row>
    <row r="2924" spans="2:14" x14ac:dyDescent="0.25">
      <c r="B2924" s="332"/>
      <c r="C2924" s="332"/>
      <c r="D2924" s="333"/>
      <c r="E2924" s="334"/>
      <c r="F2924" s="334"/>
      <c r="G2924" s="334"/>
      <c r="H2924" s="335"/>
      <c r="I2924" s="336"/>
      <c r="J2924" s="336"/>
      <c r="K2924" s="336"/>
      <c r="L2924" s="336"/>
      <c r="M2924" s="336"/>
      <c r="N2924" s="337"/>
    </row>
    <row r="2925" spans="2:14" x14ac:dyDescent="0.25">
      <c r="B2925" s="332"/>
      <c r="C2925" s="332"/>
      <c r="D2925" s="333"/>
      <c r="E2925" s="334"/>
      <c r="F2925" s="334"/>
      <c r="G2925" s="334"/>
      <c r="H2925" s="335"/>
      <c r="I2925" s="336"/>
      <c r="J2925" s="336"/>
      <c r="K2925" s="336"/>
      <c r="L2925" s="336"/>
      <c r="M2925" s="336"/>
      <c r="N2925" s="337"/>
    </row>
    <row r="2926" spans="2:14" x14ac:dyDescent="0.25">
      <c r="B2926" s="332"/>
      <c r="C2926" s="332"/>
      <c r="D2926" s="333"/>
      <c r="E2926" s="334"/>
      <c r="F2926" s="334"/>
      <c r="G2926" s="334"/>
      <c r="H2926" s="335"/>
      <c r="I2926" s="336"/>
      <c r="J2926" s="336"/>
      <c r="K2926" s="336"/>
      <c r="L2926" s="336"/>
      <c r="M2926" s="336"/>
      <c r="N2926" s="337"/>
    </row>
    <row r="2927" spans="2:14" x14ac:dyDescent="0.25">
      <c r="B2927" s="332"/>
      <c r="C2927" s="332"/>
      <c r="D2927" s="333"/>
      <c r="E2927" s="334"/>
      <c r="F2927" s="334"/>
      <c r="G2927" s="334"/>
      <c r="H2927" s="335"/>
      <c r="I2927" s="336"/>
      <c r="J2927" s="336"/>
      <c r="K2927" s="336"/>
      <c r="L2927" s="336"/>
      <c r="M2927" s="336"/>
      <c r="N2927" s="337"/>
    </row>
    <row r="2928" spans="2:14" x14ac:dyDescent="0.25">
      <c r="B2928" s="332"/>
      <c r="C2928" s="332"/>
      <c r="D2928" s="333"/>
      <c r="E2928" s="334"/>
      <c r="F2928" s="334"/>
      <c r="G2928" s="334"/>
      <c r="H2928" s="335"/>
      <c r="I2928" s="336"/>
      <c r="J2928" s="336"/>
      <c r="K2928" s="336"/>
      <c r="L2928" s="336"/>
      <c r="M2928" s="336"/>
      <c r="N2928" s="337"/>
    </row>
    <row r="2929" spans="2:14" x14ac:dyDescent="0.25">
      <c r="B2929" s="332"/>
      <c r="C2929" s="332"/>
      <c r="D2929" s="333"/>
      <c r="E2929" s="334"/>
      <c r="F2929" s="334"/>
      <c r="G2929" s="334"/>
      <c r="H2929" s="335"/>
      <c r="I2929" s="336"/>
      <c r="J2929" s="336"/>
      <c r="K2929" s="336"/>
      <c r="L2929" s="336"/>
      <c r="M2929" s="336"/>
      <c r="N2929" s="337"/>
    </row>
    <row r="2930" spans="2:14" x14ac:dyDescent="0.25">
      <c r="B2930" s="332"/>
      <c r="C2930" s="332"/>
      <c r="D2930" s="333"/>
      <c r="E2930" s="334"/>
      <c r="F2930" s="334"/>
      <c r="G2930" s="334"/>
      <c r="H2930" s="335"/>
      <c r="I2930" s="336"/>
      <c r="J2930" s="336"/>
      <c r="K2930" s="336"/>
      <c r="L2930" s="336"/>
      <c r="M2930" s="336"/>
      <c r="N2930" s="337"/>
    </row>
    <row r="2931" spans="2:14" x14ac:dyDescent="0.25">
      <c r="B2931" s="332"/>
      <c r="C2931" s="332"/>
      <c r="D2931" s="333"/>
      <c r="E2931" s="334"/>
      <c r="F2931" s="334"/>
      <c r="G2931" s="334"/>
      <c r="H2931" s="335"/>
      <c r="I2931" s="336"/>
      <c r="J2931" s="336"/>
      <c r="K2931" s="336"/>
      <c r="L2931" s="336"/>
      <c r="M2931" s="336"/>
      <c r="N2931" s="337"/>
    </row>
    <row r="2932" spans="2:14" x14ac:dyDescent="0.25">
      <c r="B2932" s="332"/>
      <c r="C2932" s="332"/>
      <c r="D2932" s="333"/>
      <c r="E2932" s="334"/>
      <c r="F2932" s="334"/>
      <c r="G2932" s="334"/>
      <c r="H2932" s="335"/>
      <c r="I2932" s="336"/>
      <c r="J2932" s="336"/>
      <c r="K2932" s="336"/>
      <c r="L2932" s="336"/>
      <c r="M2932" s="336"/>
      <c r="N2932" s="337"/>
    </row>
    <row r="2933" spans="2:14" x14ac:dyDescent="0.25">
      <c r="B2933" s="332"/>
      <c r="C2933" s="332"/>
      <c r="D2933" s="333"/>
      <c r="E2933" s="334"/>
      <c r="F2933" s="334"/>
      <c r="G2933" s="334"/>
      <c r="H2933" s="335"/>
      <c r="I2933" s="336"/>
      <c r="J2933" s="336"/>
      <c r="K2933" s="336"/>
      <c r="L2933" s="336"/>
      <c r="M2933" s="336"/>
      <c r="N2933" s="337"/>
    </row>
    <row r="2934" spans="2:14" x14ac:dyDescent="0.25">
      <c r="B2934" s="332"/>
      <c r="C2934" s="332"/>
      <c r="D2934" s="333"/>
      <c r="E2934" s="334"/>
      <c r="F2934" s="334"/>
      <c r="G2934" s="334"/>
      <c r="H2934" s="335"/>
      <c r="I2934" s="336"/>
      <c r="J2934" s="336"/>
      <c r="K2934" s="336"/>
      <c r="L2934" s="336"/>
      <c r="M2934" s="336"/>
      <c r="N2934" s="337"/>
    </row>
    <row r="2935" spans="2:14" x14ac:dyDescent="0.25">
      <c r="B2935" s="332"/>
      <c r="C2935" s="332"/>
      <c r="D2935" s="333"/>
      <c r="E2935" s="334"/>
      <c r="F2935" s="334"/>
      <c r="G2935" s="334"/>
      <c r="H2935" s="335"/>
      <c r="I2935" s="336"/>
      <c r="J2935" s="336"/>
      <c r="K2935" s="336"/>
      <c r="L2935" s="336"/>
      <c r="M2935" s="336"/>
      <c r="N2935" s="337"/>
    </row>
    <row r="2936" spans="2:14" x14ac:dyDescent="0.25">
      <c r="B2936" s="332"/>
      <c r="C2936" s="332"/>
      <c r="D2936" s="333"/>
      <c r="E2936" s="334"/>
      <c r="F2936" s="334"/>
      <c r="G2936" s="334"/>
      <c r="H2936" s="335"/>
      <c r="I2936" s="336"/>
      <c r="J2936" s="336"/>
      <c r="K2936" s="336"/>
      <c r="L2936" s="336"/>
      <c r="M2936" s="336"/>
      <c r="N2936" s="337"/>
    </row>
    <row r="2937" spans="2:14" x14ac:dyDescent="0.25">
      <c r="B2937" s="332"/>
      <c r="C2937" s="332"/>
      <c r="D2937" s="333"/>
      <c r="E2937" s="334"/>
      <c r="F2937" s="334"/>
      <c r="G2937" s="334"/>
      <c r="H2937" s="335"/>
      <c r="I2937" s="336"/>
      <c r="J2937" s="336"/>
      <c r="K2937" s="336"/>
      <c r="L2937" s="336"/>
      <c r="M2937" s="336"/>
      <c r="N2937" s="337"/>
    </row>
    <row r="2938" spans="2:14" x14ac:dyDescent="0.25">
      <c r="B2938" s="332"/>
      <c r="C2938" s="332"/>
      <c r="D2938" s="333"/>
      <c r="E2938" s="334"/>
      <c r="F2938" s="334"/>
      <c r="G2938" s="334"/>
      <c r="H2938" s="335"/>
      <c r="I2938" s="336"/>
      <c r="J2938" s="336"/>
      <c r="K2938" s="336"/>
      <c r="L2938" s="336"/>
      <c r="M2938" s="336"/>
      <c r="N2938" s="337"/>
    </row>
    <row r="2939" spans="2:14" x14ac:dyDescent="0.25">
      <c r="B2939" s="332"/>
      <c r="C2939" s="332"/>
      <c r="D2939" s="333"/>
      <c r="E2939" s="334"/>
      <c r="F2939" s="334"/>
      <c r="G2939" s="334"/>
      <c r="H2939" s="335"/>
      <c r="I2939" s="336"/>
      <c r="J2939" s="336"/>
      <c r="K2939" s="336"/>
      <c r="L2939" s="336"/>
      <c r="M2939" s="336"/>
      <c r="N2939" s="337"/>
    </row>
    <row r="2940" spans="2:14" x14ac:dyDescent="0.25">
      <c r="B2940" s="332"/>
      <c r="C2940" s="332"/>
      <c r="D2940" s="333"/>
      <c r="E2940" s="334"/>
      <c r="F2940" s="334"/>
      <c r="G2940" s="334"/>
      <c r="H2940" s="335"/>
      <c r="I2940" s="336"/>
      <c r="J2940" s="336"/>
      <c r="K2940" s="336"/>
      <c r="L2940" s="336"/>
      <c r="M2940" s="336"/>
      <c r="N2940" s="337"/>
    </row>
    <row r="2941" spans="2:14" x14ac:dyDescent="0.25">
      <c r="B2941" s="332"/>
      <c r="C2941" s="332"/>
      <c r="D2941" s="333"/>
      <c r="E2941" s="334"/>
      <c r="F2941" s="334"/>
      <c r="G2941" s="334"/>
      <c r="H2941" s="335"/>
      <c r="I2941" s="336"/>
      <c r="J2941" s="336"/>
      <c r="K2941" s="336"/>
      <c r="L2941" s="336"/>
      <c r="M2941" s="336"/>
      <c r="N2941" s="337"/>
    </row>
    <row r="2942" spans="2:14" x14ac:dyDescent="0.25">
      <c r="B2942" s="332"/>
      <c r="C2942" s="332"/>
      <c r="D2942" s="333"/>
      <c r="E2942" s="334"/>
      <c r="F2942" s="334"/>
      <c r="G2942" s="334"/>
      <c r="H2942" s="335"/>
      <c r="I2942" s="336"/>
      <c r="J2942" s="336"/>
      <c r="K2942" s="336"/>
      <c r="L2942" s="336"/>
      <c r="M2942" s="336"/>
      <c r="N2942" s="337"/>
    </row>
    <row r="2943" spans="2:14" x14ac:dyDescent="0.25">
      <c r="B2943" s="332"/>
      <c r="C2943" s="332"/>
      <c r="D2943" s="333"/>
      <c r="E2943" s="334"/>
      <c r="F2943" s="334"/>
      <c r="G2943" s="334"/>
      <c r="H2943" s="335"/>
      <c r="I2943" s="336"/>
      <c r="J2943" s="336"/>
      <c r="K2943" s="336"/>
      <c r="L2943" s="336"/>
      <c r="M2943" s="336"/>
      <c r="N2943" s="337"/>
    </row>
    <row r="2944" spans="2:14" x14ac:dyDescent="0.25">
      <c r="B2944" s="332"/>
      <c r="C2944" s="332"/>
      <c r="D2944" s="333"/>
      <c r="E2944" s="334"/>
      <c r="F2944" s="334"/>
      <c r="G2944" s="334"/>
      <c r="H2944" s="335"/>
      <c r="I2944" s="336"/>
      <c r="J2944" s="336"/>
      <c r="K2944" s="336"/>
      <c r="L2944" s="336"/>
      <c r="M2944" s="336"/>
      <c r="N2944" s="337"/>
    </row>
    <row r="2945" spans="2:14" x14ac:dyDescent="0.25">
      <c r="B2945" s="332"/>
      <c r="C2945" s="332"/>
      <c r="D2945" s="333"/>
      <c r="E2945" s="334"/>
      <c r="F2945" s="334"/>
      <c r="G2945" s="334"/>
      <c r="H2945" s="335"/>
      <c r="I2945" s="336"/>
      <c r="J2945" s="336"/>
      <c r="K2945" s="336"/>
      <c r="L2945" s="336"/>
      <c r="M2945" s="336"/>
      <c r="N2945" s="337"/>
    </row>
    <row r="2946" spans="2:14" x14ac:dyDescent="0.25">
      <c r="B2946" s="332"/>
      <c r="C2946" s="332"/>
      <c r="D2946" s="333"/>
      <c r="E2946" s="334"/>
      <c r="F2946" s="334"/>
      <c r="G2946" s="334"/>
      <c r="H2946" s="335"/>
      <c r="I2946" s="336"/>
      <c r="J2946" s="336"/>
      <c r="K2946" s="336"/>
      <c r="L2946" s="336"/>
      <c r="M2946" s="336"/>
      <c r="N2946" s="337"/>
    </row>
    <row r="2947" spans="2:14" x14ac:dyDescent="0.25">
      <c r="B2947" s="332"/>
      <c r="C2947" s="332"/>
      <c r="D2947" s="333"/>
      <c r="E2947" s="334"/>
      <c r="F2947" s="334"/>
      <c r="G2947" s="334"/>
      <c r="H2947" s="335"/>
      <c r="I2947" s="336"/>
      <c r="J2947" s="336"/>
      <c r="K2947" s="336"/>
      <c r="L2947" s="336"/>
      <c r="M2947" s="336"/>
      <c r="N2947" s="337"/>
    </row>
    <row r="2948" spans="2:14" x14ac:dyDescent="0.25">
      <c r="B2948" s="332"/>
      <c r="C2948" s="332"/>
      <c r="D2948" s="333"/>
      <c r="E2948" s="334"/>
      <c r="F2948" s="334"/>
      <c r="G2948" s="334"/>
      <c r="H2948" s="335"/>
      <c r="I2948" s="336"/>
      <c r="J2948" s="336"/>
      <c r="K2948" s="336"/>
      <c r="L2948" s="336"/>
      <c r="M2948" s="336"/>
      <c r="N2948" s="337"/>
    </row>
    <row r="2949" spans="2:14" x14ac:dyDescent="0.25">
      <c r="B2949" s="332"/>
      <c r="C2949" s="332"/>
      <c r="D2949" s="333"/>
      <c r="E2949" s="334"/>
      <c r="F2949" s="334"/>
      <c r="G2949" s="334"/>
      <c r="H2949" s="335"/>
      <c r="I2949" s="336"/>
      <c r="J2949" s="336"/>
      <c r="K2949" s="336"/>
      <c r="L2949" s="336"/>
      <c r="M2949" s="336"/>
      <c r="N2949" s="337"/>
    </row>
    <row r="2950" spans="2:14" x14ac:dyDescent="0.25">
      <c r="B2950" s="332"/>
      <c r="C2950" s="332"/>
      <c r="D2950" s="333"/>
      <c r="E2950" s="334"/>
      <c r="F2950" s="334"/>
      <c r="G2950" s="334"/>
      <c r="H2950" s="335"/>
      <c r="I2950" s="336"/>
      <c r="J2950" s="336"/>
      <c r="K2950" s="336"/>
      <c r="L2950" s="336"/>
      <c r="M2950" s="336"/>
      <c r="N2950" s="337"/>
    </row>
    <row r="2951" spans="2:14" x14ac:dyDescent="0.25">
      <c r="B2951" s="332"/>
      <c r="C2951" s="332"/>
      <c r="D2951" s="333"/>
      <c r="E2951" s="334"/>
      <c r="F2951" s="334"/>
      <c r="G2951" s="334"/>
      <c r="H2951" s="335"/>
      <c r="I2951" s="336"/>
      <c r="J2951" s="336"/>
      <c r="K2951" s="336"/>
      <c r="L2951" s="336"/>
      <c r="M2951" s="336"/>
      <c r="N2951" s="337"/>
    </row>
    <row r="2952" spans="2:14" x14ac:dyDescent="0.25">
      <c r="B2952" s="332"/>
      <c r="C2952" s="332"/>
      <c r="D2952" s="333"/>
      <c r="E2952" s="334"/>
      <c r="F2952" s="334"/>
      <c r="G2952" s="334"/>
      <c r="H2952" s="335"/>
      <c r="I2952" s="336"/>
      <c r="J2952" s="336"/>
      <c r="K2952" s="336"/>
      <c r="L2952" s="336"/>
      <c r="M2952" s="336"/>
      <c r="N2952" s="337"/>
    </row>
    <row r="2953" spans="2:14" x14ac:dyDescent="0.25">
      <c r="B2953" s="332"/>
      <c r="C2953" s="332"/>
      <c r="D2953" s="333"/>
      <c r="E2953" s="334"/>
      <c r="F2953" s="334"/>
      <c r="G2953" s="334"/>
      <c r="H2953" s="335"/>
      <c r="I2953" s="336"/>
      <c r="J2953" s="336"/>
      <c r="K2953" s="336"/>
      <c r="L2953" s="336"/>
      <c r="M2953" s="336"/>
      <c r="N2953" s="337"/>
    </row>
    <row r="2954" spans="2:14" x14ac:dyDescent="0.25">
      <c r="B2954" s="332"/>
      <c r="C2954" s="332"/>
      <c r="D2954" s="333"/>
      <c r="E2954" s="334"/>
      <c r="F2954" s="334"/>
      <c r="G2954" s="334"/>
      <c r="H2954" s="335"/>
      <c r="I2954" s="336"/>
      <c r="J2954" s="336"/>
      <c r="K2954" s="336"/>
      <c r="L2954" s="336"/>
      <c r="M2954" s="336"/>
      <c r="N2954" s="337"/>
    </row>
    <row r="2955" spans="2:14" x14ac:dyDescent="0.25">
      <c r="B2955" s="332"/>
      <c r="C2955" s="332"/>
      <c r="D2955" s="333"/>
      <c r="E2955" s="334"/>
      <c r="F2955" s="334"/>
      <c r="G2955" s="334"/>
      <c r="H2955" s="335"/>
      <c r="I2955" s="336"/>
      <c r="J2955" s="336"/>
      <c r="K2955" s="336"/>
      <c r="L2955" s="336"/>
      <c r="M2955" s="336"/>
      <c r="N2955" s="337"/>
    </row>
    <row r="2956" spans="2:14" x14ac:dyDescent="0.25">
      <c r="B2956" s="332"/>
      <c r="C2956" s="332"/>
      <c r="D2956" s="333"/>
      <c r="E2956" s="334"/>
      <c r="F2956" s="334"/>
      <c r="G2956" s="334"/>
      <c r="H2956" s="335"/>
      <c r="I2956" s="336"/>
      <c r="J2956" s="336"/>
      <c r="K2956" s="336"/>
      <c r="L2956" s="336"/>
      <c r="M2956" s="336"/>
      <c r="N2956" s="337"/>
    </row>
    <row r="2957" spans="2:14" x14ac:dyDescent="0.25">
      <c r="B2957" s="332"/>
      <c r="C2957" s="332"/>
      <c r="D2957" s="333"/>
      <c r="E2957" s="334"/>
      <c r="F2957" s="334"/>
      <c r="G2957" s="334"/>
      <c r="H2957" s="335"/>
      <c r="I2957" s="336"/>
      <c r="J2957" s="336"/>
      <c r="K2957" s="336"/>
      <c r="L2957" s="336"/>
      <c r="M2957" s="336"/>
      <c r="N2957" s="337"/>
    </row>
    <row r="2958" spans="2:14" x14ac:dyDescent="0.25">
      <c r="B2958" s="332"/>
      <c r="C2958" s="332"/>
      <c r="D2958" s="333"/>
      <c r="E2958" s="334"/>
      <c r="F2958" s="334"/>
      <c r="G2958" s="334"/>
      <c r="H2958" s="335"/>
      <c r="I2958" s="336"/>
      <c r="J2958" s="336"/>
      <c r="K2958" s="336"/>
      <c r="L2958" s="336"/>
      <c r="M2958" s="336"/>
      <c r="N2958" s="337"/>
    </row>
    <row r="2959" spans="2:14" x14ac:dyDescent="0.25">
      <c r="B2959" s="332"/>
      <c r="C2959" s="332"/>
      <c r="D2959" s="333"/>
      <c r="E2959" s="334"/>
      <c r="F2959" s="334"/>
      <c r="G2959" s="334"/>
      <c r="H2959" s="335"/>
      <c r="I2959" s="336"/>
      <c r="J2959" s="336"/>
      <c r="K2959" s="336"/>
      <c r="L2959" s="336"/>
      <c r="M2959" s="336"/>
      <c r="N2959" s="337"/>
    </row>
    <row r="2960" spans="2:14" x14ac:dyDescent="0.25">
      <c r="B2960" s="332"/>
      <c r="C2960" s="332"/>
      <c r="D2960" s="333"/>
      <c r="E2960" s="334"/>
      <c r="F2960" s="334"/>
      <c r="G2960" s="334"/>
      <c r="H2960" s="335"/>
      <c r="I2960" s="336"/>
      <c r="J2960" s="336"/>
      <c r="K2960" s="336"/>
      <c r="L2960" s="336"/>
      <c r="M2960" s="336"/>
      <c r="N2960" s="337"/>
    </row>
    <row r="2961" spans="2:14" x14ac:dyDescent="0.25">
      <c r="B2961" s="332"/>
      <c r="C2961" s="332"/>
      <c r="D2961" s="333"/>
      <c r="E2961" s="334"/>
      <c r="F2961" s="334"/>
      <c r="G2961" s="334"/>
      <c r="H2961" s="335"/>
      <c r="I2961" s="336"/>
      <c r="J2961" s="336"/>
      <c r="K2961" s="336"/>
      <c r="L2961" s="336"/>
      <c r="M2961" s="336"/>
      <c r="N2961" s="337"/>
    </row>
    <row r="2962" spans="2:14" x14ac:dyDescent="0.25">
      <c r="B2962" s="332"/>
      <c r="C2962" s="332"/>
      <c r="D2962" s="333"/>
      <c r="E2962" s="334"/>
      <c r="F2962" s="334"/>
      <c r="G2962" s="334"/>
      <c r="H2962" s="335"/>
      <c r="I2962" s="336"/>
      <c r="J2962" s="336"/>
      <c r="K2962" s="336"/>
      <c r="L2962" s="336"/>
      <c r="M2962" s="336"/>
      <c r="N2962" s="337"/>
    </row>
    <row r="2963" spans="2:14" x14ac:dyDescent="0.25">
      <c r="B2963" s="332"/>
      <c r="C2963" s="332"/>
      <c r="D2963" s="333"/>
      <c r="E2963" s="334"/>
      <c r="F2963" s="334"/>
      <c r="G2963" s="334"/>
      <c r="H2963" s="335"/>
      <c r="I2963" s="336"/>
      <c r="J2963" s="336"/>
      <c r="K2963" s="336"/>
      <c r="L2963" s="336"/>
      <c r="M2963" s="336"/>
      <c r="N2963" s="337"/>
    </row>
    <row r="2964" spans="2:14" x14ac:dyDescent="0.25">
      <c r="B2964" s="332"/>
      <c r="C2964" s="332"/>
      <c r="D2964" s="333"/>
      <c r="E2964" s="334"/>
      <c r="F2964" s="334"/>
      <c r="G2964" s="334"/>
      <c r="H2964" s="335"/>
      <c r="I2964" s="336"/>
      <c r="J2964" s="336"/>
      <c r="K2964" s="336"/>
      <c r="L2964" s="336"/>
      <c r="M2964" s="336"/>
      <c r="N2964" s="337"/>
    </row>
    <row r="2965" spans="2:14" x14ac:dyDescent="0.25">
      <c r="B2965" s="332"/>
      <c r="C2965" s="332"/>
      <c r="D2965" s="333"/>
      <c r="E2965" s="334"/>
      <c r="F2965" s="334"/>
      <c r="G2965" s="334"/>
      <c r="H2965" s="335"/>
      <c r="I2965" s="336"/>
      <c r="J2965" s="336"/>
      <c r="K2965" s="336"/>
      <c r="L2965" s="336"/>
      <c r="M2965" s="336"/>
      <c r="N2965" s="337"/>
    </row>
    <row r="2966" spans="2:14" x14ac:dyDescent="0.25">
      <c r="B2966" s="332"/>
      <c r="C2966" s="332"/>
      <c r="D2966" s="333"/>
      <c r="E2966" s="334"/>
      <c r="F2966" s="334"/>
      <c r="G2966" s="334"/>
      <c r="H2966" s="335"/>
      <c r="I2966" s="336"/>
      <c r="J2966" s="336"/>
      <c r="K2966" s="336"/>
      <c r="L2966" s="336"/>
      <c r="M2966" s="336"/>
      <c r="N2966" s="337"/>
    </row>
    <row r="2967" spans="2:14" x14ac:dyDescent="0.25">
      <c r="B2967" s="332"/>
      <c r="C2967" s="332"/>
      <c r="D2967" s="333"/>
      <c r="E2967" s="334"/>
      <c r="F2967" s="334"/>
      <c r="G2967" s="334"/>
      <c r="H2967" s="335"/>
      <c r="I2967" s="336"/>
      <c r="J2967" s="336"/>
      <c r="K2967" s="336"/>
      <c r="L2967" s="336"/>
      <c r="M2967" s="336"/>
      <c r="N2967" s="337"/>
    </row>
    <row r="2968" spans="2:14" x14ac:dyDescent="0.25">
      <c r="B2968" s="332"/>
      <c r="C2968" s="332"/>
      <c r="D2968" s="333"/>
      <c r="E2968" s="334"/>
      <c r="F2968" s="334"/>
      <c r="G2968" s="334"/>
      <c r="H2968" s="335"/>
      <c r="I2968" s="336"/>
      <c r="J2968" s="336"/>
      <c r="K2968" s="336"/>
      <c r="L2968" s="336"/>
      <c r="M2968" s="336"/>
      <c r="N2968" s="337"/>
    </row>
    <row r="2969" spans="2:14" x14ac:dyDescent="0.25">
      <c r="B2969" s="332"/>
      <c r="C2969" s="332"/>
      <c r="D2969" s="333"/>
      <c r="E2969" s="334"/>
      <c r="F2969" s="334"/>
      <c r="G2969" s="334"/>
      <c r="H2969" s="335"/>
      <c r="I2969" s="336"/>
      <c r="J2969" s="336"/>
      <c r="K2969" s="336"/>
      <c r="L2969" s="336"/>
      <c r="M2969" s="336"/>
      <c r="N2969" s="337"/>
    </row>
    <row r="2970" spans="2:14" x14ac:dyDescent="0.25">
      <c r="B2970" s="332"/>
      <c r="C2970" s="332"/>
      <c r="D2970" s="333"/>
      <c r="E2970" s="334"/>
      <c r="F2970" s="334"/>
      <c r="G2970" s="334"/>
      <c r="H2970" s="335"/>
      <c r="I2970" s="336"/>
      <c r="J2970" s="336"/>
      <c r="K2970" s="336"/>
      <c r="L2970" s="336"/>
      <c r="M2970" s="336"/>
      <c r="N2970" s="337"/>
    </row>
    <row r="2971" spans="2:14" x14ac:dyDescent="0.25">
      <c r="B2971" s="332"/>
      <c r="C2971" s="332"/>
      <c r="D2971" s="333"/>
      <c r="E2971" s="334"/>
      <c r="F2971" s="334"/>
      <c r="G2971" s="334"/>
      <c r="H2971" s="335"/>
      <c r="I2971" s="336"/>
      <c r="J2971" s="336"/>
      <c r="K2971" s="336"/>
      <c r="L2971" s="336"/>
      <c r="M2971" s="336"/>
      <c r="N2971" s="337"/>
    </row>
    <row r="2972" spans="2:14" x14ac:dyDescent="0.25">
      <c r="B2972" s="332"/>
      <c r="C2972" s="332"/>
      <c r="D2972" s="333"/>
      <c r="E2972" s="334"/>
      <c r="F2972" s="334"/>
      <c r="G2972" s="334"/>
      <c r="H2972" s="335"/>
      <c r="I2972" s="336"/>
      <c r="J2972" s="336"/>
      <c r="K2972" s="336"/>
      <c r="L2972" s="336"/>
      <c r="M2972" s="336"/>
      <c r="N2972" s="337"/>
    </row>
    <row r="2973" spans="2:14" x14ac:dyDescent="0.25">
      <c r="B2973" s="332"/>
      <c r="C2973" s="332"/>
      <c r="D2973" s="333"/>
      <c r="E2973" s="334"/>
      <c r="F2973" s="334"/>
      <c r="G2973" s="334"/>
      <c r="H2973" s="335"/>
      <c r="I2973" s="336"/>
      <c r="J2973" s="336"/>
      <c r="K2973" s="336"/>
      <c r="L2973" s="336"/>
      <c r="M2973" s="336"/>
      <c r="N2973" s="337"/>
    </row>
    <row r="2974" spans="2:14" x14ac:dyDescent="0.25">
      <c r="B2974" s="332"/>
      <c r="C2974" s="332"/>
      <c r="D2974" s="333"/>
      <c r="E2974" s="334"/>
      <c r="F2974" s="334"/>
      <c r="G2974" s="334"/>
      <c r="H2974" s="335"/>
      <c r="I2974" s="336"/>
      <c r="J2974" s="336"/>
      <c r="K2974" s="336"/>
      <c r="L2974" s="336"/>
      <c r="M2974" s="336"/>
      <c r="N2974" s="337"/>
    </row>
    <row r="2975" spans="2:14" x14ac:dyDescent="0.25">
      <c r="B2975" s="332"/>
      <c r="C2975" s="332"/>
      <c r="D2975" s="333"/>
      <c r="E2975" s="334"/>
      <c r="F2975" s="334"/>
      <c r="G2975" s="334"/>
      <c r="H2975" s="335"/>
      <c r="I2975" s="336"/>
      <c r="J2975" s="336"/>
      <c r="K2975" s="336"/>
      <c r="L2975" s="336"/>
      <c r="M2975" s="336"/>
      <c r="N2975" s="337"/>
    </row>
    <row r="2976" spans="2:14" x14ac:dyDescent="0.25">
      <c r="B2976" s="332"/>
      <c r="C2976" s="332"/>
      <c r="D2976" s="333"/>
      <c r="E2976" s="334"/>
      <c r="F2976" s="334"/>
      <c r="G2976" s="334"/>
      <c r="H2976" s="335"/>
      <c r="I2976" s="336"/>
      <c r="J2976" s="336"/>
      <c r="K2976" s="336"/>
      <c r="L2976" s="336"/>
      <c r="M2976" s="336"/>
      <c r="N2976" s="337"/>
    </row>
    <row r="2977" spans="2:14" x14ac:dyDescent="0.25">
      <c r="B2977" s="332"/>
      <c r="C2977" s="332"/>
      <c r="D2977" s="333"/>
      <c r="E2977" s="334"/>
      <c r="F2977" s="334"/>
      <c r="G2977" s="334"/>
      <c r="H2977" s="335"/>
      <c r="I2977" s="336"/>
      <c r="J2977" s="336"/>
      <c r="K2977" s="336"/>
      <c r="L2977" s="336"/>
      <c r="M2977" s="336"/>
      <c r="N2977" s="337"/>
    </row>
    <row r="2978" spans="2:14" x14ac:dyDescent="0.25">
      <c r="B2978" s="332"/>
      <c r="C2978" s="332"/>
      <c r="D2978" s="333"/>
      <c r="E2978" s="334"/>
      <c r="F2978" s="334"/>
      <c r="G2978" s="334"/>
      <c r="H2978" s="335"/>
      <c r="I2978" s="336"/>
      <c r="J2978" s="336"/>
      <c r="K2978" s="336"/>
      <c r="L2978" s="336"/>
      <c r="M2978" s="336"/>
      <c r="N2978" s="337"/>
    </row>
    <row r="2979" spans="2:14" x14ac:dyDescent="0.25">
      <c r="B2979" s="332"/>
      <c r="C2979" s="332"/>
      <c r="D2979" s="333"/>
      <c r="E2979" s="334"/>
      <c r="F2979" s="334"/>
      <c r="G2979" s="334"/>
      <c r="H2979" s="335"/>
      <c r="I2979" s="336"/>
      <c r="J2979" s="336"/>
      <c r="K2979" s="336"/>
      <c r="L2979" s="336"/>
      <c r="M2979" s="336"/>
      <c r="N2979" s="337"/>
    </row>
    <row r="2980" spans="2:14" x14ac:dyDescent="0.25">
      <c r="B2980" s="332"/>
      <c r="C2980" s="332"/>
      <c r="D2980" s="333"/>
      <c r="E2980" s="334"/>
      <c r="F2980" s="334"/>
      <c r="G2980" s="334"/>
      <c r="H2980" s="335"/>
      <c r="I2980" s="336"/>
      <c r="J2980" s="336"/>
      <c r="K2980" s="336"/>
      <c r="L2980" s="336"/>
      <c r="M2980" s="336"/>
      <c r="N2980" s="337"/>
    </row>
    <row r="2981" spans="2:14" x14ac:dyDescent="0.25">
      <c r="B2981" s="332"/>
      <c r="C2981" s="332"/>
      <c r="D2981" s="333"/>
      <c r="E2981" s="334"/>
      <c r="F2981" s="334"/>
      <c r="G2981" s="334"/>
      <c r="H2981" s="335"/>
      <c r="I2981" s="336"/>
      <c r="J2981" s="336"/>
      <c r="K2981" s="336"/>
      <c r="L2981" s="336"/>
      <c r="M2981" s="336"/>
      <c r="N2981" s="337"/>
    </row>
    <row r="2982" spans="2:14" x14ac:dyDescent="0.25">
      <c r="B2982" s="332"/>
      <c r="C2982" s="332"/>
      <c r="D2982" s="333"/>
      <c r="E2982" s="334"/>
      <c r="F2982" s="334"/>
      <c r="G2982" s="334"/>
      <c r="H2982" s="335"/>
      <c r="I2982" s="336"/>
      <c r="J2982" s="336"/>
      <c r="K2982" s="336"/>
      <c r="L2982" s="336"/>
      <c r="M2982" s="336"/>
      <c r="N2982" s="337"/>
    </row>
    <row r="2983" spans="2:14" x14ac:dyDescent="0.25">
      <c r="B2983" s="332"/>
      <c r="C2983" s="332"/>
      <c r="D2983" s="333"/>
      <c r="E2983" s="334"/>
      <c r="F2983" s="334"/>
      <c r="G2983" s="334"/>
      <c r="H2983" s="335"/>
      <c r="I2983" s="336"/>
      <c r="J2983" s="336"/>
      <c r="K2983" s="336"/>
      <c r="L2983" s="336"/>
      <c r="M2983" s="336"/>
      <c r="N2983" s="337"/>
    </row>
    <row r="2984" spans="2:14" x14ac:dyDescent="0.25">
      <c r="B2984" s="332"/>
      <c r="C2984" s="332"/>
      <c r="D2984" s="333"/>
      <c r="E2984" s="334"/>
      <c r="F2984" s="334"/>
      <c r="G2984" s="334"/>
      <c r="H2984" s="335"/>
      <c r="I2984" s="336"/>
      <c r="J2984" s="336"/>
      <c r="K2984" s="336"/>
      <c r="L2984" s="336"/>
      <c r="M2984" s="336"/>
      <c r="N2984" s="337"/>
    </row>
    <row r="2985" spans="2:14" x14ac:dyDescent="0.25">
      <c r="B2985" s="332"/>
      <c r="C2985" s="332"/>
      <c r="D2985" s="333"/>
      <c r="E2985" s="334"/>
      <c r="F2985" s="334"/>
      <c r="G2985" s="334"/>
      <c r="H2985" s="335"/>
      <c r="I2985" s="336"/>
      <c r="J2985" s="336"/>
      <c r="K2985" s="336"/>
      <c r="L2985" s="336"/>
      <c r="M2985" s="336"/>
      <c r="N2985" s="337"/>
    </row>
    <row r="2986" spans="2:14" x14ac:dyDescent="0.25">
      <c r="B2986" s="332"/>
      <c r="C2986" s="332"/>
      <c r="D2986" s="333"/>
      <c r="E2986" s="334"/>
      <c r="F2986" s="334"/>
      <c r="G2986" s="334"/>
      <c r="H2986" s="335"/>
      <c r="I2986" s="336"/>
      <c r="J2986" s="336"/>
      <c r="K2986" s="336"/>
      <c r="L2986" s="336"/>
      <c r="M2986" s="336"/>
      <c r="N2986" s="337"/>
    </row>
    <row r="2987" spans="2:14" x14ac:dyDescent="0.25">
      <c r="B2987" s="332"/>
      <c r="C2987" s="332"/>
      <c r="D2987" s="333"/>
      <c r="E2987" s="334"/>
      <c r="F2987" s="334"/>
      <c r="G2987" s="334"/>
      <c r="H2987" s="335"/>
      <c r="I2987" s="336"/>
      <c r="J2987" s="336"/>
      <c r="K2987" s="336"/>
      <c r="L2987" s="336"/>
      <c r="M2987" s="336"/>
      <c r="N2987" s="337"/>
    </row>
    <row r="2988" spans="2:14" x14ac:dyDescent="0.25">
      <c r="B2988" s="332"/>
      <c r="C2988" s="332"/>
      <c r="D2988" s="333"/>
      <c r="E2988" s="334"/>
      <c r="F2988" s="334"/>
      <c r="G2988" s="334"/>
      <c r="H2988" s="335"/>
      <c r="I2988" s="336"/>
      <c r="J2988" s="336"/>
      <c r="K2988" s="336"/>
      <c r="L2988" s="336"/>
      <c r="M2988" s="336"/>
      <c r="N2988" s="337"/>
    </row>
    <row r="2989" spans="2:14" x14ac:dyDescent="0.25">
      <c r="B2989" s="332"/>
      <c r="C2989" s="332"/>
      <c r="D2989" s="333"/>
      <c r="E2989" s="334"/>
      <c r="F2989" s="334"/>
      <c r="G2989" s="334"/>
      <c r="H2989" s="335"/>
      <c r="I2989" s="336"/>
      <c r="J2989" s="336"/>
      <c r="K2989" s="336"/>
      <c r="L2989" s="336"/>
      <c r="M2989" s="336"/>
      <c r="N2989" s="337"/>
    </row>
    <row r="2990" spans="2:14" x14ac:dyDescent="0.25">
      <c r="B2990" s="332"/>
      <c r="C2990" s="332"/>
      <c r="D2990" s="333"/>
      <c r="E2990" s="334"/>
      <c r="F2990" s="334"/>
      <c r="G2990" s="334"/>
      <c r="H2990" s="335"/>
      <c r="I2990" s="336"/>
      <c r="J2990" s="336"/>
      <c r="K2990" s="336"/>
      <c r="L2990" s="336"/>
      <c r="M2990" s="336"/>
      <c r="N2990" s="337"/>
    </row>
    <row r="2991" spans="2:14" x14ac:dyDescent="0.25">
      <c r="B2991" s="332"/>
      <c r="C2991" s="332"/>
      <c r="D2991" s="333"/>
      <c r="E2991" s="334"/>
      <c r="F2991" s="334"/>
      <c r="G2991" s="334"/>
      <c r="H2991" s="335"/>
      <c r="I2991" s="336"/>
      <c r="J2991" s="336"/>
      <c r="K2991" s="336"/>
      <c r="L2991" s="336"/>
      <c r="M2991" s="336"/>
      <c r="N2991" s="337"/>
    </row>
    <row r="2992" spans="2:14" x14ac:dyDescent="0.25">
      <c r="B2992" s="332"/>
      <c r="C2992" s="332"/>
      <c r="D2992" s="333"/>
      <c r="E2992" s="334"/>
      <c r="F2992" s="334"/>
      <c r="G2992" s="334"/>
      <c r="H2992" s="335"/>
      <c r="I2992" s="336"/>
      <c r="J2992" s="336"/>
      <c r="K2992" s="336"/>
      <c r="L2992" s="336"/>
      <c r="M2992" s="336"/>
      <c r="N2992" s="337"/>
    </row>
    <row r="2993" spans="2:14" x14ac:dyDescent="0.25">
      <c r="B2993" s="332"/>
      <c r="C2993" s="332"/>
      <c r="D2993" s="333"/>
      <c r="E2993" s="334"/>
      <c r="F2993" s="334"/>
      <c r="G2993" s="334"/>
      <c r="H2993" s="335"/>
      <c r="I2993" s="336"/>
      <c r="J2993" s="336"/>
      <c r="K2993" s="336"/>
      <c r="L2993" s="336"/>
      <c r="M2993" s="336"/>
      <c r="N2993" s="337"/>
    </row>
    <row r="2994" spans="2:14" x14ac:dyDescent="0.25">
      <c r="B2994" s="332"/>
      <c r="C2994" s="332"/>
      <c r="D2994" s="333"/>
      <c r="E2994" s="334"/>
      <c r="F2994" s="334"/>
      <c r="G2994" s="334"/>
      <c r="H2994" s="335"/>
      <c r="I2994" s="336"/>
      <c r="J2994" s="336"/>
      <c r="K2994" s="336"/>
      <c r="L2994" s="336"/>
      <c r="M2994" s="336"/>
      <c r="N2994" s="337"/>
    </row>
    <row r="2995" spans="2:14" x14ac:dyDescent="0.25">
      <c r="B2995" s="332"/>
      <c r="C2995" s="332"/>
      <c r="D2995" s="333"/>
      <c r="E2995" s="334"/>
      <c r="F2995" s="334"/>
      <c r="G2995" s="334"/>
      <c r="H2995" s="335"/>
      <c r="I2995" s="336"/>
      <c r="J2995" s="336"/>
      <c r="K2995" s="336"/>
      <c r="L2995" s="336"/>
      <c r="M2995" s="336"/>
      <c r="N2995" s="337"/>
    </row>
    <row r="2996" spans="2:14" x14ac:dyDescent="0.25">
      <c r="B2996" s="332"/>
      <c r="C2996" s="332"/>
      <c r="D2996" s="333"/>
      <c r="E2996" s="334"/>
      <c r="F2996" s="334"/>
      <c r="G2996" s="334"/>
      <c r="H2996" s="335"/>
      <c r="I2996" s="336"/>
      <c r="J2996" s="336"/>
      <c r="K2996" s="336"/>
      <c r="L2996" s="336"/>
      <c r="M2996" s="336"/>
      <c r="N2996" s="337"/>
    </row>
    <row r="2997" spans="2:14" x14ac:dyDescent="0.25">
      <c r="B2997" s="332"/>
      <c r="C2997" s="332"/>
      <c r="D2997" s="333"/>
      <c r="E2997" s="334"/>
      <c r="F2997" s="334"/>
      <c r="G2997" s="334"/>
      <c r="H2997" s="335"/>
      <c r="I2997" s="336"/>
      <c r="J2997" s="336"/>
      <c r="K2997" s="336"/>
      <c r="L2997" s="336"/>
      <c r="M2997" s="336"/>
      <c r="N2997" s="337"/>
    </row>
    <row r="2998" spans="2:14" x14ac:dyDescent="0.25">
      <c r="B2998" s="332"/>
      <c r="C2998" s="332"/>
      <c r="D2998" s="333"/>
      <c r="E2998" s="334"/>
      <c r="F2998" s="334"/>
      <c r="G2998" s="334"/>
      <c r="H2998" s="335"/>
      <c r="I2998" s="336"/>
      <c r="J2998" s="336"/>
      <c r="K2998" s="336"/>
      <c r="L2998" s="336"/>
      <c r="M2998" s="336"/>
      <c r="N2998" s="337"/>
    </row>
    <row r="2999" spans="2:14" x14ac:dyDescent="0.25">
      <c r="B2999" s="332"/>
      <c r="C2999" s="332"/>
      <c r="D2999" s="333"/>
      <c r="E2999" s="334"/>
      <c r="F2999" s="334"/>
      <c r="G2999" s="334"/>
      <c r="H2999" s="335"/>
      <c r="I2999" s="336"/>
      <c r="J2999" s="336"/>
      <c r="K2999" s="336"/>
      <c r="L2999" s="336"/>
      <c r="M2999" s="336"/>
      <c r="N2999" s="337"/>
    </row>
    <row r="3000" spans="2:14" x14ac:dyDescent="0.25">
      <c r="B3000" s="332"/>
      <c r="C3000" s="332"/>
      <c r="D3000" s="333"/>
      <c r="E3000" s="334"/>
      <c r="F3000" s="334"/>
      <c r="G3000" s="334"/>
      <c r="H3000" s="335"/>
      <c r="I3000" s="336"/>
      <c r="J3000" s="336"/>
      <c r="K3000" s="336"/>
      <c r="L3000" s="336"/>
      <c r="M3000" s="336"/>
      <c r="N3000" s="337"/>
    </row>
    <row r="3001" spans="2:14" x14ac:dyDescent="0.25">
      <c r="B3001" s="332"/>
      <c r="C3001" s="332"/>
      <c r="D3001" s="333"/>
      <c r="E3001" s="334"/>
      <c r="F3001" s="334"/>
      <c r="G3001" s="334"/>
      <c r="H3001" s="335"/>
      <c r="I3001" s="336"/>
      <c r="J3001" s="336"/>
      <c r="K3001" s="336"/>
      <c r="L3001" s="336"/>
      <c r="M3001" s="336"/>
      <c r="N3001" s="337"/>
    </row>
    <row r="3002" spans="2:14" x14ac:dyDescent="0.25">
      <c r="B3002" s="332"/>
      <c r="C3002" s="332"/>
      <c r="D3002" s="333"/>
      <c r="E3002" s="334"/>
      <c r="F3002" s="334"/>
      <c r="G3002" s="334"/>
      <c r="H3002" s="335"/>
      <c r="I3002" s="336"/>
      <c r="J3002" s="336"/>
      <c r="K3002" s="336"/>
      <c r="L3002" s="336"/>
      <c r="M3002" s="336"/>
      <c r="N3002" s="337"/>
    </row>
    <row r="3003" spans="2:14" x14ac:dyDescent="0.25">
      <c r="B3003" s="332"/>
      <c r="C3003" s="332"/>
      <c r="D3003" s="333"/>
      <c r="E3003" s="334"/>
      <c r="F3003" s="334"/>
      <c r="G3003" s="334"/>
      <c r="H3003" s="335"/>
      <c r="I3003" s="336"/>
      <c r="J3003" s="336"/>
      <c r="K3003" s="336"/>
      <c r="L3003" s="336"/>
      <c r="M3003" s="336"/>
      <c r="N3003" s="337"/>
    </row>
    <row r="3004" spans="2:14" x14ac:dyDescent="0.25">
      <c r="B3004" s="332"/>
      <c r="C3004" s="332"/>
      <c r="D3004" s="333"/>
      <c r="E3004" s="334"/>
      <c r="F3004" s="334"/>
      <c r="G3004" s="334"/>
      <c r="H3004" s="335"/>
      <c r="I3004" s="336"/>
      <c r="J3004" s="336"/>
      <c r="K3004" s="336"/>
      <c r="L3004" s="336"/>
      <c r="M3004" s="336"/>
      <c r="N3004" s="337"/>
    </row>
    <row r="3005" spans="2:14" x14ac:dyDescent="0.25">
      <c r="B3005" s="332"/>
      <c r="C3005" s="332"/>
      <c r="D3005" s="333"/>
      <c r="E3005" s="334"/>
      <c r="F3005" s="334"/>
      <c r="G3005" s="334"/>
      <c r="H3005" s="335"/>
      <c r="I3005" s="336"/>
      <c r="J3005" s="336"/>
      <c r="K3005" s="336"/>
      <c r="L3005" s="336"/>
      <c r="M3005" s="336"/>
      <c r="N3005" s="337"/>
    </row>
    <row r="3006" spans="2:14" x14ac:dyDescent="0.25">
      <c r="B3006" s="332"/>
      <c r="C3006" s="332"/>
      <c r="D3006" s="333"/>
      <c r="E3006" s="334"/>
      <c r="F3006" s="334"/>
      <c r="G3006" s="334"/>
      <c r="H3006" s="335"/>
      <c r="I3006" s="336"/>
      <c r="J3006" s="336"/>
      <c r="K3006" s="336"/>
      <c r="L3006" s="336"/>
      <c r="M3006" s="336"/>
      <c r="N3006" s="337"/>
    </row>
    <row r="3007" spans="2:14" x14ac:dyDescent="0.25">
      <c r="B3007" s="332"/>
      <c r="C3007" s="332"/>
      <c r="D3007" s="333"/>
      <c r="E3007" s="334"/>
      <c r="F3007" s="334"/>
      <c r="G3007" s="334"/>
      <c r="H3007" s="335"/>
      <c r="I3007" s="336"/>
      <c r="J3007" s="336"/>
      <c r="K3007" s="336"/>
      <c r="L3007" s="336"/>
      <c r="M3007" s="336"/>
      <c r="N3007" s="337"/>
    </row>
    <row r="3008" spans="2:14" x14ac:dyDescent="0.25">
      <c r="B3008" s="332"/>
      <c r="C3008" s="332"/>
      <c r="D3008" s="333"/>
      <c r="E3008" s="334"/>
      <c r="F3008" s="334"/>
      <c r="G3008" s="334"/>
      <c r="H3008" s="335"/>
      <c r="I3008" s="336"/>
      <c r="J3008" s="336"/>
      <c r="K3008" s="336"/>
      <c r="L3008" s="336"/>
      <c r="M3008" s="336"/>
      <c r="N3008" s="337"/>
    </row>
    <row r="3009" spans="2:14" x14ac:dyDescent="0.25">
      <c r="B3009" s="332"/>
      <c r="C3009" s="332"/>
      <c r="D3009" s="333"/>
      <c r="E3009" s="334"/>
      <c r="F3009" s="334"/>
      <c r="G3009" s="334"/>
      <c r="H3009" s="335"/>
      <c r="I3009" s="336"/>
      <c r="J3009" s="336"/>
      <c r="K3009" s="336"/>
      <c r="L3009" s="336"/>
      <c r="M3009" s="336"/>
      <c r="N3009" s="337"/>
    </row>
    <row r="3010" spans="2:14" x14ac:dyDescent="0.25">
      <c r="B3010" s="332"/>
      <c r="C3010" s="332"/>
      <c r="D3010" s="333"/>
      <c r="E3010" s="334"/>
      <c r="F3010" s="334"/>
      <c r="G3010" s="334"/>
      <c r="H3010" s="335"/>
      <c r="I3010" s="336"/>
      <c r="J3010" s="336"/>
      <c r="K3010" s="336"/>
      <c r="L3010" s="336"/>
      <c r="M3010" s="336"/>
      <c r="N3010" s="337"/>
    </row>
    <row r="3011" spans="2:14" x14ac:dyDescent="0.25">
      <c r="B3011" s="332"/>
      <c r="C3011" s="332"/>
      <c r="D3011" s="333"/>
      <c r="E3011" s="334"/>
      <c r="F3011" s="334"/>
      <c r="G3011" s="334"/>
      <c r="H3011" s="335"/>
      <c r="I3011" s="336"/>
      <c r="J3011" s="336"/>
      <c r="K3011" s="336"/>
      <c r="L3011" s="336"/>
      <c r="M3011" s="336"/>
      <c r="N3011" s="337"/>
    </row>
    <row r="3012" spans="2:14" x14ac:dyDescent="0.25">
      <c r="B3012" s="332"/>
      <c r="C3012" s="332"/>
      <c r="D3012" s="333"/>
      <c r="E3012" s="334"/>
      <c r="F3012" s="334"/>
      <c r="G3012" s="334"/>
      <c r="H3012" s="335"/>
      <c r="I3012" s="336"/>
      <c r="J3012" s="336"/>
      <c r="K3012" s="336"/>
      <c r="L3012" s="336"/>
      <c r="M3012" s="336"/>
      <c r="N3012" s="337"/>
    </row>
    <row r="3013" spans="2:14" x14ac:dyDescent="0.25">
      <c r="B3013" s="332"/>
      <c r="C3013" s="332"/>
      <c r="D3013" s="333"/>
      <c r="E3013" s="334"/>
      <c r="F3013" s="334"/>
      <c r="G3013" s="334"/>
      <c r="H3013" s="335"/>
      <c r="I3013" s="336"/>
      <c r="J3013" s="336"/>
      <c r="K3013" s="336"/>
      <c r="L3013" s="336"/>
      <c r="M3013" s="336"/>
      <c r="N3013" s="337"/>
    </row>
    <row r="3014" spans="2:14" x14ac:dyDescent="0.25">
      <c r="B3014" s="332"/>
      <c r="C3014" s="332"/>
      <c r="D3014" s="333"/>
      <c r="E3014" s="334"/>
      <c r="F3014" s="334"/>
      <c r="G3014" s="334"/>
      <c r="H3014" s="335"/>
      <c r="I3014" s="336"/>
      <c r="J3014" s="336"/>
      <c r="K3014" s="336"/>
      <c r="L3014" s="336"/>
      <c r="M3014" s="336"/>
      <c r="N3014" s="337"/>
    </row>
    <row r="3015" spans="2:14" x14ac:dyDescent="0.25">
      <c r="B3015" s="332"/>
      <c r="C3015" s="332"/>
      <c r="D3015" s="333"/>
      <c r="E3015" s="334"/>
      <c r="F3015" s="334"/>
      <c r="G3015" s="334"/>
      <c r="H3015" s="335"/>
      <c r="I3015" s="336"/>
      <c r="J3015" s="336"/>
      <c r="K3015" s="336"/>
      <c r="L3015" s="336"/>
      <c r="M3015" s="336"/>
      <c r="N3015" s="337"/>
    </row>
    <row r="3016" spans="2:14" x14ac:dyDescent="0.25">
      <c r="B3016" s="332"/>
      <c r="C3016" s="332"/>
      <c r="D3016" s="333"/>
      <c r="E3016" s="334"/>
      <c r="F3016" s="334"/>
      <c r="G3016" s="334"/>
      <c r="H3016" s="335"/>
      <c r="I3016" s="336"/>
      <c r="J3016" s="336"/>
      <c r="K3016" s="336"/>
      <c r="L3016" s="336"/>
      <c r="M3016" s="336"/>
      <c r="N3016" s="337"/>
    </row>
    <row r="3017" spans="2:14" x14ac:dyDescent="0.25">
      <c r="B3017" s="332"/>
      <c r="C3017" s="332"/>
      <c r="D3017" s="333"/>
      <c r="E3017" s="334"/>
      <c r="F3017" s="334"/>
      <c r="G3017" s="334"/>
      <c r="H3017" s="335"/>
      <c r="I3017" s="336"/>
      <c r="J3017" s="336"/>
      <c r="K3017" s="336"/>
      <c r="L3017" s="336"/>
      <c r="M3017" s="336"/>
      <c r="N3017" s="337"/>
    </row>
    <row r="3018" spans="2:14" x14ac:dyDescent="0.25">
      <c r="B3018" s="332"/>
      <c r="C3018" s="332"/>
      <c r="D3018" s="333"/>
      <c r="E3018" s="334"/>
      <c r="F3018" s="334"/>
      <c r="G3018" s="334"/>
      <c r="H3018" s="335"/>
      <c r="I3018" s="336"/>
      <c r="J3018" s="336"/>
      <c r="K3018" s="336"/>
      <c r="L3018" s="336"/>
      <c r="M3018" s="336"/>
      <c r="N3018" s="337"/>
    </row>
    <row r="3019" spans="2:14" x14ac:dyDescent="0.25">
      <c r="B3019" s="332"/>
      <c r="C3019" s="332"/>
      <c r="D3019" s="333"/>
      <c r="E3019" s="334"/>
      <c r="F3019" s="334"/>
      <c r="G3019" s="334"/>
      <c r="H3019" s="335"/>
      <c r="I3019" s="336"/>
      <c r="J3019" s="336"/>
      <c r="K3019" s="336"/>
      <c r="L3019" s="336"/>
      <c r="M3019" s="336"/>
      <c r="N3019" s="337"/>
    </row>
    <row r="3020" spans="2:14" x14ac:dyDescent="0.25">
      <c r="B3020" s="332"/>
      <c r="C3020" s="332"/>
      <c r="D3020" s="333"/>
      <c r="E3020" s="334"/>
      <c r="F3020" s="334"/>
      <c r="G3020" s="334"/>
      <c r="H3020" s="335"/>
      <c r="I3020" s="336"/>
      <c r="J3020" s="336"/>
      <c r="K3020" s="336"/>
      <c r="L3020" s="336"/>
      <c r="M3020" s="336"/>
      <c r="N3020" s="337"/>
    </row>
    <row r="3021" spans="2:14" x14ac:dyDescent="0.25">
      <c r="B3021" s="332"/>
      <c r="C3021" s="332"/>
      <c r="D3021" s="333"/>
      <c r="E3021" s="334"/>
      <c r="F3021" s="334"/>
      <c r="G3021" s="334"/>
      <c r="H3021" s="335"/>
      <c r="I3021" s="336"/>
      <c r="J3021" s="336"/>
      <c r="K3021" s="336"/>
      <c r="L3021" s="336"/>
      <c r="M3021" s="336"/>
      <c r="N3021" s="337"/>
    </row>
    <row r="3022" spans="2:14" x14ac:dyDescent="0.25">
      <c r="B3022" s="332"/>
      <c r="C3022" s="332"/>
      <c r="D3022" s="333"/>
      <c r="E3022" s="334"/>
      <c r="F3022" s="334"/>
      <c r="G3022" s="334"/>
      <c r="H3022" s="335"/>
      <c r="I3022" s="336"/>
      <c r="J3022" s="336"/>
      <c r="K3022" s="336"/>
      <c r="L3022" s="336"/>
      <c r="M3022" s="336"/>
      <c r="N3022" s="337"/>
    </row>
    <row r="3023" spans="2:14" x14ac:dyDescent="0.25">
      <c r="B3023" s="332"/>
      <c r="C3023" s="332"/>
      <c r="D3023" s="333"/>
      <c r="E3023" s="334"/>
      <c r="F3023" s="334"/>
      <c r="G3023" s="334"/>
      <c r="H3023" s="335"/>
      <c r="I3023" s="336"/>
      <c r="J3023" s="336"/>
      <c r="K3023" s="336"/>
      <c r="L3023" s="336"/>
      <c r="M3023" s="336"/>
      <c r="N3023" s="337"/>
    </row>
    <row r="3024" spans="2:14" x14ac:dyDescent="0.25">
      <c r="B3024" s="332"/>
      <c r="C3024" s="332"/>
      <c r="D3024" s="333"/>
      <c r="E3024" s="334"/>
      <c r="F3024" s="334"/>
      <c r="G3024" s="334"/>
      <c r="H3024" s="335"/>
      <c r="I3024" s="336"/>
      <c r="J3024" s="336"/>
      <c r="K3024" s="336"/>
      <c r="L3024" s="336"/>
      <c r="M3024" s="336"/>
      <c r="N3024" s="337"/>
    </row>
    <row r="3025" spans="2:14" x14ac:dyDescent="0.25">
      <c r="B3025" s="332"/>
      <c r="C3025" s="332"/>
      <c r="D3025" s="333"/>
      <c r="E3025" s="334"/>
      <c r="F3025" s="334"/>
      <c r="G3025" s="334"/>
      <c r="H3025" s="335"/>
      <c r="I3025" s="336"/>
      <c r="J3025" s="336"/>
      <c r="K3025" s="336"/>
      <c r="L3025" s="336"/>
      <c r="M3025" s="336"/>
      <c r="N3025" s="337"/>
    </row>
    <row r="3026" spans="2:14" x14ac:dyDescent="0.25">
      <c r="B3026" s="332"/>
      <c r="C3026" s="332"/>
      <c r="D3026" s="333"/>
      <c r="E3026" s="334"/>
      <c r="F3026" s="334"/>
      <c r="G3026" s="334"/>
      <c r="H3026" s="335"/>
      <c r="I3026" s="336"/>
      <c r="J3026" s="336"/>
      <c r="K3026" s="336"/>
      <c r="L3026" s="336"/>
      <c r="M3026" s="336"/>
      <c r="N3026" s="337"/>
    </row>
    <row r="3027" spans="2:14" x14ac:dyDescent="0.25">
      <c r="B3027" s="332"/>
      <c r="C3027" s="332"/>
      <c r="D3027" s="333"/>
      <c r="E3027" s="334"/>
      <c r="F3027" s="334"/>
      <c r="G3027" s="334"/>
      <c r="H3027" s="335"/>
      <c r="I3027" s="336"/>
      <c r="J3027" s="336"/>
      <c r="K3027" s="336"/>
      <c r="L3027" s="336"/>
      <c r="M3027" s="336"/>
      <c r="N3027" s="337"/>
    </row>
    <row r="3028" spans="2:14" x14ac:dyDescent="0.25">
      <c r="B3028" s="332"/>
      <c r="C3028" s="332"/>
      <c r="D3028" s="333"/>
      <c r="E3028" s="334"/>
      <c r="F3028" s="334"/>
      <c r="G3028" s="334"/>
      <c r="H3028" s="335"/>
      <c r="I3028" s="336"/>
      <c r="J3028" s="336"/>
      <c r="K3028" s="336"/>
      <c r="L3028" s="336"/>
      <c r="M3028" s="336"/>
      <c r="N3028" s="337"/>
    </row>
    <row r="3029" spans="2:14" x14ac:dyDescent="0.25">
      <c r="B3029" s="332"/>
      <c r="C3029" s="332"/>
      <c r="D3029" s="333"/>
      <c r="E3029" s="334"/>
      <c r="F3029" s="334"/>
      <c r="G3029" s="334"/>
      <c r="H3029" s="335"/>
      <c r="I3029" s="336"/>
      <c r="J3029" s="336"/>
      <c r="K3029" s="336"/>
      <c r="L3029" s="336"/>
      <c r="M3029" s="336"/>
      <c r="N3029" s="337"/>
    </row>
    <row r="3030" spans="2:14" x14ac:dyDescent="0.25">
      <c r="B3030" s="332"/>
      <c r="C3030" s="332"/>
      <c r="D3030" s="333"/>
      <c r="E3030" s="334"/>
      <c r="F3030" s="334"/>
      <c r="G3030" s="334"/>
      <c r="H3030" s="335"/>
      <c r="I3030" s="336"/>
      <c r="J3030" s="336"/>
      <c r="K3030" s="336"/>
      <c r="L3030" s="336"/>
      <c r="M3030" s="336"/>
      <c r="N3030" s="337"/>
    </row>
    <row r="3031" spans="2:14" x14ac:dyDescent="0.25">
      <c r="B3031" s="332"/>
      <c r="C3031" s="332"/>
      <c r="D3031" s="333"/>
      <c r="E3031" s="334"/>
      <c r="F3031" s="334"/>
      <c r="G3031" s="334"/>
      <c r="H3031" s="335"/>
      <c r="I3031" s="336"/>
      <c r="J3031" s="336"/>
      <c r="K3031" s="336"/>
      <c r="L3031" s="336"/>
      <c r="M3031" s="336"/>
      <c r="N3031" s="337"/>
    </row>
    <row r="3032" spans="2:14" x14ac:dyDescent="0.25">
      <c r="B3032" s="332"/>
      <c r="C3032" s="332"/>
      <c r="D3032" s="333"/>
      <c r="E3032" s="334"/>
      <c r="F3032" s="334"/>
      <c r="G3032" s="334"/>
      <c r="H3032" s="335"/>
      <c r="I3032" s="336"/>
      <c r="J3032" s="336"/>
      <c r="K3032" s="336"/>
      <c r="L3032" s="336"/>
      <c r="M3032" s="336"/>
      <c r="N3032" s="337"/>
    </row>
    <row r="3033" spans="2:14" x14ac:dyDescent="0.25">
      <c r="B3033" s="332"/>
      <c r="C3033" s="332"/>
      <c r="D3033" s="333"/>
      <c r="E3033" s="334"/>
      <c r="F3033" s="334"/>
      <c r="G3033" s="334"/>
      <c r="H3033" s="335"/>
      <c r="I3033" s="336"/>
      <c r="J3033" s="336"/>
      <c r="K3033" s="336"/>
      <c r="L3033" s="336"/>
      <c r="M3033" s="336"/>
      <c r="N3033" s="337"/>
    </row>
    <row r="3034" spans="2:14" x14ac:dyDescent="0.25">
      <c r="B3034" s="332"/>
      <c r="C3034" s="332"/>
      <c r="D3034" s="333"/>
      <c r="E3034" s="334"/>
      <c r="F3034" s="334"/>
      <c r="G3034" s="334"/>
      <c r="H3034" s="335"/>
      <c r="I3034" s="336"/>
      <c r="J3034" s="336"/>
      <c r="K3034" s="336"/>
      <c r="L3034" s="336"/>
      <c r="M3034" s="336"/>
      <c r="N3034" s="337"/>
    </row>
    <row r="3035" spans="2:14" x14ac:dyDescent="0.25">
      <c r="B3035" s="332"/>
      <c r="C3035" s="332"/>
      <c r="D3035" s="333"/>
      <c r="E3035" s="334"/>
      <c r="F3035" s="334"/>
      <c r="G3035" s="334"/>
      <c r="H3035" s="335"/>
      <c r="I3035" s="336"/>
      <c r="J3035" s="336"/>
      <c r="K3035" s="336"/>
      <c r="L3035" s="336"/>
      <c r="M3035" s="336"/>
      <c r="N3035" s="337"/>
    </row>
    <row r="3036" spans="2:14" x14ac:dyDescent="0.25">
      <c r="B3036" s="332"/>
      <c r="C3036" s="332"/>
      <c r="D3036" s="333"/>
      <c r="E3036" s="334"/>
      <c r="F3036" s="334"/>
      <c r="G3036" s="334"/>
      <c r="H3036" s="335"/>
      <c r="I3036" s="336"/>
      <c r="J3036" s="336"/>
      <c r="K3036" s="336"/>
      <c r="L3036" s="336"/>
      <c r="M3036" s="336"/>
      <c r="N3036" s="337"/>
    </row>
    <row r="3037" spans="2:14" x14ac:dyDescent="0.25">
      <c r="B3037" s="332"/>
      <c r="C3037" s="332"/>
      <c r="D3037" s="333"/>
      <c r="E3037" s="334"/>
      <c r="F3037" s="334"/>
      <c r="G3037" s="334"/>
      <c r="H3037" s="335"/>
      <c r="I3037" s="336"/>
      <c r="J3037" s="336"/>
      <c r="K3037" s="336"/>
      <c r="L3037" s="336"/>
      <c r="M3037" s="336"/>
      <c r="N3037" s="337"/>
    </row>
    <row r="3038" spans="2:14" x14ac:dyDescent="0.25">
      <c r="B3038" s="332"/>
      <c r="C3038" s="332"/>
      <c r="D3038" s="333"/>
      <c r="E3038" s="334"/>
      <c r="F3038" s="334"/>
      <c r="G3038" s="334"/>
      <c r="H3038" s="335"/>
      <c r="I3038" s="336"/>
      <c r="J3038" s="336"/>
      <c r="K3038" s="336"/>
      <c r="L3038" s="336"/>
      <c r="M3038" s="336"/>
      <c r="N3038" s="337"/>
    </row>
    <row r="3039" spans="2:14" x14ac:dyDescent="0.25">
      <c r="B3039" s="332"/>
      <c r="C3039" s="332"/>
      <c r="D3039" s="333"/>
      <c r="E3039" s="334"/>
      <c r="F3039" s="334"/>
      <c r="G3039" s="334"/>
      <c r="H3039" s="335"/>
      <c r="I3039" s="336"/>
      <c r="J3039" s="336"/>
      <c r="K3039" s="336"/>
      <c r="L3039" s="336"/>
      <c r="M3039" s="336"/>
      <c r="N3039" s="337"/>
    </row>
    <row r="3040" spans="2:14" x14ac:dyDescent="0.25">
      <c r="B3040" s="332"/>
      <c r="C3040" s="332"/>
      <c r="D3040" s="333"/>
      <c r="E3040" s="334"/>
      <c r="F3040" s="334"/>
      <c r="G3040" s="334"/>
      <c r="H3040" s="335"/>
      <c r="I3040" s="336"/>
      <c r="J3040" s="336"/>
      <c r="K3040" s="336"/>
      <c r="L3040" s="336"/>
      <c r="M3040" s="336"/>
      <c r="N3040" s="337"/>
    </row>
    <row r="3041" spans="2:14" x14ac:dyDescent="0.25">
      <c r="B3041" s="332"/>
      <c r="C3041" s="332"/>
      <c r="D3041" s="333"/>
      <c r="E3041" s="334"/>
      <c r="F3041" s="334"/>
      <c r="G3041" s="334"/>
      <c r="H3041" s="335"/>
      <c r="I3041" s="336"/>
      <c r="J3041" s="336"/>
      <c r="K3041" s="336"/>
      <c r="L3041" s="336"/>
      <c r="M3041" s="336"/>
      <c r="N3041" s="337"/>
    </row>
    <row r="3042" spans="2:14" x14ac:dyDescent="0.25">
      <c r="B3042" s="332"/>
      <c r="C3042" s="332"/>
      <c r="D3042" s="333"/>
      <c r="E3042" s="334"/>
      <c r="F3042" s="334"/>
      <c r="G3042" s="334"/>
      <c r="H3042" s="335"/>
      <c r="I3042" s="336"/>
      <c r="J3042" s="336"/>
      <c r="K3042" s="336"/>
      <c r="L3042" s="336"/>
      <c r="M3042" s="336"/>
      <c r="N3042" s="337"/>
    </row>
    <row r="3043" spans="2:14" x14ac:dyDescent="0.25">
      <c r="B3043" s="332"/>
      <c r="C3043" s="332"/>
      <c r="D3043" s="333"/>
      <c r="E3043" s="334"/>
      <c r="F3043" s="334"/>
      <c r="G3043" s="334"/>
      <c r="H3043" s="335"/>
      <c r="I3043" s="336"/>
      <c r="J3043" s="336"/>
      <c r="K3043" s="336"/>
      <c r="L3043" s="336"/>
      <c r="M3043" s="336"/>
      <c r="N3043" s="337"/>
    </row>
    <row r="3044" spans="2:14" x14ac:dyDescent="0.25">
      <c r="B3044" s="332"/>
      <c r="C3044" s="332"/>
      <c r="D3044" s="333"/>
      <c r="E3044" s="334"/>
      <c r="F3044" s="334"/>
      <c r="G3044" s="334"/>
      <c r="H3044" s="335"/>
      <c r="I3044" s="336"/>
      <c r="J3044" s="336"/>
      <c r="K3044" s="336"/>
      <c r="L3044" s="336"/>
      <c r="M3044" s="336"/>
      <c r="N3044" s="337"/>
    </row>
    <row r="3045" spans="2:14" x14ac:dyDescent="0.25">
      <c r="B3045" s="332"/>
      <c r="C3045" s="332"/>
      <c r="D3045" s="333"/>
      <c r="E3045" s="334"/>
      <c r="F3045" s="334"/>
      <c r="G3045" s="334"/>
      <c r="H3045" s="335"/>
      <c r="I3045" s="336"/>
      <c r="J3045" s="336"/>
      <c r="K3045" s="336"/>
      <c r="L3045" s="336"/>
      <c r="M3045" s="336"/>
      <c r="N3045" s="337"/>
    </row>
    <row r="3046" spans="2:14" x14ac:dyDescent="0.25">
      <c r="B3046" s="332"/>
      <c r="C3046" s="332"/>
      <c r="D3046" s="333"/>
      <c r="E3046" s="334"/>
      <c r="F3046" s="334"/>
      <c r="G3046" s="334"/>
      <c r="H3046" s="335"/>
      <c r="I3046" s="336"/>
      <c r="J3046" s="336"/>
      <c r="K3046" s="336"/>
      <c r="L3046" s="336"/>
      <c r="M3046" s="336"/>
      <c r="N3046" s="337"/>
    </row>
    <row r="3047" spans="2:14" x14ac:dyDescent="0.25">
      <c r="B3047" s="332"/>
      <c r="C3047" s="332"/>
      <c r="D3047" s="333"/>
      <c r="E3047" s="334"/>
      <c r="F3047" s="334"/>
      <c r="G3047" s="334"/>
      <c r="H3047" s="335"/>
      <c r="I3047" s="336"/>
      <c r="J3047" s="336"/>
      <c r="K3047" s="336"/>
      <c r="L3047" s="336"/>
      <c r="M3047" s="336"/>
      <c r="N3047" s="337"/>
    </row>
    <row r="3048" spans="2:14" x14ac:dyDescent="0.25">
      <c r="B3048" s="332"/>
      <c r="C3048" s="332"/>
      <c r="D3048" s="333"/>
      <c r="E3048" s="334"/>
      <c r="F3048" s="334"/>
      <c r="G3048" s="334"/>
      <c r="H3048" s="335"/>
      <c r="I3048" s="336"/>
      <c r="J3048" s="336"/>
      <c r="K3048" s="336"/>
      <c r="L3048" s="336"/>
      <c r="M3048" s="336"/>
      <c r="N3048" s="337"/>
    </row>
    <row r="3049" spans="2:14" x14ac:dyDescent="0.25">
      <c r="B3049" s="332"/>
      <c r="C3049" s="332"/>
      <c r="D3049" s="333"/>
      <c r="E3049" s="334"/>
      <c r="F3049" s="334"/>
      <c r="G3049" s="334"/>
      <c r="H3049" s="335"/>
      <c r="I3049" s="336"/>
      <c r="J3049" s="336"/>
      <c r="K3049" s="336"/>
      <c r="L3049" s="336"/>
      <c r="M3049" s="336"/>
      <c r="N3049" s="337"/>
    </row>
    <row r="3050" spans="2:14" x14ac:dyDescent="0.25">
      <c r="B3050" s="332"/>
      <c r="C3050" s="332"/>
      <c r="D3050" s="333"/>
      <c r="E3050" s="334"/>
      <c r="F3050" s="334"/>
      <c r="G3050" s="334"/>
      <c r="H3050" s="335"/>
      <c r="I3050" s="336"/>
      <c r="J3050" s="336"/>
      <c r="K3050" s="336"/>
      <c r="L3050" s="336"/>
      <c r="M3050" s="336"/>
      <c r="N3050" s="337"/>
    </row>
    <row r="3051" spans="2:14" x14ac:dyDescent="0.25">
      <c r="B3051" s="332"/>
      <c r="C3051" s="332"/>
      <c r="D3051" s="333"/>
      <c r="E3051" s="334"/>
      <c r="F3051" s="334"/>
      <c r="G3051" s="334"/>
      <c r="H3051" s="335"/>
      <c r="I3051" s="336"/>
      <c r="J3051" s="336"/>
      <c r="K3051" s="336"/>
      <c r="L3051" s="336"/>
      <c r="M3051" s="336"/>
      <c r="N3051" s="337"/>
    </row>
    <row r="3052" spans="2:14" x14ac:dyDescent="0.25">
      <c r="B3052" s="332"/>
      <c r="C3052" s="332"/>
      <c r="D3052" s="333"/>
      <c r="E3052" s="334"/>
      <c r="F3052" s="334"/>
      <c r="G3052" s="334"/>
      <c r="H3052" s="335"/>
      <c r="I3052" s="336"/>
      <c r="J3052" s="336"/>
      <c r="K3052" s="336"/>
      <c r="L3052" s="336"/>
      <c r="M3052" s="336"/>
      <c r="N3052" s="337"/>
    </row>
    <row r="3053" spans="2:14" x14ac:dyDescent="0.25">
      <c r="B3053" s="332"/>
      <c r="C3053" s="332"/>
      <c r="D3053" s="333"/>
      <c r="E3053" s="334"/>
      <c r="F3053" s="334"/>
      <c r="G3053" s="334"/>
      <c r="H3053" s="335"/>
      <c r="I3053" s="336"/>
      <c r="J3053" s="336"/>
      <c r="K3053" s="336"/>
      <c r="L3053" s="336"/>
      <c r="M3053" s="336"/>
      <c r="N3053" s="337"/>
    </row>
    <row r="3054" spans="2:14" x14ac:dyDescent="0.25">
      <c r="B3054" s="332"/>
      <c r="C3054" s="332"/>
      <c r="D3054" s="333"/>
      <c r="E3054" s="334"/>
      <c r="F3054" s="334"/>
      <c r="G3054" s="334"/>
      <c r="H3054" s="335"/>
      <c r="I3054" s="336"/>
      <c r="J3054" s="336"/>
      <c r="K3054" s="336"/>
      <c r="L3054" s="336"/>
      <c r="M3054" s="336"/>
      <c r="N3054" s="337"/>
    </row>
    <row r="3055" spans="2:14" x14ac:dyDescent="0.25">
      <c r="B3055" s="332"/>
      <c r="C3055" s="332"/>
      <c r="D3055" s="333"/>
      <c r="E3055" s="334"/>
      <c r="F3055" s="334"/>
      <c r="G3055" s="334"/>
      <c r="H3055" s="335"/>
      <c r="I3055" s="336"/>
      <c r="J3055" s="336"/>
      <c r="K3055" s="336"/>
      <c r="L3055" s="336"/>
      <c r="M3055" s="336"/>
      <c r="N3055" s="337"/>
    </row>
    <row r="3056" spans="2:14" x14ac:dyDescent="0.25">
      <c r="B3056" s="332"/>
      <c r="C3056" s="332"/>
      <c r="D3056" s="333"/>
      <c r="E3056" s="334"/>
      <c r="F3056" s="334"/>
      <c r="G3056" s="334"/>
      <c r="H3056" s="335"/>
      <c r="I3056" s="336"/>
      <c r="J3056" s="336"/>
      <c r="K3056" s="336"/>
      <c r="L3056" s="336"/>
      <c r="M3056" s="336"/>
      <c r="N3056" s="337"/>
    </row>
    <row r="3057" spans="2:14" x14ac:dyDescent="0.25">
      <c r="B3057" s="332"/>
      <c r="C3057" s="332"/>
      <c r="D3057" s="333"/>
      <c r="E3057" s="334"/>
      <c r="F3057" s="334"/>
      <c r="G3057" s="334"/>
      <c r="H3057" s="335"/>
      <c r="I3057" s="336"/>
      <c r="J3057" s="336"/>
      <c r="K3057" s="336"/>
      <c r="L3057" s="336"/>
      <c r="M3057" s="336"/>
      <c r="N3057" s="337"/>
    </row>
    <row r="3058" spans="2:14" x14ac:dyDescent="0.25">
      <c r="B3058" s="332"/>
      <c r="C3058" s="332"/>
      <c r="D3058" s="333"/>
      <c r="E3058" s="334"/>
      <c r="F3058" s="334"/>
      <c r="G3058" s="334"/>
      <c r="H3058" s="335"/>
      <c r="I3058" s="336"/>
      <c r="J3058" s="336"/>
      <c r="K3058" s="336"/>
      <c r="L3058" s="336"/>
      <c r="M3058" s="336"/>
      <c r="N3058" s="337"/>
    </row>
    <row r="3059" spans="2:14" x14ac:dyDescent="0.25">
      <c r="B3059" s="332"/>
      <c r="C3059" s="332"/>
      <c r="D3059" s="333"/>
      <c r="E3059" s="334"/>
      <c r="F3059" s="334"/>
      <c r="G3059" s="334"/>
      <c r="H3059" s="335"/>
      <c r="I3059" s="336"/>
      <c r="J3059" s="336"/>
      <c r="K3059" s="336"/>
      <c r="L3059" s="336"/>
      <c r="M3059" s="336"/>
      <c r="N3059" s="337"/>
    </row>
    <row r="3060" spans="2:14" x14ac:dyDescent="0.25">
      <c r="B3060" s="332"/>
      <c r="C3060" s="332"/>
      <c r="D3060" s="333"/>
      <c r="E3060" s="334"/>
      <c r="F3060" s="334"/>
      <c r="G3060" s="334"/>
      <c r="H3060" s="335"/>
      <c r="I3060" s="336"/>
      <c r="J3060" s="336"/>
      <c r="K3060" s="336"/>
      <c r="L3060" s="336"/>
      <c r="M3060" s="336"/>
      <c r="N3060" s="337"/>
    </row>
    <row r="3061" spans="2:14" x14ac:dyDescent="0.25">
      <c r="B3061" s="332"/>
      <c r="C3061" s="332"/>
      <c r="D3061" s="333"/>
      <c r="E3061" s="334"/>
      <c r="F3061" s="334"/>
      <c r="G3061" s="334"/>
      <c r="H3061" s="335"/>
      <c r="I3061" s="336"/>
      <c r="J3061" s="336"/>
      <c r="K3061" s="336"/>
      <c r="L3061" s="336"/>
      <c r="M3061" s="336"/>
      <c r="N3061" s="337"/>
    </row>
    <row r="3062" spans="2:14" x14ac:dyDescent="0.25">
      <c r="B3062" s="332"/>
      <c r="C3062" s="332"/>
      <c r="D3062" s="333"/>
      <c r="E3062" s="334"/>
      <c r="F3062" s="334"/>
      <c r="G3062" s="334"/>
      <c r="H3062" s="335"/>
      <c r="I3062" s="336"/>
      <c r="J3062" s="336"/>
      <c r="K3062" s="336"/>
      <c r="L3062" s="336"/>
      <c r="M3062" s="336"/>
      <c r="N3062" s="337"/>
    </row>
    <row r="3063" spans="2:14" x14ac:dyDescent="0.25">
      <c r="B3063" s="332"/>
      <c r="C3063" s="332"/>
      <c r="D3063" s="333"/>
      <c r="E3063" s="334"/>
      <c r="F3063" s="334"/>
      <c r="G3063" s="334"/>
      <c r="H3063" s="335"/>
      <c r="I3063" s="336"/>
      <c r="J3063" s="336"/>
      <c r="K3063" s="336"/>
      <c r="L3063" s="336"/>
      <c r="M3063" s="336"/>
      <c r="N3063" s="337"/>
    </row>
    <row r="3064" spans="2:14" x14ac:dyDescent="0.25">
      <c r="B3064" s="332"/>
      <c r="C3064" s="332"/>
      <c r="D3064" s="333"/>
      <c r="E3064" s="334"/>
      <c r="F3064" s="334"/>
      <c r="G3064" s="334"/>
      <c r="H3064" s="335"/>
      <c r="I3064" s="336"/>
      <c r="J3064" s="336"/>
      <c r="K3064" s="336"/>
      <c r="L3064" s="336"/>
      <c r="M3064" s="336"/>
      <c r="N3064" s="337"/>
    </row>
    <row r="3065" spans="2:14" x14ac:dyDescent="0.25">
      <c r="B3065" s="332"/>
      <c r="C3065" s="332"/>
      <c r="D3065" s="333"/>
      <c r="E3065" s="334"/>
      <c r="F3065" s="334"/>
      <c r="G3065" s="334"/>
      <c r="H3065" s="335"/>
      <c r="I3065" s="336"/>
      <c r="J3065" s="336"/>
      <c r="K3065" s="336"/>
      <c r="L3065" s="336"/>
      <c r="M3065" s="336"/>
      <c r="N3065" s="337"/>
    </row>
    <row r="3066" spans="2:14" x14ac:dyDescent="0.25">
      <c r="B3066" s="332"/>
      <c r="C3066" s="332"/>
      <c r="D3066" s="333"/>
      <c r="E3066" s="334"/>
      <c r="F3066" s="334"/>
      <c r="G3066" s="334"/>
      <c r="H3066" s="335"/>
      <c r="I3066" s="336"/>
      <c r="J3066" s="336"/>
      <c r="K3066" s="336"/>
      <c r="L3066" s="336"/>
      <c r="M3066" s="336"/>
      <c r="N3066" s="337"/>
    </row>
    <row r="3067" spans="2:14" x14ac:dyDescent="0.25">
      <c r="B3067" s="332"/>
      <c r="C3067" s="332"/>
      <c r="D3067" s="333"/>
      <c r="E3067" s="334"/>
      <c r="F3067" s="334"/>
      <c r="G3067" s="334"/>
      <c r="H3067" s="335"/>
      <c r="I3067" s="336"/>
      <c r="J3067" s="336"/>
      <c r="K3067" s="336"/>
      <c r="L3067" s="336"/>
      <c r="M3067" s="336"/>
      <c r="N3067" s="337"/>
    </row>
    <row r="3068" spans="2:14" x14ac:dyDescent="0.25">
      <c r="B3068" s="332"/>
      <c r="C3068" s="332"/>
      <c r="D3068" s="333"/>
      <c r="E3068" s="334"/>
      <c r="F3068" s="334"/>
      <c r="G3068" s="334"/>
      <c r="H3068" s="335"/>
      <c r="I3068" s="336"/>
      <c r="J3068" s="336"/>
      <c r="K3068" s="336"/>
      <c r="L3068" s="336"/>
      <c r="M3068" s="336"/>
      <c r="N3068" s="337"/>
    </row>
    <row r="3069" spans="2:14" x14ac:dyDescent="0.25">
      <c r="B3069" s="332"/>
      <c r="C3069" s="332"/>
      <c r="D3069" s="333"/>
      <c r="E3069" s="334"/>
      <c r="F3069" s="334"/>
      <c r="G3069" s="334"/>
      <c r="H3069" s="335"/>
      <c r="I3069" s="336"/>
      <c r="J3069" s="336"/>
      <c r="K3069" s="336"/>
      <c r="L3069" s="336"/>
      <c r="M3069" s="336"/>
      <c r="N3069" s="337"/>
    </row>
    <row r="3070" spans="2:14" x14ac:dyDescent="0.25">
      <c r="B3070" s="332"/>
      <c r="C3070" s="332"/>
      <c r="D3070" s="333"/>
      <c r="E3070" s="334"/>
      <c r="F3070" s="334"/>
      <c r="G3070" s="334"/>
      <c r="H3070" s="335"/>
      <c r="I3070" s="336"/>
      <c r="J3070" s="336"/>
      <c r="K3070" s="336"/>
      <c r="L3070" s="336"/>
      <c r="M3070" s="336"/>
      <c r="N3070" s="337"/>
    </row>
    <row r="3071" spans="2:14" x14ac:dyDescent="0.25">
      <c r="B3071" s="332"/>
      <c r="C3071" s="332"/>
      <c r="D3071" s="333"/>
      <c r="E3071" s="334"/>
      <c r="F3071" s="334"/>
      <c r="G3071" s="334"/>
      <c r="H3071" s="335"/>
      <c r="I3071" s="336"/>
      <c r="J3071" s="336"/>
      <c r="K3071" s="336"/>
      <c r="L3071" s="336"/>
      <c r="M3071" s="336"/>
      <c r="N3071" s="337"/>
    </row>
    <row r="3072" spans="2:14" x14ac:dyDescent="0.25">
      <c r="B3072" s="332"/>
      <c r="C3072" s="332"/>
      <c r="D3072" s="333"/>
      <c r="E3072" s="334"/>
      <c r="F3072" s="334"/>
      <c r="G3072" s="334"/>
      <c r="H3072" s="335"/>
      <c r="I3072" s="336"/>
      <c r="J3072" s="336"/>
      <c r="K3072" s="336"/>
      <c r="L3072" s="336"/>
      <c r="M3072" s="336"/>
      <c r="N3072" s="337"/>
    </row>
    <row r="3073" spans="2:14" x14ac:dyDescent="0.25">
      <c r="B3073" s="332"/>
      <c r="C3073" s="332"/>
      <c r="D3073" s="333"/>
      <c r="E3073" s="334"/>
      <c r="F3073" s="334"/>
      <c r="G3073" s="334"/>
      <c r="H3073" s="335"/>
      <c r="I3073" s="336"/>
      <c r="J3073" s="336"/>
      <c r="K3073" s="336"/>
      <c r="L3073" s="336"/>
      <c r="M3073" s="336"/>
      <c r="N3073" s="337"/>
    </row>
    <row r="3074" spans="2:14" x14ac:dyDescent="0.25">
      <c r="B3074" s="332"/>
      <c r="C3074" s="332"/>
      <c r="D3074" s="333"/>
      <c r="E3074" s="334"/>
      <c r="F3074" s="334"/>
      <c r="G3074" s="334"/>
      <c r="H3074" s="335"/>
      <c r="I3074" s="336"/>
      <c r="J3074" s="336"/>
      <c r="K3074" s="336"/>
      <c r="L3074" s="336"/>
      <c r="M3074" s="336"/>
      <c r="N3074" s="337"/>
    </row>
    <row r="3075" spans="2:14" x14ac:dyDescent="0.25">
      <c r="B3075" s="332"/>
      <c r="C3075" s="332"/>
      <c r="D3075" s="333"/>
      <c r="E3075" s="334"/>
      <c r="F3075" s="334"/>
      <c r="G3075" s="334"/>
      <c r="H3075" s="335"/>
      <c r="I3075" s="336"/>
      <c r="J3075" s="336"/>
      <c r="K3075" s="336"/>
      <c r="L3075" s="336"/>
      <c r="M3075" s="336"/>
      <c r="N3075" s="337"/>
    </row>
    <row r="3076" spans="2:14" x14ac:dyDescent="0.25">
      <c r="B3076" s="332"/>
      <c r="C3076" s="332"/>
      <c r="D3076" s="333"/>
      <c r="E3076" s="334"/>
      <c r="F3076" s="334"/>
      <c r="G3076" s="334"/>
      <c r="H3076" s="335"/>
      <c r="I3076" s="336"/>
      <c r="J3076" s="336"/>
      <c r="K3076" s="336"/>
      <c r="L3076" s="336"/>
      <c r="M3076" s="336"/>
      <c r="N3076" s="337"/>
    </row>
    <row r="3077" spans="2:14" x14ac:dyDescent="0.25">
      <c r="B3077" s="332"/>
      <c r="C3077" s="332"/>
      <c r="D3077" s="333"/>
      <c r="E3077" s="334"/>
      <c r="F3077" s="334"/>
      <c r="G3077" s="334"/>
      <c r="H3077" s="335"/>
      <c r="I3077" s="336"/>
      <c r="J3077" s="336"/>
      <c r="K3077" s="336"/>
      <c r="L3077" s="336"/>
      <c r="M3077" s="336"/>
      <c r="N3077" s="337"/>
    </row>
    <row r="3078" spans="2:14" x14ac:dyDescent="0.25">
      <c r="B3078" s="332"/>
      <c r="C3078" s="332"/>
      <c r="D3078" s="333"/>
      <c r="E3078" s="334"/>
      <c r="F3078" s="334"/>
      <c r="G3078" s="334"/>
      <c r="H3078" s="335"/>
      <c r="I3078" s="336"/>
      <c r="J3078" s="336"/>
      <c r="K3078" s="336"/>
      <c r="L3078" s="336"/>
      <c r="M3078" s="336"/>
      <c r="N3078" s="337"/>
    </row>
    <row r="3079" spans="2:14" x14ac:dyDescent="0.25">
      <c r="B3079" s="332"/>
      <c r="C3079" s="332"/>
      <c r="D3079" s="333"/>
      <c r="E3079" s="334"/>
      <c r="F3079" s="334"/>
      <c r="G3079" s="334"/>
      <c r="H3079" s="335"/>
      <c r="I3079" s="336"/>
      <c r="J3079" s="336"/>
      <c r="K3079" s="336"/>
      <c r="L3079" s="336"/>
      <c r="M3079" s="336"/>
      <c r="N3079" s="337"/>
    </row>
    <row r="3080" spans="2:14" x14ac:dyDescent="0.25">
      <c r="B3080" s="332"/>
      <c r="C3080" s="332"/>
      <c r="D3080" s="333"/>
      <c r="E3080" s="334"/>
      <c r="F3080" s="334"/>
      <c r="G3080" s="334"/>
      <c r="H3080" s="335"/>
      <c r="I3080" s="336"/>
      <c r="J3080" s="336"/>
      <c r="K3080" s="336"/>
      <c r="L3080" s="336"/>
      <c r="M3080" s="336"/>
      <c r="N3080" s="337"/>
    </row>
    <row r="3081" spans="2:14" x14ac:dyDescent="0.25">
      <c r="B3081" s="332"/>
      <c r="C3081" s="332"/>
      <c r="D3081" s="333"/>
      <c r="E3081" s="334"/>
      <c r="F3081" s="334"/>
      <c r="G3081" s="334"/>
      <c r="H3081" s="335"/>
      <c r="I3081" s="336"/>
      <c r="J3081" s="336"/>
      <c r="K3081" s="336"/>
      <c r="L3081" s="336"/>
      <c r="M3081" s="336"/>
      <c r="N3081" s="337"/>
    </row>
    <row r="3082" spans="2:14" x14ac:dyDescent="0.25">
      <c r="B3082" s="332"/>
      <c r="C3082" s="332"/>
      <c r="D3082" s="333"/>
      <c r="E3082" s="334"/>
      <c r="F3082" s="334"/>
      <c r="G3082" s="334"/>
      <c r="H3082" s="335"/>
      <c r="I3082" s="336"/>
      <c r="J3082" s="336"/>
      <c r="K3082" s="336"/>
      <c r="L3082" s="336"/>
      <c r="M3082" s="336"/>
      <c r="N3082" s="337"/>
    </row>
    <row r="3083" spans="2:14" x14ac:dyDescent="0.25">
      <c r="B3083" s="332"/>
      <c r="C3083" s="332"/>
      <c r="D3083" s="333"/>
      <c r="E3083" s="334"/>
      <c r="F3083" s="334"/>
      <c r="G3083" s="334"/>
      <c r="H3083" s="335"/>
      <c r="I3083" s="336"/>
      <c r="J3083" s="336"/>
      <c r="K3083" s="336"/>
      <c r="L3083" s="336"/>
      <c r="M3083" s="336"/>
      <c r="N3083" s="337"/>
    </row>
    <row r="3084" spans="2:14" x14ac:dyDescent="0.25">
      <c r="B3084" s="332"/>
      <c r="C3084" s="332"/>
      <c r="D3084" s="333"/>
      <c r="E3084" s="334"/>
      <c r="F3084" s="334"/>
      <c r="G3084" s="334"/>
      <c r="H3084" s="335"/>
      <c r="I3084" s="336"/>
      <c r="J3084" s="336"/>
      <c r="K3084" s="336"/>
      <c r="L3084" s="336"/>
      <c r="M3084" s="336"/>
      <c r="N3084" s="337"/>
    </row>
    <row r="3085" spans="2:14" x14ac:dyDescent="0.25">
      <c r="B3085" s="332"/>
      <c r="C3085" s="332"/>
      <c r="D3085" s="333"/>
      <c r="E3085" s="334"/>
      <c r="F3085" s="334"/>
      <c r="G3085" s="334"/>
      <c r="H3085" s="335"/>
      <c r="I3085" s="336"/>
      <c r="J3085" s="336"/>
      <c r="K3085" s="336"/>
      <c r="L3085" s="336"/>
      <c r="M3085" s="336"/>
      <c r="N3085" s="337"/>
    </row>
    <row r="3086" spans="2:14" x14ac:dyDescent="0.25">
      <c r="B3086" s="332"/>
      <c r="C3086" s="332"/>
      <c r="D3086" s="333"/>
      <c r="E3086" s="334"/>
      <c r="F3086" s="334"/>
      <c r="G3086" s="334"/>
      <c r="H3086" s="335"/>
      <c r="I3086" s="336"/>
      <c r="J3086" s="336"/>
      <c r="K3086" s="336"/>
      <c r="L3086" s="336"/>
      <c r="M3086" s="336"/>
      <c r="N3086" s="337"/>
    </row>
    <row r="3087" spans="2:14" x14ac:dyDescent="0.25">
      <c r="B3087" s="332"/>
      <c r="C3087" s="332"/>
      <c r="D3087" s="333"/>
      <c r="E3087" s="334"/>
      <c r="F3087" s="334"/>
      <c r="G3087" s="334"/>
      <c r="H3087" s="335"/>
      <c r="I3087" s="336"/>
      <c r="J3087" s="336"/>
      <c r="K3087" s="336"/>
      <c r="L3087" s="336"/>
      <c r="M3087" s="336"/>
      <c r="N3087" s="337"/>
    </row>
    <row r="3088" spans="2:14" x14ac:dyDescent="0.25">
      <c r="B3088" s="332"/>
      <c r="C3088" s="332"/>
      <c r="D3088" s="333"/>
      <c r="E3088" s="334"/>
      <c r="F3088" s="334"/>
      <c r="G3088" s="334"/>
      <c r="H3088" s="335"/>
      <c r="I3088" s="336"/>
      <c r="J3088" s="336"/>
      <c r="K3088" s="336"/>
      <c r="L3088" s="336"/>
      <c r="M3088" s="336"/>
      <c r="N3088" s="337"/>
    </row>
    <row r="3089" spans="2:14" x14ac:dyDescent="0.25">
      <c r="B3089" s="332"/>
      <c r="C3089" s="332"/>
      <c r="D3089" s="333"/>
      <c r="E3089" s="334"/>
      <c r="F3089" s="334"/>
      <c r="G3089" s="334"/>
      <c r="H3089" s="335"/>
      <c r="I3089" s="336"/>
      <c r="J3089" s="336"/>
      <c r="K3089" s="336"/>
      <c r="L3089" s="336"/>
      <c r="M3089" s="336"/>
      <c r="N3089" s="337"/>
    </row>
    <row r="3090" spans="2:14" x14ac:dyDescent="0.25">
      <c r="B3090" s="332"/>
      <c r="C3090" s="332"/>
      <c r="D3090" s="333"/>
      <c r="E3090" s="334"/>
      <c r="F3090" s="334"/>
      <c r="G3090" s="334"/>
      <c r="H3090" s="335"/>
      <c r="I3090" s="336"/>
      <c r="J3090" s="336"/>
      <c r="K3090" s="336"/>
      <c r="L3090" s="336"/>
      <c r="M3090" s="336"/>
      <c r="N3090" s="337"/>
    </row>
    <row r="3091" spans="2:14" x14ac:dyDescent="0.25">
      <c r="B3091" s="332"/>
      <c r="C3091" s="332"/>
      <c r="D3091" s="333"/>
      <c r="E3091" s="334"/>
      <c r="F3091" s="334"/>
      <c r="G3091" s="334"/>
      <c r="H3091" s="335"/>
      <c r="I3091" s="336"/>
      <c r="J3091" s="336"/>
      <c r="K3091" s="336"/>
      <c r="L3091" s="336"/>
      <c r="M3091" s="336"/>
      <c r="N3091" s="337"/>
    </row>
    <row r="3092" spans="2:14" x14ac:dyDescent="0.25">
      <c r="B3092" s="332"/>
      <c r="C3092" s="332"/>
      <c r="D3092" s="333"/>
      <c r="E3092" s="334"/>
      <c r="F3092" s="334"/>
      <c r="G3092" s="334"/>
      <c r="H3092" s="335"/>
      <c r="I3092" s="336"/>
      <c r="J3092" s="336"/>
      <c r="K3092" s="336"/>
      <c r="L3092" s="336"/>
      <c r="M3092" s="336"/>
      <c r="N3092" s="337"/>
    </row>
    <row r="3093" spans="2:14" x14ac:dyDescent="0.25">
      <c r="B3093" s="332"/>
      <c r="C3093" s="332"/>
      <c r="D3093" s="333"/>
      <c r="E3093" s="334"/>
      <c r="F3093" s="334"/>
      <c r="G3093" s="334"/>
      <c r="H3093" s="335"/>
      <c r="I3093" s="336"/>
      <c r="J3093" s="336"/>
      <c r="K3093" s="336"/>
      <c r="L3093" s="336"/>
      <c r="M3093" s="336"/>
      <c r="N3093" s="337"/>
    </row>
    <row r="3094" spans="2:14" x14ac:dyDescent="0.25">
      <c r="B3094" s="332"/>
      <c r="C3094" s="332"/>
      <c r="D3094" s="333"/>
      <c r="E3094" s="334"/>
      <c r="F3094" s="334"/>
      <c r="G3094" s="334"/>
      <c r="H3094" s="335"/>
      <c r="I3094" s="336"/>
      <c r="J3094" s="336"/>
      <c r="K3094" s="336"/>
      <c r="L3094" s="336"/>
      <c r="M3094" s="336"/>
      <c r="N3094" s="337"/>
    </row>
    <row r="3095" spans="2:14" x14ac:dyDescent="0.25">
      <c r="B3095" s="332"/>
      <c r="C3095" s="332"/>
      <c r="D3095" s="333"/>
      <c r="E3095" s="334"/>
      <c r="F3095" s="334"/>
      <c r="G3095" s="334"/>
      <c r="H3095" s="335"/>
      <c r="I3095" s="336"/>
      <c r="J3095" s="336"/>
      <c r="K3095" s="336"/>
      <c r="L3095" s="336"/>
      <c r="M3095" s="336"/>
      <c r="N3095" s="337"/>
    </row>
    <row r="3096" spans="2:14" x14ac:dyDescent="0.25">
      <c r="B3096" s="332"/>
      <c r="C3096" s="332"/>
      <c r="D3096" s="333"/>
      <c r="E3096" s="334"/>
      <c r="F3096" s="334"/>
      <c r="G3096" s="334"/>
      <c r="H3096" s="335"/>
      <c r="I3096" s="336"/>
      <c r="J3096" s="336"/>
      <c r="K3096" s="336"/>
      <c r="L3096" s="336"/>
      <c r="M3096" s="336"/>
      <c r="N3096" s="337"/>
    </row>
    <row r="3097" spans="2:14" x14ac:dyDescent="0.25">
      <c r="B3097" s="332"/>
      <c r="C3097" s="332"/>
      <c r="D3097" s="333"/>
      <c r="E3097" s="334"/>
      <c r="F3097" s="334"/>
      <c r="G3097" s="334"/>
      <c r="H3097" s="335"/>
      <c r="I3097" s="336"/>
      <c r="J3097" s="336"/>
      <c r="K3097" s="336"/>
      <c r="L3097" s="336"/>
      <c r="M3097" s="336"/>
      <c r="N3097" s="337"/>
    </row>
    <row r="3098" spans="2:14" x14ac:dyDescent="0.25">
      <c r="B3098" s="332"/>
      <c r="C3098" s="332"/>
      <c r="D3098" s="333"/>
      <c r="E3098" s="334"/>
      <c r="F3098" s="334"/>
      <c r="G3098" s="334"/>
      <c r="H3098" s="335"/>
      <c r="I3098" s="336"/>
      <c r="J3098" s="336"/>
      <c r="K3098" s="336"/>
      <c r="L3098" s="336"/>
      <c r="M3098" s="336"/>
      <c r="N3098" s="337"/>
    </row>
    <row r="3099" spans="2:14" x14ac:dyDescent="0.25">
      <c r="B3099" s="332"/>
      <c r="C3099" s="332"/>
      <c r="D3099" s="333"/>
      <c r="E3099" s="334"/>
      <c r="F3099" s="334"/>
      <c r="G3099" s="334"/>
      <c r="H3099" s="335"/>
      <c r="I3099" s="336"/>
      <c r="J3099" s="336"/>
      <c r="K3099" s="336"/>
      <c r="L3099" s="336"/>
      <c r="M3099" s="336"/>
      <c r="N3099" s="337"/>
    </row>
    <row r="3100" spans="2:14" x14ac:dyDescent="0.25">
      <c r="B3100" s="332"/>
      <c r="C3100" s="332"/>
      <c r="D3100" s="333"/>
      <c r="E3100" s="334"/>
      <c r="F3100" s="334"/>
      <c r="G3100" s="334"/>
      <c r="H3100" s="335"/>
      <c r="I3100" s="336"/>
      <c r="J3100" s="336"/>
      <c r="K3100" s="336"/>
      <c r="L3100" s="336"/>
      <c r="M3100" s="336"/>
      <c r="N3100" s="337"/>
    </row>
    <row r="3101" spans="2:14" x14ac:dyDescent="0.25">
      <c r="B3101" s="332"/>
      <c r="C3101" s="332"/>
      <c r="D3101" s="333"/>
      <c r="E3101" s="334"/>
      <c r="F3101" s="334"/>
      <c r="G3101" s="334"/>
      <c r="H3101" s="335"/>
      <c r="I3101" s="336"/>
      <c r="J3101" s="336"/>
      <c r="K3101" s="336"/>
      <c r="L3101" s="336"/>
      <c r="M3101" s="336"/>
      <c r="N3101" s="337"/>
    </row>
    <row r="3102" spans="2:14" x14ac:dyDescent="0.25">
      <c r="B3102" s="332"/>
      <c r="C3102" s="332"/>
      <c r="D3102" s="333"/>
      <c r="E3102" s="334"/>
      <c r="F3102" s="334"/>
      <c r="G3102" s="334"/>
      <c r="H3102" s="335"/>
      <c r="I3102" s="336"/>
      <c r="J3102" s="336"/>
      <c r="K3102" s="336"/>
      <c r="L3102" s="336"/>
      <c r="M3102" s="336"/>
      <c r="N3102" s="337"/>
    </row>
    <row r="3103" spans="2:14" x14ac:dyDescent="0.25">
      <c r="B3103" s="332"/>
      <c r="C3103" s="332"/>
      <c r="D3103" s="333"/>
      <c r="E3103" s="334"/>
      <c r="F3103" s="334"/>
      <c r="G3103" s="334"/>
      <c r="H3103" s="335"/>
      <c r="I3103" s="336"/>
      <c r="J3103" s="336"/>
      <c r="K3103" s="336"/>
      <c r="L3103" s="336"/>
      <c r="M3103" s="336"/>
      <c r="N3103" s="337"/>
    </row>
    <row r="3104" spans="2:14" x14ac:dyDescent="0.25">
      <c r="B3104" s="332"/>
      <c r="C3104" s="332"/>
      <c r="D3104" s="333"/>
      <c r="E3104" s="334"/>
      <c r="F3104" s="334"/>
      <c r="G3104" s="334"/>
      <c r="H3104" s="335"/>
      <c r="I3104" s="336"/>
      <c r="J3104" s="336"/>
      <c r="K3104" s="336"/>
      <c r="L3104" s="336"/>
      <c r="M3104" s="336"/>
      <c r="N3104" s="337"/>
    </row>
    <row r="3105" spans="2:14" x14ac:dyDescent="0.25">
      <c r="B3105" s="332"/>
      <c r="C3105" s="332"/>
      <c r="D3105" s="333"/>
      <c r="E3105" s="334"/>
      <c r="F3105" s="334"/>
      <c r="G3105" s="334"/>
      <c r="H3105" s="335"/>
      <c r="I3105" s="336"/>
      <c r="J3105" s="336"/>
      <c r="K3105" s="336"/>
      <c r="L3105" s="336"/>
      <c r="M3105" s="336"/>
      <c r="N3105" s="337"/>
    </row>
    <row r="3106" spans="2:14" x14ac:dyDescent="0.25">
      <c r="B3106" s="332"/>
      <c r="C3106" s="332"/>
      <c r="D3106" s="333"/>
      <c r="E3106" s="334"/>
      <c r="F3106" s="334"/>
      <c r="G3106" s="334"/>
      <c r="H3106" s="335"/>
      <c r="I3106" s="336"/>
      <c r="J3106" s="336"/>
      <c r="K3106" s="336"/>
      <c r="L3106" s="336"/>
      <c r="M3106" s="336"/>
      <c r="N3106" s="337"/>
    </row>
    <row r="3107" spans="2:14" x14ac:dyDescent="0.25">
      <c r="B3107" s="332"/>
      <c r="C3107" s="332"/>
      <c r="D3107" s="333"/>
      <c r="E3107" s="334"/>
      <c r="F3107" s="334"/>
      <c r="G3107" s="334"/>
      <c r="H3107" s="335"/>
      <c r="I3107" s="336"/>
      <c r="J3107" s="336"/>
      <c r="K3107" s="336"/>
      <c r="L3107" s="336"/>
      <c r="M3107" s="336"/>
      <c r="N3107" s="337"/>
    </row>
    <row r="3108" spans="2:14" x14ac:dyDescent="0.25">
      <c r="B3108" s="332"/>
      <c r="C3108" s="332"/>
      <c r="D3108" s="333"/>
      <c r="E3108" s="334"/>
      <c r="F3108" s="334"/>
      <c r="G3108" s="334"/>
      <c r="H3108" s="335"/>
      <c r="I3108" s="336"/>
      <c r="J3108" s="336"/>
      <c r="K3108" s="336"/>
      <c r="L3108" s="336"/>
      <c r="M3108" s="336"/>
      <c r="N3108" s="337"/>
    </row>
    <row r="3109" spans="2:14" x14ac:dyDescent="0.25">
      <c r="B3109" s="332"/>
      <c r="C3109" s="332"/>
      <c r="D3109" s="333"/>
      <c r="E3109" s="334"/>
      <c r="F3109" s="334"/>
      <c r="G3109" s="334"/>
      <c r="H3109" s="335"/>
      <c r="I3109" s="336"/>
      <c r="J3109" s="336"/>
      <c r="K3109" s="336"/>
      <c r="L3109" s="336"/>
      <c r="M3109" s="336"/>
      <c r="N3109" s="337"/>
    </row>
    <row r="3110" spans="2:14" x14ac:dyDescent="0.25">
      <c r="B3110" s="332"/>
      <c r="C3110" s="332"/>
      <c r="D3110" s="333"/>
      <c r="E3110" s="334"/>
      <c r="F3110" s="334"/>
      <c r="G3110" s="334"/>
      <c r="H3110" s="335"/>
      <c r="I3110" s="336"/>
      <c r="J3110" s="336"/>
      <c r="K3110" s="336"/>
      <c r="L3110" s="336"/>
      <c r="M3110" s="336"/>
      <c r="N3110" s="337"/>
    </row>
    <row r="3111" spans="2:14" x14ac:dyDescent="0.25">
      <c r="B3111" s="332"/>
      <c r="C3111" s="332"/>
      <c r="D3111" s="333"/>
      <c r="E3111" s="334"/>
      <c r="F3111" s="334"/>
      <c r="G3111" s="334"/>
      <c r="H3111" s="335"/>
      <c r="I3111" s="336"/>
      <c r="J3111" s="336"/>
      <c r="K3111" s="336"/>
      <c r="L3111" s="336"/>
      <c r="M3111" s="336"/>
      <c r="N3111" s="337"/>
    </row>
    <row r="3112" spans="2:14" x14ac:dyDescent="0.25">
      <c r="B3112" s="332"/>
      <c r="C3112" s="332"/>
      <c r="D3112" s="333"/>
      <c r="E3112" s="334"/>
      <c r="F3112" s="334"/>
      <c r="G3112" s="334"/>
      <c r="H3112" s="335"/>
      <c r="I3112" s="336"/>
      <c r="J3112" s="336"/>
      <c r="K3112" s="336"/>
      <c r="L3112" s="336"/>
      <c r="M3112" s="336"/>
      <c r="N3112" s="337"/>
    </row>
    <row r="3113" spans="2:14" x14ac:dyDescent="0.25">
      <c r="B3113" s="332"/>
      <c r="C3113" s="332"/>
      <c r="D3113" s="333"/>
      <c r="E3113" s="334"/>
      <c r="F3113" s="334"/>
      <c r="G3113" s="334"/>
      <c r="H3113" s="335"/>
      <c r="I3113" s="336"/>
      <c r="J3113" s="336"/>
      <c r="K3113" s="336"/>
      <c r="L3113" s="336"/>
      <c r="M3113" s="336"/>
      <c r="N3113" s="337"/>
    </row>
    <row r="3114" spans="2:14" x14ac:dyDescent="0.25">
      <c r="B3114" s="332"/>
      <c r="C3114" s="332"/>
      <c r="D3114" s="333"/>
      <c r="E3114" s="334"/>
      <c r="F3114" s="334"/>
      <c r="G3114" s="334"/>
      <c r="H3114" s="335"/>
      <c r="I3114" s="336"/>
      <c r="J3114" s="336"/>
      <c r="K3114" s="336"/>
      <c r="L3114" s="336"/>
      <c r="M3114" s="336"/>
      <c r="N3114" s="337"/>
    </row>
    <row r="3115" spans="2:14" x14ac:dyDescent="0.25">
      <c r="B3115" s="332"/>
      <c r="C3115" s="332"/>
      <c r="D3115" s="333"/>
      <c r="E3115" s="334"/>
      <c r="F3115" s="334"/>
      <c r="G3115" s="334"/>
      <c r="H3115" s="335"/>
      <c r="I3115" s="336"/>
      <c r="J3115" s="336"/>
      <c r="K3115" s="336"/>
      <c r="L3115" s="336"/>
      <c r="M3115" s="336"/>
      <c r="N3115" s="337"/>
    </row>
    <row r="3116" spans="2:14" x14ac:dyDescent="0.25">
      <c r="B3116" s="332"/>
      <c r="C3116" s="332"/>
      <c r="D3116" s="333"/>
      <c r="E3116" s="334"/>
      <c r="F3116" s="334"/>
      <c r="G3116" s="334"/>
      <c r="H3116" s="335"/>
      <c r="I3116" s="336"/>
      <c r="J3116" s="336"/>
      <c r="K3116" s="336"/>
      <c r="L3116" s="336"/>
      <c r="M3116" s="336"/>
      <c r="N3116" s="337"/>
    </row>
    <row r="3117" spans="2:14" x14ac:dyDescent="0.25">
      <c r="B3117" s="332"/>
      <c r="C3117" s="332"/>
      <c r="D3117" s="333"/>
      <c r="E3117" s="334"/>
      <c r="F3117" s="334"/>
      <c r="G3117" s="334"/>
      <c r="H3117" s="335"/>
      <c r="I3117" s="336"/>
      <c r="J3117" s="336"/>
      <c r="K3117" s="336"/>
      <c r="L3117" s="336"/>
      <c r="M3117" s="336"/>
      <c r="N3117" s="337"/>
    </row>
    <row r="3118" spans="2:14" x14ac:dyDescent="0.25">
      <c r="B3118" s="332"/>
      <c r="C3118" s="332"/>
      <c r="D3118" s="333"/>
      <c r="E3118" s="334"/>
      <c r="F3118" s="334"/>
      <c r="G3118" s="334"/>
      <c r="H3118" s="335"/>
      <c r="I3118" s="336"/>
      <c r="J3118" s="336"/>
      <c r="K3118" s="336"/>
      <c r="L3118" s="336"/>
      <c r="M3118" s="336"/>
      <c r="N3118" s="337"/>
    </row>
    <row r="3119" spans="2:14" x14ac:dyDescent="0.25">
      <c r="B3119" s="332"/>
      <c r="C3119" s="332"/>
      <c r="D3119" s="333"/>
      <c r="E3119" s="334"/>
      <c r="F3119" s="334"/>
      <c r="G3119" s="334"/>
      <c r="H3119" s="335"/>
      <c r="I3119" s="336"/>
      <c r="J3119" s="336"/>
      <c r="K3119" s="336"/>
      <c r="L3119" s="336"/>
      <c r="M3119" s="336"/>
      <c r="N3119" s="337"/>
    </row>
    <row r="3120" spans="2:14" x14ac:dyDescent="0.25">
      <c r="B3120" s="332"/>
      <c r="C3120" s="332"/>
      <c r="D3120" s="333"/>
      <c r="E3120" s="334"/>
      <c r="F3120" s="334"/>
      <c r="G3120" s="334"/>
      <c r="H3120" s="335"/>
      <c r="I3120" s="336"/>
      <c r="J3120" s="336"/>
      <c r="K3120" s="336"/>
      <c r="L3120" s="336"/>
      <c r="M3120" s="336"/>
      <c r="N3120" s="337"/>
    </row>
    <row r="3121" spans="2:14" x14ac:dyDescent="0.25">
      <c r="B3121" s="332"/>
      <c r="C3121" s="332"/>
      <c r="D3121" s="333"/>
      <c r="E3121" s="334"/>
      <c r="F3121" s="334"/>
      <c r="G3121" s="334"/>
      <c r="H3121" s="335"/>
      <c r="I3121" s="336"/>
      <c r="J3121" s="336"/>
      <c r="K3121" s="336"/>
      <c r="L3121" s="336"/>
      <c r="M3121" s="336"/>
      <c r="N3121" s="337"/>
    </row>
    <row r="3122" spans="2:14" x14ac:dyDescent="0.25">
      <c r="B3122" s="332"/>
      <c r="C3122" s="332"/>
      <c r="D3122" s="333"/>
      <c r="E3122" s="334"/>
      <c r="F3122" s="334"/>
      <c r="G3122" s="334"/>
      <c r="H3122" s="335"/>
      <c r="I3122" s="336"/>
      <c r="J3122" s="336"/>
      <c r="K3122" s="336"/>
      <c r="L3122" s="336"/>
      <c r="M3122" s="336"/>
      <c r="N3122" s="337"/>
    </row>
    <row r="3123" spans="2:14" x14ac:dyDescent="0.25">
      <c r="B3123" s="332"/>
      <c r="C3123" s="332"/>
      <c r="D3123" s="333"/>
      <c r="E3123" s="334"/>
      <c r="F3123" s="334"/>
      <c r="G3123" s="334"/>
      <c r="H3123" s="335"/>
      <c r="I3123" s="336"/>
      <c r="J3123" s="336"/>
      <c r="K3123" s="336"/>
      <c r="L3123" s="336"/>
      <c r="M3123" s="336"/>
      <c r="N3123" s="337"/>
    </row>
    <row r="3124" spans="2:14" x14ac:dyDescent="0.25">
      <c r="B3124" s="332"/>
      <c r="C3124" s="332"/>
      <c r="D3124" s="333"/>
      <c r="E3124" s="334"/>
      <c r="F3124" s="334"/>
      <c r="G3124" s="334"/>
      <c r="H3124" s="335"/>
      <c r="I3124" s="336"/>
      <c r="J3124" s="336"/>
      <c r="K3124" s="336"/>
      <c r="L3124" s="336"/>
      <c r="M3124" s="336"/>
      <c r="N3124" s="337"/>
    </row>
    <row r="3125" spans="2:14" x14ac:dyDescent="0.25">
      <c r="B3125" s="332"/>
      <c r="C3125" s="332"/>
      <c r="D3125" s="333"/>
      <c r="E3125" s="334"/>
      <c r="F3125" s="334"/>
      <c r="G3125" s="334"/>
      <c r="H3125" s="335"/>
      <c r="I3125" s="336"/>
      <c r="J3125" s="336"/>
      <c r="K3125" s="336"/>
      <c r="L3125" s="336"/>
      <c r="M3125" s="336"/>
      <c r="N3125" s="337"/>
    </row>
    <row r="3126" spans="2:14" x14ac:dyDescent="0.25">
      <c r="B3126" s="332"/>
      <c r="C3126" s="332"/>
      <c r="D3126" s="333"/>
      <c r="E3126" s="334"/>
      <c r="F3126" s="334"/>
      <c r="G3126" s="334"/>
      <c r="H3126" s="335"/>
      <c r="I3126" s="336"/>
      <c r="J3126" s="336"/>
      <c r="K3126" s="336"/>
      <c r="L3126" s="336"/>
      <c r="M3126" s="336"/>
      <c r="N3126" s="337"/>
    </row>
    <row r="3127" spans="2:14" x14ac:dyDescent="0.25">
      <c r="B3127" s="332"/>
      <c r="C3127" s="332"/>
      <c r="D3127" s="333"/>
      <c r="E3127" s="334"/>
      <c r="F3127" s="334"/>
      <c r="G3127" s="334"/>
      <c r="H3127" s="335"/>
      <c r="I3127" s="336"/>
      <c r="J3127" s="336"/>
      <c r="K3127" s="336"/>
      <c r="L3127" s="336"/>
      <c r="M3127" s="336"/>
      <c r="N3127" s="337"/>
    </row>
    <row r="3128" spans="2:14" x14ac:dyDescent="0.25">
      <c r="B3128" s="332"/>
      <c r="C3128" s="332"/>
      <c r="D3128" s="333"/>
      <c r="E3128" s="334"/>
      <c r="F3128" s="334"/>
      <c r="G3128" s="334"/>
      <c r="H3128" s="335"/>
      <c r="I3128" s="336"/>
      <c r="J3128" s="336"/>
      <c r="K3128" s="336"/>
      <c r="L3128" s="336"/>
      <c r="M3128" s="336"/>
      <c r="N3128" s="337"/>
    </row>
    <row r="3129" spans="2:14" x14ac:dyDescent="0.25">
      <c r="B3129" s="332"/>
      <c r="C3129" s="332"/>
      <c r="D3129" s="333"/>
      <c r="E3129" s="334"/>
      <c r="F3129" s="334"/>
      <c r="G3129" s="334"/>
      <c r="H3129" s="335"/>
      <c r="I3129" s="336"/>
      <c r="J3129" s="336"/>
      <c r="K3129" s="336"/>
      <c r="L3129" s="336"/>
      <c r="M3129" s="336"/>
      <c r="N3129" s="337"/>
    </row>
    <row r="3130" spans="2:14" x14ac:dyDescent="0.25">
      <c r="B3130" s="332"/>
      <c r="C3130" s="332"/>
      <c r="D3130" s="333"/>
      <c r="E3130" s="334"/>
      <c r="F3130" s="334"/>
      <c r="G3130" s="334"/>
      <c r="H3130" s="335"/>
      <c r="I3130" s="336"/>
      <c r="J3130" s="336"/>
      <c r="K3130" s="336"/>
      <c r="L3130" s="336"/>
      <c r="M3130" s="336"/>
      <c r="N3130" s="337"/>
    </row>
    <row r="3131" spans="2:14" x14ac:dyDescent="0.25">
      <c r="B3131" s="332"/>
      <c r="C3131" s="332"/>
      <c r="D3131" s="333"/>
      <c r="E3131" s="334"/>
      <c r="F3131" s="334"/>
      <c r="G3131" s="334"/>
      <c r="H3131" s="335"/>
      <c r="I3131" s="336"/>
      <c r="J3131" s="336"/>
      <c r="K3131" s="336"/>
      <c r="L3131" s="336"/>
      <c r="M3131" s="336"/>
      <c r="N3131" s="337"/>
    </row>
    <row r="3132" spans="2:14" x14ac:dyDescent="0.25">
      <c r="B3132" s="332"/>
      <c r="C3132" s="332"/>
      <c r="D3132" s="333"/>
      <c r="E3132" s="334"/>
      <c r="F3132" s="334"/>
      <c r="G3132" s="334"/>
      <c r="H3132" s="335"/>
      <c r="I3132" s="336"/>
      <c r="J3132" s="336"/>
      <c r="K3132" s="336"/>
      <c r="L3132" s="336"/>
      <c r="M3132" s="336"/>
      <c r="N3132" s="337"/>
    </row>
    <row r="3133" spans="2:14" x14ac:dyDescent="0.25">
      <c r="B3133" s="332"/>
      <c r="C3133" s="332"/>
      <c r="D3133" s="333"/>
      <c r="E3133" s="334"/>
      <c r="F3133" s="334"/>
      <c r="G3133" s="334"/>
      <c r="H3133" s="335"/>
      <c r="I3133" s="336"/>
      <c r="J3133" s="336"/>
      <c r="K3133" s="336"/>
      <c r="L3133" s="336"/>
      <c r="M3133" s="336"/>
      <c r="N3133" s="337"/>
    </row>
    <row r="3134" spans="2:14" x14ac:dyDescent="0.25">
      <c r="B3134" s="332"/>
      <c r="C3134" s="332"/>
      <c r="D3134" s="333"/>
      <c r="E3134" s="334"/>
      <c r="F3134" s="334"/>
      <c r="G3134" s="334"/>
      <c r="H3134" s="335"/>
      <c r="I3134" s="336"/>
      <c r="J3134" s="336"/>
      <c r="K3134" s="336"/>
      <c r="L3134" s="336"/>
      <c r="M3134" s="336"/>
      <c r="N3134" s="337"/>
    </row>
    <row r="3135" spans="2:14" x14ac:dyDescent="0.25">
      <c r="B3135" s="332"/>
      <c r="C3135" s="332"/>
      <c r="D3135" s="333"/>
      <c r="E3135" s="334"/>
      <c r="F3135" s="334"/>
      <c r="G3135" s="334"/>
      <c r="H3135" s="335"/>
      <c r="I3135" s="336"/>
      <c r="J3135" s="336"/>
      <c r="K3135" s="336"/>
      <c r="L3135" s="336"/>
      <c r="M3135" s="336"/>
      <c r="N3135" s="337"/>
    </row>
    <row r="3136" spans="2:14" x14ac:dyDescent="0.25">
      <c r="B3136" s="332"/>
      <c r="C3136" s="332"/>
      <c r="D3136" s="333"/>
      <c r="E3136" s="334"/>
      <c r="F3136" s="334"/>
      <c r="G3136" s="334"/>
      <c r="H3136" s="335"/>
      <c r="I3136" s="336"/>
      <c r="J3136" s="336"/>
      <c r="K3136" s="336"/>
      <c r="L3136" s="336"/>
      <c r="M3136" s="336"/>
      <c r="N3136" s="337"/>
    </row>
    <row r="3137" spans="2:14" x14ac:dyDescent="0.25">
      <c r="B3137" s="332"/>
      <c r="C3137" s="332"/>
      <c r="D3137" s="333"/>
      <c r="E3137" s="334"/>
      <c r="F3137" s="334"/>
      <c r="G3137" s="334"/>
      <c r="H3137" s="335"/>
      <c r="I3137" s="336"/>
      <c r="J3137" s="336"/>
      <c r="K3137" s="336"/>
      <c r="L3137" s="336"/>
      <c r="M3137" s="336"/>
      <c r="N3137" s="337"/>
    </row>
    <row r="3138" spans="2:14" x14ac:dyDescent="0.25">
      <c r="B3138" s="332"/>
      <c r="C3138" s="332"/>
      <c r="D3138" s="333"/>
      <c r="E3138" s="334"/>
      <c r="F3138" s="334"/>
      <c r="G3138" s="334"/>
      <c r="H3138" s="335"/>
      <c r="I3138" s="336"/>
      <c r="J3138" s="336"/>
      <c r="K3138" s="336"/>
      <c r="L3138" s="336"/>
      <c r="M3138" s="336"/>
      <c r="N3138" s="337"/>
    </row>
    <row r="3139" spans="2:14" x14ac:dyDescent="0.25">
      <c r="B3139" s="332"/>
      <c r="C3139" s="332"/>
      <c r="D3139" s="333"/>
      <c r="E3139" s="334"/>
      <c r="F3139" s="334"/>
      <c r="G3139" s="334"/>
      <c r="H3139" s="335"/>
      <c r="I3139" s="336"/>
      <c r="J3139" s="336"/>
      <c r="K3139" s="336"/>
      <c r="L3139" s="336"/>
      <c r="M3139" s="336"/>
      <c r="N3139" s="337"/>
    </row>
    <row r="3140" spans="2:14" x14ac:dyDescent="0.25">
      <c r="B3140" s="332"/>
      <c r="C3140" s="332"/>
      <c r="D3140" s="333"/>
      <c r="E3140" s="334"/>
      <c r="F3140" s="334"/>
      <c r="G3140" s="334"/>
      <c r="H3140" s="335"/>
      <c r="I3140" s="336"/>
      <c r="J3140" s="336"/>
      <c r="K3140" s="336"/>
      <c r="L3140" s="336"/>
      <c r="M3140" s="336"/>
      <c r="N3140" s="337"/>
    </row>
    <row r="3141" spans="2:14" x14ac:dyDescent="0.25">
      <c r="B3141" s="332"/>
      <c r="C3141" s="332"/>
      <c r="D3141" s="333"/>
      <c r="E3141" s="334"/>
      <c r="F3141" s="334"/>
      <c r="G3141" s="334"/>
      <c r="H3141" s="335"/>
      <c r="I3141" s="336"/>
      <c r="J3141" s="336"/>
      <c r="K3141" s="336"/>
      <c r="L3141" s="336"/>
      <c r="M3141" s="336"/>
      <c r="N3141" s="337"/>
    </row>
    <row r="3142" spans="2:14" x14ac:dyDescent="0.25">
      <c r="B3142" s="332"/>
      <c r="C3142" s="332"/>
      <c r="D3142" s="333"/>
      <c r="E3142" s="334"/>
      <c r="F3142" s="334"/>
      <c r="G3142" s="334"/>
      <c r="H3142" s="335"/>
      <c r="I3142" s="336"/>
      <c r="J3142" s="336"/>
      <c r="K3142" s="336"/>
      <c r="L3142" s="336"/>
      <c r="M3142" s="336"/>
      <c r="N3142" s="337"/>
    </row>
    <row r="3143" spans="2:14" x14ac:dyDescent="0.25">
      <c r="B3143" s="332"/>
      <c r="C3143" s="332"/>
      <c r="D3143" s="333"/>
      <c r="E3143" s="334"/>
      <c r="F3143" s="334"/>
      <c r="G3143" s="334"/>
      <c r="H3143" s="335"/>
      <c r="I3143" s="336"/>
      <c r="J3143" s="336"/>
      <c r="K3143" s="336"/>
      <c r="L3143" s="336"/>
      <c r="M3143" s="336"/>
      <c r="N3143" s="337"/>
    </row>
    <row r="3144" spans="2:14" x14ac:dyDescent="0.25">
      <c r="B3144" s="332"/>
      <c r="C3144" s="332"/>
      <c r="D3144" s="333"/>
      <c r="E3144" s="334"/>
      <c r="F3144" s="334"/>
      <c r="G3144" s="334"/>
      <c r="H3144" s="335"/>
      <c r="I3144" s="336"/>
      <c r="J3144" s="336"/>
      <c r="K3144" s="336"/>
      <c r="L3144" s="336"/>
      <c r="M3144" s="336"/>
      <c r="N3144" s="337"/>
    </row>
    <row r="3145" spans="2:14" x14ac:dyDescent="0.25">
      <c r="B3145" s="332"/>
      <c r="C3145" s="332"/>
      <c r="D3145" s="333"/>
      <c r="E3145" s="334"/>
      <c r="F3145" s="334"/>
      <c r="G3145" s="334"/>
      <c r="H3145" s="335"/>
      <c r="I3145" s="336"/>
      <c r="J3145" s="336"/>
      <c r="K3145" s="336"/>
      <c r="L3145" s="336"/>
      <c r="M3145" s="336"/>
      <c r="N3145" s="337"/>
    </row>
    <row r="3146" spans="2:14" x14ac:dyDescent="0.25">
      <c r="B3146" s="332"/>
      <c r="C3146" s="332"/>
      <c r="D3146" s="333"/>
      <c r="E3146" s="334"/>
      <c r="F3146" s="334"/>
      <c r="G3146" s="334"/>
      <c r="H3146" s="335"/>
      <c r="I3146" s="336"/>
      <c r="J3146" s="336"/>
      <c r="K3146" s="336"/>
      <c r="L3146" s="336"/>
      <c r="M3146" s="336"/>
      <c r="N3146" s="337"/>
    </row>
    <row r="3147" spans="2:14" x14ac:dyDescent="0.25">
      <c r="B3147" s="332"/>
      <c r="C3147" s="332"/>
      <c r="D3147" s="333"/>
      <c r="E3147" s="334"/>
      <c r="F3147" s="334"/>
      <c r="G3147" s="334"/>
      <c r="H3147" s="335"/>
      <c r="I3147" s="336"/>
      <c r="J3147" s="336"/>
      <c r="K3147" s="336"/>
      <c r="L3147" s="336"/>
      <c r="M3147" s="336"/>
      <c r="N3147" s="337"/>
    </row>
    <row r="3148" spans="2:14" x14ac:dyDescent="0.25">
      <c r="B3148" s="332"/>
      <c r="C3148" s="332"/>
      <c r="D3148" s="333"/>
      <c r="E3148" s="334"/>
      <c r="F3148" s="334"/>
      <c r="G3148" s="334"/>
      <c r="H3148" s="335"/>
      <c r="I3148" s="336"/>
      <c r="J3148" s="336"/>
      <c r="K3148" s="336"/>
      <c r="L3148" s="336"/>
      <c r="M3148" s="336"/>
      <c r="N3148" s="337"/>
    </row>
    <row r="3149" spans="2:14" x14ac:dyDescent="0.25">
      <c r="B3149" s="332"/>
      <c r="C3149" s="332"/>
      <c r="D3149" s="333"/>
      <c r="E3149" s="334"/>
      <c r="F3149" s="334"/>
      <c r="G3149" s="334"/>
      <c r="H3149" s="335"/>
      <c r="I3149" s="336"/>
      <c r="J3149" s="336"/>
      <c r="K3149" s="336"/>
      <c r="L3149" s="336"/>
      <c r="M3149" s="336"/>
      <c r="N3149" s="337"/>
    </row>
    <row r="3150" spans="2:14" x14ac:dyDescent="0.25">
      <c r="B3150" s="332"/>
      <c r="C3150" s="332"/>
      <c r="D3150" s="333"/>
      <c r="E3150" s="334"/>
      <c r="F3150" s="334"/>
      <c r="G3150" s="334"/>
      <c r="H3150" s="335"/>
      <c r="I3150" s="336"/>
      <c r="J3150" s="336"/>
      <c r="K3150" s="336"/>
      <c r="L3150" s="336"/>
      <c r="M3150" s="336"/>
      <c r="N3150" s="337"/>
    </row>
    <row r="3151" spans="2:14" x14ac:dyDescent="0.25">
      <c r="B3151" s="332"/>
      <c r="C3151" s="332"/>
      <c r="D3151" s="333"/>
      <c r="E3151" s="334"/>
      <c r="F3151" s="334"/>
      <c r="G3151" s="334"/>
      <c r="H3151" s="335"/>
      <c r="I3151" s="336"/>
      <c r="J3151" s="336"/>
      <c r="K3151" s="336"/>
      <c r="L3151" s="336"/>
      <c r="M3151" s="336"/>
      <c r="N3151" s="337"/>
    </row>
    <row r="3152" spans="2:14" x14ac:dyDescent="0.25">
      <c r="B3152" s="332"/>
      <c r="C3152" s="332"/>
      <c r="D3152" s="333"/>
      <c r="E3152" s="334"/>
      <c r="F3152" s="334"/>
      <c r="G3152" s="334"/>
      <c r="H3152" s="335"/>
      <c r="I3152" s="336"/>
      <c r="J3152" s="336"/>
      <c r="K3152" s="336"/>
      <c r="L3152" s="336"/>
      <c r="M3152" s="336"/>
      <c r="N3152" s="337"/>
    </row>
    <row r="3153" spans="2:14" x14ac:dyDescent="0.25">
      <c r="B3153" s="332"/>
      <c r="C3153" s="332"/>
      <c r="D3153" s="333"/>
      <c r="E3153" s="334"/>
      <c r="F3153" s="334"/>
      <c r="G3153" s="334"/>
      <c r="H3153" s="335"/>
      <c r="I3153" s="336"/>
      <c r="J3153" s="336"/>
      <c r="K3153" s="336"/>
      <c r="L3153" s="336"/>
      <c r="M3153" s="336"/>
      <c r="N3153" s="337"/>
    </row>
    <row r="3154" spans="2:14" x14ac:dyDescent="0.25">
      <c r="B3154" s="332"/>
      <c r="C3154" s="332"/>
      <c r="D3154" s="333"/>
      <c r="E3154" s="334"/>
      <c r="F3154" s="334"/>
      <c r="G3154" s="334"/>
      <c r="H3154" s="335"/>
      <c r="I3154" s="336"/>
      <c r="J3154" s="336"/>
      <c r="K3154" s="336"/>
      <c r="L3154" s="336"/>
      <c r="M3154" s="336"/>
      <c r="N3154" s="337"/>
    </row>
    <row r="3155" spans="2:14" x14ac:dyDescent="0.25">
      <c r="B3155" s="332"/>
      <c r="C3155" s="332"/>
      <c r="D3155" s="333"/>
      <c r="E3155" s="334"/>
      <c r="F3155" s="334"/>
      <c r="G3155" s="334"/>
      <c r="H3155" s="335"/>
      <c r="I3155" s="336"/>
      <c r="J3155" s="336"/>
      <c r="K3155" s="336"/>
      <c r="L3155" s="336"/>
      <c r="M3155" s="336"/>
      <c r="N3155" s="337"/>
    </row>
    <row r="3156" spans="2:14" x14ac:dyDescent="0.25">
      <c r="B3156" s="332"/>
      <c r="C3156" s="332"/>
      <c r="D3156" s="333"/>
      <c r="E3156" s="334"/>
      <c r="F3156" s="334"/>
      <c r="G3156" s="334"/>
      <c r="H3156" s="335"/>
      <c r="I3156" s="336"/>
      <c r="J3156" s="336"/>
      <c r="K3156" s="336"/>
      <c r="L3156" s="336"/>
      <c r="M3156" s="336"/>
      <c r="N3156" s="337"/>
    </row>
    <row r="3157" spans="2:14" x14ac:dyDescent="0.25">
      <c r="B3157" s="332"/>
      <c r="C3157" s="332"/>
      <c r="D3157" s="333"/>
      <c r="E3157" s="334"/>
      <c r="F3157" s="334"/>
      <c r="G3157" s="334"/>
      <c r="H3157" s="335"/>
      <c r="I3157" s="336"/>
      <c r="J3157" s="336"/>
      <c r="K3157" s="336"/>
      <c r="L3157" s="336"/>
      <c r="M3157" s="336"/>
      <c r="N3157" s="337"/>
    </row>
    <row r="3158" spans="2:14" x14ac:dyDescent="0.25">
      <c r="B3158" s="332"/>
      <c r="C3158" s="332"/>
      <c r="D3158" s="333"/>
      <c r="E3158" s="334"/>
      <c r="F3158" s="334"/>
      <c r="G3158" s="334"/>
      <c r="H3158" s="335"/>
      <c r="I3158" s="336"/>
      <c r="J3158" s="336"/>
      <c r="K3158" s="336"/>
      <c r="L3158" s="336"/>
      <c r="M3158" s="336"/>
      <c r="N3158" s="337"/>
    </row>
    <row r="3159" spans="2:14" x14ac:dyDescent="0.25">
      <c r="B3159" s="332"/>
      <c r="C3159" s="332"/>
      <c r="D3159" s="333"/>
      <c r="E3159" s="334"/>
      <c r="F3159" s="334"/>
      <c r="G3159" s="334"/>
      <c r="H3159" s="335"/>
      <c r="I3159" s="336"/>
      <c r="J3159" s="336"/>
      <c r="K3159" s="336"/>
      <c r="L3159" s="336"/>
      <c r="M3159" s="336"/>
      <c r="N3159" s="337"/>
    </row>
    <row r="3160" spans="2:14" x14ac:dyDescent="0.25">
      <c r="B3160" s="332"/>
      <c r="C3160" s="332"/>
      <c r="D3160" s="333"/>
      <c r="E3160" s="334"/>
      <c r="F3160" s="334"/>
      <c r="G3160" s="334"/>
      <c r="H3160" s="335"/>
      <c r="I3160" s="336"/>
      <c r="J3160" s="336"/>
      <c r="K3160" s="336"/>
      <c r="L3160" s="336"/>
      <c r="M3160" s="336"/>
      <c r="N3160" s="337"/>
    </row>
    <row r="3161" spans="2:14" x14ac:dyDescent="0.25">
      <c r="B3161" s="332"/>
      <c r="C3161" s="332"/>
      <c r="D3161" s="333"/>
      <c r="E3161" s="334"/>
      <c r="F3161" s="334"/>
      <c r="G3161" s="334"/>
      <c r="H3161" s="335"/>
      <c r="I3161" s="336"/>
      <c r="J3161" s="336"/>
      <c r="K3161" s="336"/>
      <c r="L3161" s="336"/>
      <c r="M3161" s="336"/>
      <c r="N3161" s="337"/>
    </row>
    <row r="3162" spans="2:14" x14ac:dyDescent="0.25">
      <c r="B3162" s="332"/>
      <c r="C3162" s="332"/>
      <c r="D3162" s="333"/>
      <c r="E3162" s="334"/>
      <c r="F3162" s="334"/>
      <c r="G3162" s="334"/>
      <c r="H3162" s="335"/>
      <c r="I3162" s="336"/>
      <c r="J3162" s="336"/>
      <c r="K3162" s="336"/>
      <c r="L3162" s="336"/>
      <c r="M3162" s="336"/>
      <c r="N3162" s="337"/>
    </row>
    <row r="3163" spans="2:14" x14ac:dyDescent="0.25">
      <c r="B3163" s="332"/>
      <c r="C3163" s="332"/>
      <c r="D3163" s="333"/>
      <c r="E3163" s="334"/>
      <c r="F3163" s="334"/>
      <c r="G3163" s="334"/>
      <c r="H3163" s="335"/>
      <c r="I3163" s="336"/>
      <c r="J3163" s="336"/>
      <c r="K3163" s="336"/>
      <c r="L3163" s="336"/>
      <c r="M3163" s="336"/>
      <c r="N3163" s="337"/>
    </row>
    <row r="3164" spans="2:14" x14ac:dyDescent="0.25">
      <c r="B3164" s="332"/>
      <c r="C3164" s="332"/>
      <c r="D3164" s="333"/>
      <c r="E3164" s="334"/>
      <c r="F3164" s="334"/>
      <c r="G3164" s="334"/>
      <c r="H3164" s="335"/>
      <c r="I3164" s="336"/>
      <c r="J3164" s="336"/>
      <c r="K3164" s="336"/>
      <c r="L3164" s="336"/>
      <c r="M3164" s="336"/>
      <c r="N3164" s="337"/>
    </row>
    <row r="3165" spans="2:14" x14ac:dyDescent="0.25">
      <c r="B3165" s="332"/>
      <c r="C3165" s="332"/>
      <c r="D3165" s="333"/>
      <c r="E3165" s="334"/>
      <c r="F3165" s="334"/>
      <c r="G3165" s="334"/>
      <c r="H3165" s="335"/>
      <c r="I3165" s="336"/>
      <c r="J3165" s="336"/>
      <c r="K3165" s="336"/>
      <c r="L3165" s="336"/>
      <c r="M3165" s="336"/>
      <c r="N3165" s="337"/>
    </row>
    <row r="3166" spans="2:14" x14ac:dyDescent="0.25">
      <c r="B3166" s="332"/>
      <c r="C3166" s="332"/>
      <c r="D3166" s="333"/>
      <c r="E3166" s="334"/>
      <c r="F3166" s="334"/>
      <c r="G3166" s="334"/>
      <c r="H3166" s="335"/>
      <c r="I3166" s="336"/>
      <c r="J3166" s="336"/>
      <c r="K3166" s="336"/>
      <c r="L3166" s="336"/>
      <c r="M3166" s="336"/>
      <c r="N3166" s="337"/>
    </row>
    <row r="3167" spans="2:14" x14ac:dyDescent="0.25">
      <c r="B3167" s="332"/>
      <c r="C3167" s="332"/>
      <c r="D3167" s="333"/>
      <c r="E3167" s="334"/>
      <c r="F3167" s="334"/>
      <c r="G3167" s="334"/>
      <c r="H3167" s="335"/>
      <c r="I3167" s="336"/>
      <c r="J3167" s="336"/>
      <c r="K3167" s="336"/>
      <c r="L3167" s="336"/>
      <c r="M3167" s="336"/>
      <c r="N3167" s="337"/>
    </row>
    <row r="3168" spans="2:14" x14ac:dyDescent="0.25">
      <c r="B3168" s="332"/>
      <c r="C3168" s="332"/>
      <c r="D3168" s="333"/>
      <c r="E3168" s="334"/>
      <c r="F3168" s="334"/>
      <c r="G3168" s="334"/>
      <c r="H3168" s="335"/>
      <c r="I3168" s="336"/>
      <c r="J3168" s="336"/>
      <c r="K3168" s="336"/>
      <c r="L3168" s="336"/>
      <c r="M3168" s="336"/>
      <c r="N3168" s="337"/>
    </row>
    <row r="3169" spans="2:14" x14ac:dyDescent="0.25">
      <c r="B3169" s="332"/>
      <c r="C3169" s="332"/>
      <c r="D3169" s="333"/>
      <c r="E3169" s="334"/>
      <c r="F3169" s="334"/>
      <c r="G3169" s="334"/>
      <c r="H3169" s="335"/>
      <c r="I3169" s="336"/>
      <c r="J3169" s="336"/>
      <c r="K3169" s="336"/>
      <c r="L3169" s="336"/>
      <c r="M3169" s="336"/>
      <c r="N3169" s="337"/>
    </row>
    <row r="3170" spans="2:14" x14ac:dyDescent="0.25">
      <c r="B3170" s="332"/>
      <c r="C3170" s="332"/>
      <c r="D3170" s="333"/>
      <c r="E3170" s="334"/>
      <c r="F3170" s="334"/>
      <c r="G3170" s="334"/>
      <c r="H3170" s="335"/>
      <c r="I3170" s="336"/>
      <c r="J3170" s="336"/>
      <c r="K3170" s="336"/>
      <c r="L3170" s="336"/>
      <c r="M3170" s="336"/>
      <c r="N3170" s="337"/>
    </row>
    <row r="3171" spans="2:14" x14ac:dyDescent="0.25">
      <c r="B3171" s="332"/>
      <c r="C3171" s="332"/>
      <c r="D3171" s="333"/>
      <c r="E3171" s="334"/>
      <c r="F3171" s="334"/>
      <c r="G3171" s="334"/>
      <c r="H3171" s="335"/>
      <c r="I3171" s="336"/>
      <c r="J3171" s="336"/>
      <c r="K3171" s="336"/>
      <c r="L3171" s="336"/>
      <c r="M3171" s="336"/>
      <c r="N3171" s="337"/>
    </row>
    <row r="3172" spans="2:14" x14ac:dyDescent="0.25">
      <c r="B3172" s="332"/>
      <c r="C3172" s="332"/>
      <c r="D3172" s="333"/>
      <c r="E3172" s="334"/>
      <c r="F3172" s="334"/>
      <c r="G3172" s="334"/>
      <c r="H3172" s="335"/>
      <c r="I3172" s="336"/>
      <c r="J3172" s="336"/>
      <c r="K3172" s="336"/>
      <c r="L3172" s="336"/>
      <c r="M3172" s="336"/>
      <c r="N3172" s="337"/>
    </row>
    <row r="3173" spans="2:14" x14ac:dyDescent="0.25">
      <c r="B3173" s="332"/>
      <c r="C3173" s="332"/>
      <c r="D3173" s="333"/>
      <c r="E3173" s="334"/>
      <c r="F3173" s="334"/>
      <c r="G3173" s="334"/>
      <c r="H3173" s="335"/>
      <c r="I3173" s="336"/>
      <c r="J3173" s="336"/>
      <c r="K3173" s="336"/>
      <c r="L3173" s="336"/>
      <c r="M3173" s="336"/>
      <c r="N3173" s="337"/>
    </row>
    <row r="3174" spans="2:14" x14ac:dyDescent="0.25">
      <c r="B3174" s="332"/>
      <c r="C3174" s="332"/>
      <c r="D3174" s="333"/>
      <c r="E3174" s="334"/>
      <c r="F3174" s="334"/>
      <c r="G3174" s="334"/>
      <c r="H3174" s="335"/>
      <c r="I3174" s="336"/>
      <c r="J3174" s="336"/>
      <c r="K3174" s="336"/>
      <c r="L3174" s="336"/>
      <c r="M3174" s="336"/>
      <c r="N3174" s="337"/>
    </row>
    <row r="3175" spans="2:14" x14ac:dyDescent="0.25">
      <c r="B3175" s="332"/>
      <c r="C3175" s="332"/>
      <c r="D3175" s="333"/>
      <c r="E3175" s="334"/>
      <c r="F3175" s="334"/>
      <c r="G3175" s="334"/>
      <c r="H3175" s="335"/>
      <c r="I3175" s="336"/>
      <c r="J3175" s="336"/>
      <c r="K3175" s="336"/>
      <c r="L3175" s="336"/>
      <c r="M3175" s="336"/>
      <c r="N3175" s="337"/>
    </row>
    <row r="3176" spans="2:14" x14ac:dyDescent="0.25">
      <c r="B3176" s="332"/>
      <c r="C3176" s="332"/>
      <c r="D3176" s="333"/>
      <c r="E3176" s="334"/>
      <c r="F3176" s="334"/>
      <c r="G3176" s="334"/>
      <c r="H3176" s="335"/>
      <c r="I3176" s="336"/>
      <c r="J3176" s="336"/>
      <c r="K3176" s="336"/>
      <c r="L3176" s="336"/>
      <c r="M3176" s="336"/>
      <c r="N3176" s="337"/>
    </row>
    <row r="3177" spans="2:14" x14ac:dyDescent="0.25">
      <c r="B3177" s="332"/>
      <c r="C3177" s="332"/>
      <c r="D3177" s="333"/>
      <c r="E3177" s="334"/>
      <c r="F3177" s="334"/>
      <c r="G3177" s="334"/>
      <c r="H3177" s="335"/>
      <c r="I3177" s="336"/>
      <c r="J3177" s="336"/>
      <c r="K3177" s="336"/>
      <c r="L3177" s="336"/>
      <c r="M3177" s="336"/>
      <c r="N3177" s="337"/>
    </row>
    <row r="3178" spans="2:14" x14ac:dyDescent="0.25">
      <c r="B3178" s="332"/>
      <c r="C3178" s="332"/>
      <c r="D3178" s="333"/>
      <c r="E3178" s="334"/>
      <c r="F3178" s="334"/>
      <c r="G3178" s="334"/>
      <c r="H3178" s="335"/>
      <c r="I3178" s="336"/>
      <c r="J3178" s="336"/>
      <c r="K3178" s="336"/>
      <c r="L3178" s="336"/>
      <c r="M3178" s="336"/>
      <c r="N3178" s="337"/>
    </row>
    <row r="3179" spans="2:14" x14ac:dyDescent="0.25">
      <c r="B3179" s="332"/>
      <c r="C3179" s="332"/>
      <c r="D3179" s="333"/>
      <c r="E3179" s="334"/>
      <c r="F3179" s="334"/>
      <c r="G3179" s="334"/>
      <c r="H3179" s="335"/>
      <c r="I3179" s="336"/>
      <c r="J3179" s="336"/>
      <c r="K3179" s="336"/>
      <c r="L3179" s="336"/>
      <c r="M3179" s="336"/>
      <c r="N3179" s="337"/>
    </row>
    <row r="3180" spans="2:14" x14ac:dyDescent="0.25">
      <c r="B3180" s="332"/>
      <c r="C3180" s="332"/>
      <c r="D3180" s="333"/>
      <c r="E3180" s="334"/>
      <c r="F3180" s="334"/>
      <c r="G3180" s="334"/>
      <c r="H3180" s="335"/>
      <c r="I3180" s="336"/>
      <c r="J3180" s="336"/>
      <c r="K3180" s="336"/>
      <c r="L3180" s="336"/>
      <c r="M3180" s="336"/>
      <c r="N3180" s="337"/>
    </row>
    <row r="3181" spans="2:14" x14ac:dyDescent="0.25">
      <c r="B3181" s="332"/>
      <c r="C3181" s="332"/>
      <c r="D3181" s="333"/>
      <c r="E3181" s="334"/>
      <c r="F3181" s="334"/>
      <c r="G3181" s="334"/>
      <c r="H3181" s="335"/>
      <c r="I3181" s="336"/>
      <c r="J3181" s="336"/>
      <c r="K3181" s="336"/>
      <c r="L3181" s="336"/>
      <c r="M3181" s="336"/>
      <c r="N3181" s="337"/>
    </row>
    <row r="3182" spans="2:14" x14ac:dyDescent="0.25">
      <c r="B3182" s="332"/>
      <c r="C3182" s="332"/>
      <c r="D3182" s="333"/>
      <c r="E3182" s="334"/>
      <c r="F3182" s="334"/>
      <c r="G3182" s="334"/>
      <c r="H3182" s="335"/>
      <c r="I3182" s="336"/>
      <c r="J3182" s="336"/>
      <c r="K3182" s="336"/>
      <c r="L3182" s="336"/>
      <c r="M3182" s="336"/>
      <c r="N3182" s="337"/>
    </row>
    <row r="3183" spans="2:14" x14ac:dyDescent="0.25">
      <c r="B3183" s="332"/>
      <c r="C3183" s="332"/>
      <c r="D3183" s="333"/>
      <c r="E3183" s="334"/>
      <c r="F3183" s="334"/>
      <c r="G3183" s="334"/>
      <c r="H3183" s="335"/>
      <c r="I3183" s="336"/>
      <c r="J3183" s="336"/>
      <c r="K3183" s="336"/>
      <c r="L3183" s="336"/>
      <c r="M3183" s="336"/>
      <c r="N3183" s="337"/>
    </row>
    <row r="3184" spans="2:14" x14ac:dyDescent="0.25">
      <c r="B3184" s="332"/>
      <c r="C3184" s="332"/>
      <c r="D3184" s="333"/>
      <c r="E3184" s="334"/>
      <c r="F3184" s="334"/>
      <c r="G3184" s="334"/>
      <c r="H3184" s="335"/>
      <c r="I3184" s="336"/>
      <c r="J3184" s="336"/>
      <c r="K3184" s="336"/>
      <c r="L3184" s="336"/>
      <c r="M3184" s="336"/>
      <c r="N3184" s="337"/>
    </row>
    <row r="3185" spans="2:14" x14ac:dyDescent="0.25">
      <c r="B3185" s="332"/>
      <c r="C3185" s="332"/>
      <c r="D3185" s="333"/>
      <c r="E3185" s="334"/>
      <c r="F3185" s="334"/>
      <c r="G3185" s="334"/>
      <c r="H3185" s="335"/>
      <c r="I3185" s="336"/>
      <c r="J3185" s="336"/>
      <c r="K3185" s="336"/>
      <c r="L3185" s="336"/>
      <c r="M3185" s="336"/>
      <c r="N3185" s="337"/>
    </row>
    <row r="3186" spans="2:14" x14ac:dyDescent="0.25">
      <c r="B3186" s="332"/>
      <c r="C3186" s="332"/>
      <c r="D3186" s="333"/>
      <c r="E3186" s="334"/>
      <c r="F3186" s="334"/>
      <c r="G3186" s="334"/>
      <c r="H3186" s="335"/>
      <c r="I3186" s="336"/>
      <c r="J3186" s="336"/>
      <c r="K3186" s="336"/>
      <c r="L3186" s="336"/>
      <c r="M3186" s="336"/>
      <c r="N3186" s="337"/>
    </row>
    <row r="3187" spans="2:14" x14ac:dyDescent="0.25">
      <c r="B3187" s="332"/>
      <c r="C3187" s="332"/>
      <c r="D3187" s="333"/>
      <c r="E3187" s="334"/>
      <c r="F3187" s="334"/>
      <c r="G3187" s="334"/>
      <c r="H3187" s="335"/>
      <c r="I3187" s="336"/>
      <c r="J3187" s="336"/>
      <c r="K3187" s="336"/>
      <c r="L3187" s="336"/>
      <c r="M3187" s="336"/>
      <c r="N3187" s="337"/>
    </row>
    <row r="3188" spans="2:14" x14ac:dyDescent="0.25">
      <c r="B3188" s="332"/>
      <c r="C3188" s="332"/>
      <c r="D3188" s="333"/>
      <c r="E3188" s="334"/>
      <c r="F3188" s="334"/>
      <c r="G3188" s="334"/>
      <c r="H3188" s="335"/>
      <c r="I3188" s="336"/>
      <c r="J3188" s="336"/>
      <c r="K3188" s="336"/>
      <c r="L3188" s="336"/>
      <c r="M3188" s="336"/>
      <c r="N3188" s="337"/>
    </row>
    <row r="3189" spans="2:14" x14ac:dyDescent="0.25">
      <c r="B3189" s="332"/>
      <c r="C3189" s="332"/>
      <c r="D3189" s="333"/>
      <c r="E3189" s="334"/>
      <c r="F3189" s="334"/>
      <c r="G3189" s="334"/>
      <c r="H3189" s="335"/>
      <c r="I3189" s="336"/>
      <c r="J3189" s="336"/>
      <c r="K3189" s="336"/>
      <c r="L3189" s="336"/>
      <c r="M3189" s="336"/>
      <c r="N3189" s="337"/>
    </row>
    <row r="3190" spans="2:14" x14ac:dyDescent="0.25">
      <c r="B3190" s="332"/>
      <c r="C3190" s="332"/>
      <c r="D3190" s="333"/>
      <c r="E3190" s="334"/>
      <c r="F3190" s="334"/>
      <c r="G3190" s="334"/>
      <c r="H3190" s="335"/>
      <c r="I3190" s="336"/>
      <c r="J3190" s="336"/>
      <c r="K3190" s="336"/>
      <c r="L3190" s="336"/>
      <c r="M3190" s="336"/>
      <c r="N3190" s="337"/>
    </row>
    <row r="3191" spans="2:14" x14ac:dyDescent="0.25">
      <c r="B3191" s="332"/>
      <c r="C3191" s="332"/>
      <c r="D3191" s="333"/>
      <c r="E3191" s="334"/>
      <c r="F3191" s="334"/>
      <c r="G3191" s="334"/>
      <c r="H3191" s="335"/>
      <c r="I3191" s="336"/>
      <c r="J3191" s="336"/>
      <c r="K3191" s="336"/>
      <c r="L3191" s="336"/>
      <c r="M3191" s="336"/>
      <c r="N3191" s="337"/>
    </row>
    <row r="3192" spans="2:14" x14ac:dyDescent="0.25">
      <c r="B3192" s="332"/>
      <c r="C3192" s="332"/>
      <c r="D3192" s="333"/>
      <c r="E3192" s="334"/>
      <c r="F3192" s="334"/>
      <c r="G3192" s="334"/>
      <c r="H3192" s="335"/>
      <c r="I3192" s="336"/>
      <c r="J3192" s="336"/>
      <c r="K3192" s="336"/>
      <c r="L3192" s="336"/>
      <c r="M3192" s="336"/>
      <c r="N3192" s="337"/>
    </row>
    <row r="3193" spans="2:14" x14ac:dyDescent="0.25">
      <c r="B3193" s="332"/>
      <c r="C3193" s="332"/>
      <c r="D3193" s="333"/>
      <c r="E3193" s="334"/>
      <c r="F3193" s="334"/>
      <c r="G3193" s="334"/>
      <c r="H3193" s="335"/>
      <c r="I3193" s="336"/>
      <c r="J3193" s="336"/>
      <c r="K3193" s="336"/>
      <c r="L3193" s="336"/>
      <c r="M3193" s="336"/>
      <c r="N3193" s="337"/>
    </row>
    <row r="3194" spans="2:14" x14ac:dyDescent="0.25">
      <c r="B3194" s="332"/>
      <c r="C3194" s="332"/>
      <c r="D3194" s="333"/>
      <c r="E3194" s="334"/>
      <c r="F3194" s="334"/>
      <c r="G3194" s="334"/>
      <c r="H3194" s="335"/>
      <c r="I3194" s="336"/>
      <c r="J3194" s="336"/>
      <c r="K3194" s="336"/>
      <c r="L3194" s="336"/>
      <c r="M3194" s="336"/>
      <c r="N3194" s="337"/>
    </row>
    <row r="3195" spans="2:14" x14ac:dyDescent="0.25">
      <c r="B3195" s="332"/>
      <c r="C3195" s="332"/>
      <c r="D3195" s="333"/>
      <c r="E3195" s="334"/>
      <c r="F3195" s="334"/>
      <c r="G3195" s="334"/>
      <c r="H3195" s="335"/>
      <c r="I3195" s="336"/>
      <c r="J3195" s="336"/>
      <c r="K3195" s="336"/>
      <c r="L3195" s="336"/>
      <c r="M3195" s="336"/>
      <c r="N3195" s="337"/>
    </row>
    <row r="3196" spans="2:14" x14ac:dyDescent="0.25">
      <c r="B3196" s="332"/>
      <c r="C3196" s="332"/>
      <c r="D3196" s="333"/>
      <c r="E3196" s="334"/>
      <c r="F3196" s="334"/>
      <c r="G3196" s="334"/>
      <c r="H3196" s="335"/>
      <c r="I3196" s="336"/>
      <c r="J3196" s="336"/>
      <c r="K3196" s="336"/>
      <c r="L3196" s="336"/>
      <c r="M3196" s="336"/>
      <c r="N3196" s="337"/>
    </row>
    <row r="3197" spans="2:14" x14ac:dyDescent="0.25">
      <c r="B3197" s="332"/>
      <c r="C3197" s="332"/>
      <c r="D3197" s="333"/>
      <c r="E3197" s="334"/>
      <c r="F3197" s="334"/>
      <c r="G3197" s="334"/>
      <c r="H3197" s="335"/>
      <c r="I3197" s="336"/>
      <c r="J3197" s="336"/>
      <c r="K3197" s="336"/>
      <c r="L3197" s="336"/>
      <c r="M3197" s="336"/>
      <c r="N3197" s="337"/>
    </row>
    <row r="3198" spans="2:14" x14ac:dyDescent="0.25">
      <c r="B3198" s="332"/>
      <c r="C3198" s="332"/>
      <c r="D3198" s="333"/>
      <c r="E3198" s="334"/>
      <c r="F3198" s="334"/>
      <c r="G3198" s="334"/>
      <c r="H3198" s="335"/>
      <c r="I3198" s="336"/>
      <c r="J3198" s="336"/>
      <c r="K3198" s="336"/>
      <c r="L3198" s="336"/>
      <c r="M3198" s="336"/>
      <c r="N3198" s="337"/>
    </row>
    <row r="3199" spans="2:14" x14ac:dyDescent="0.25">
      <c r="B3199" s="332"/>
      <c r="C3199" s="332"/>
      <c r="D3199" s="333"/>
      <c r="E3199" s="334"/>
      <c r="F3199" s="334"/>
      <c r="G3199" s="334"/>
      <c r="H3199" s="335"/>
      <c r="I3199" s="336"/>
      <c r="J3199" s="336"/>
      <c r="K3199" s="336"/>
      <c r="L3199" s="336"/>
      <c r="M3199" s="336"/>
      <c r="N3199" s="337"/>
    </row>
    <row r="3200" spans="2:14" x14ac:dyDescent="0.25">
      <c r="B3200" s="332"/>
      <c r="C3200" s="332"/>
      <c r="D3200" s="333"/>
      <c r="E3200" s="334"/>
      <c r="F3200" s="334"/>
      <c r="G3200" s="334"/>
      <c r="H3200" s="335"/>
      <c r="I3200" s="336"/>
      <c r="J3200" s="336"/>
      <c r="K3200" s="336"/>
      <c r="L3200" s="336"/>
      <c r="M3200" s="336"/>
      <c r="N3200" s="337"/>
    </row>
    <row r="3201" spans="2:14" x14ac:dyDescent="0.25">
      <c r="B3201" s="332"/>
      <c r="C3201" s="332"/>
      <c r="D3201" s="333"/>
      <c r="E3201" s="334"/>
      <c r="F3201" s="334"/>
      <c r="G3201" s="334"/>
      <c r="H3201" s="335"/>
      <c r="I3201" s="336"/>
      <c r="J3201" s="336"/>
      <c r="K3201" s="336"/>
      <c r="L3201" s="336"/>
      <c r="M3201" s="336"/>
      <c r="N3201" s="337"/>
    </row>
    <row r="3202" spans="2:14" x14ac:dyDescent="0.25">
      <c r="B3202" s="332"/>
      <c r="C3202" s="332"/>
      <c r="D3202" s="333"/>
      <c r="E3202" s="334"/>
      <c r="F3202" s="334"/>
      <c r="G3202" s="334"/>
      <c r="H3202" s="335"/>
      <c r="I3202" s="336"/>
      <c r="J3202" s="336"/>
      <c r="K3202" s="336"/>
      <c r="L3202" s="336"/>
      <c r="M3202" s="336"/>
      <c r="N3202" s="337"/>
    </row>
    <row r="3203" spans="2:14" x14ac:dyDescent="0.25">
      <c r="B3203" s="332"/>
      <c r="C3203" s="332"/>
      <c r="D3203" s="333"/>
      <c r="E3203" s="334"/>
      <c r="F3203" s="334"/>
      <c r="G3203" s="334"/>
      <c r="H3203" s="335"/>
      <c r="I3203" s="336"/>
      <c r="J3203" s="336"/>
      <c r="K3203" s="336"/>
      <c r="L3203" s="336"/>
      <c r="M3203" s="336"/>
      <c r="N3203" s="337"/>
    </row>
    <row r="3204" spans="2:14" x14ac:dyDescent="0.25">
      <c r="B3204" s="332"/>
      <c r="C3204" s="332"/>
      <c r="D3204" s="333"/>
      <c r="E3204" s="334"/>
      <c r="F3204" s="334"/>
      <c r="G3204" s="334"/>
      <c r="H3204" s="335"/>
      <c r="I3204" s="336"/>
      <c r="J3204" s="336"/>
      <c r="K3204" s="336"/>
      <c r="L3204" s="336"/>
      <c r="M3204" s="336"/>
      <c r="N3204" s="337"/>
    </row>
    <row r="3205" spans="2:14" x14ac:dyDescent="0.25">
      <c r="B3205" s="332"/>
      <c r="C3205" s="332"/>
      <c r="D3205" s="333"/>
      <c r="E3205" s="334"/>
      <c r="F3205" s="334"/>
      <c r="G3205" s="334"/>
      <c r="H3205" s="335"/>
      <c r="I3205" s="336"/>
      <c r="J3205" s="336"/>
      <c r="K3205" s="336"/>
      <c r="L3205" s="336"/>
      <c r="M3205" s="336"/>
      <c r="N3205" s="337"/>
    </row>
    <row r="3206" spans="2:14" x14ac:dyDescent="0.25">
      <c r="B3206" s="332"/>
      <c r="C3206" s="332"/>
      <c r="D3206" s="333"/>
      <c r="E3206" s="334"/>
      <c r="F3206" s="334"/>
      <c r="G3206" s="334"/>
      <c r="H3206" s="335"/>
      <c r="I3206" s="336"/>
      <c r="J3206" s="336"/>
      <c r="K3206" s="336"/>
      <c r="L3206" s="336"/>
      <c r="M3206" s="336"/>
      <c r="N3206" s="337"/>
    </row>
    <row r="3207" spans="2:14" x14ac:dyDescent="0.25">
      <c r="B3207" s="332"/>
      <c r="C3207" s="332"/>
      <c r="D3207" s="333"/>
      <c r="E3207" s="334"/>
      <c r="F3207" s="334"/>
      <c r="G3207" s="334"/>
      <c r="H3207" s="335"/>
      <c r="I3207" s="336"/>
      <c r="J3207" s="336"/>
      <c r="K3207" s="336"/>
      <c r="L3207" s="336"/>
      <c r="M3207" s="336"/>
      <c r="N3207" s="337"/>
    </row>
    <row r="3208" spans="2:14" x14ac:dyDescent="0.25">
      <c r="B3208" s="332"/>
      <c r="C3208" s="332"/>
      <c r="D3208" s="333"/>
      <c r="E3208" s="334"/>
      <c r="F3208" s="334"/>
      <c r="G3208" s="334"/>
      <c r="H3208" s="335"/>
      <c r="I3208" s="336"/>
      <c r="J3208" s="336"/>
      <c r="K3208" s="336"/>
      <c r="L3208" s="336"/>
      <c r="M3208" s="336"/>
      <c r="N3208" s="337"/>
    </row>
    <row r="3209" spans="2:14" x14ac:dyDescent="0.25">
      <c r="B3209" s="332"/>
      <c r="C3209" s="332"/>
      <c r="D3209" s="333"/>
      <c r="E3209" s="334"/>
      <c r="F3209" s="334"/>
      <c r="G3209" s="334"/>
      <c r="H3209" s="335"/>
      <c r="I3209" s="336"/>
      <c r="J3209" s="336"/>
      <c r="K3209" s="336"/>
      <c r="L3209" s="336"/>
      <c r="M3209" s="336"/>
      <c r="N3209" s="337"/>
    </row>
    <row r="3210" spans="2:14" x14ac:dyDescent="0.25">
      <c r="B3210" s="332"/>
      <c r="C3210" s="332"/>
      <c r="D3210" s="333"/>
      <c r="E3210" s="334"/>
      <c r="F3210" s="334"/>
      <c r="G3210" s="334"/>
      <c r="H3210" s="335"/>
      <c r="I3210" s="336"/>
      <c r="J3210" s="336"/>
      <c r="K3210" s="336"/>
      <c r="L3210" s="336"/>
      <c r="M3210" s="336"/>
      <c r="N3210" s="337"/>
    </row>
    <row r="3211" spans="2:14" x14ac:dyDescent="0.25">
      <c r="B3211" s="332"/>
      <c r="C3211" s="332"/>
      <c r="D3211" s="333"/>
      <c r="E3211" s="334"/>
      <c r="F3211" s="334"/>
      <c r="G3211" s="334"/>
      <c r="H3211" s="335"/>
      <c r="I3211" s="336"/>
      <c r="J3211" s="336"/>
      <c r="K3211" s="336"/>
      <c r="L3211" s="336"/>
      <c r="M3211" s="336"/>
      <c r="N3211" s="337"/>
    </row>
    <row r="3212" spans="2:14" x14ac:dyDescent="0.25">
      <c r="B3212" s="332"/>
      <c r="C3212" s="332"/>
      <c r="D3212" s="333"/>
      <c r="E3212" s="334"/>
      <c r="F3212" s="334"/>
      <c r="G3212" s="334"/>
      <c r="H3212" s="335"/>
      <c r="I3212" s="336"/>
      <c r="J3212" s="336"/>
      <c r="K3212" s="336"/>
      <c r="L3212" s="336"/>
      <c r="M3212" s="336"/>
      <c r="N3212" s="337"/>
    </row>
    <row r="3213" spans="2:14" x14ac:dyDescent="0.25">
      <c r="B3213" s="332"/>
      <c r="C3213" s="332"/>
      <c r="D3213" s="333"/>
      <c r="E3213" s="334"/>
      <c r="F3213" s="334"/>
      <c r="G3213" s="334"/>
      <c r="H3213" s="335"/>
      <c r="I3213" s="336"/>
      <c r="J3213" s="336"/>
      <c r="K3213" s="336"/>
      <c r="L3213" s="336"/>
      <c r="M3213" s="336"/>
      <c r="N3213" s="337"/>
    </row>
    <row r="3214" spans="2:14" x14ac:dyDescent="0.25">
      <c r="B3214" s="332"/>
      <c r="C3214" s="332"/>
      <c r="D3214" s="333"/>
      <c r="E3214" s="334"/>
      <c r="F3214" s="334"/>
      <c r="G3214" s="334"/>
      <c r="H3214" s="335"/>
      <c r="I3214" s="336"/>
      <c r="J3214" s="336"/>
      <c r="K3214" s="336"/>
      <c r="L3214" s="336"/>
      <c r="M3214" s="336"/>
      <c r="N3214" s="337"/>
    </row>
    <row r="3215" spans="2:14" x14ac:dyDescent="0.25">
      <c r="B3215" s="332"/>
      <c r="C3215" s="332"/>
      <c r="D3215" s="333"/>
      <c r="E3215" s="334"/>
      <c r="F3215" s="334"/>
      <c r="G3215" s="334"/>
      <c r="H3215" s="335"/>
      <c r="I3215" s="336"/>
      <c r="J3215" s="336"/>
      <c r="K3215" s="336"/>
      <c r="L3215" s="336"/>
      <c r="M3215" s="336"/>
      <c r="N3215" s="337"/>
    </row>
    <row r="3216" spans="2:14" x14ac:dyDescent="0.25">
      <c r="B3216" s="332"/>
      <c r="C3216" s="332"/>
      <c r="D3216" s="333"/>
      <c r="E3216" s="334"/>
      <c r="F3216" s="334"/>
      <c r="G3216" s="334"/>
      <c r="H3216" s="335"/>
      <c r="I3216" s="336"/>
      <c r="J3216" s="336"/>
      <c r="K3216" s="336"/>
      <c r="L3216" s="336"/>
      <c r="M3216" s="336"/>
      <c r="N3216" s="337"/>
    </row>
    <row r="3217" spans="2:14" x14ac:dyDescent="0.25">
      <c r="B3217" s="332"/>
      <c r="C3217" s="332"/>
      <c r="D3217" s="333"/>
      <c r="E3217" s="334"/>
      <c r="F3217" s="334"/>
      <c r="G3217" s="334"/>
      <c r="H3217" s="335"/>
      <c r="I3217" s="336"/>
      <c r="J3217" s="336"/>
      <c r="K3217" s="336"/>
      <c r="L3217" s="336"/>
      <c r="M3217" s="336"/>
      <c r="N3217" s="337"/>
    </row>
    <row r="3218" spans="2:14" x14ac:dyDescent="0.25">
      <c r="B3218" s="332"/>
      <c r="C3218" s="332"/>
      <c r="D3218" s="333"/>
      <c r="E3218" s="334"/>
      <c r="F3218" s="334"/>
      <c r="G3218" s="334"/>
      <c r="H3218" s="335"/>
      <c r="I3218" s="336"/>
      <c r="J3218" s="336"/>
      <c r="K3218" s="336"/>
      <c r="L3218" s="336"/>
      <c r="M3218" s="336"/>
      <c r="N3218" s="337"/>
    </row>
    <row r="3219" spans="2:14" x14ac:dyDescent="0.25">
      <c r="B3219" s="332"/>
      <c r="C3219" s="332"/>
      <c r="D3219" s="333"/>
      <c r="E3219" s="334"/>
      <c r="F3219" s="334"/>
      <c r="G3219" s="334"/>
      <c r="H3219" s="335"/>
      <c r="I3219" s="336"/>
      <c r="J3219" s="336"/>
      <c r="K3219" s="336"/>
      <c r="L3219" s="336"/>
      <c r="M3219" s="336"/>
      <c r="N3219" s="337"/>
    </row>
    <row r="3220" spans="2:14" x14ac:dyDescent="0.25">
      <c r="B3220" s="332"/>
      <c r="C3220" s="332"/>
      <c r="D3220" s="333"/>
      <c r="E3220" s="334"/>
      <c r="F3220" s="334"/>
      <c r="G3220" s="334"/>
      <c r="H3220" s="335"/>
      <c r="I3220" s="336"/>
      <c r="J3220" s="336"/>
      <c r="K3220" s="336"/>
      <c r="L3220" s="336"/>
      <c r="M3220" s="336"/>
      <c r="N3220" s="337"/>
    </row>
    <row r="3221" spans="2:14" x14ac:dyDescent="0.25">
      <c r="B3221" s="332"/>
      <c r="C3221" s="332"/>
      <c r="D3221" s="333"/>
      <c r="E3221" s="334"/>
      <c r="F3221" s="334"/>
      <c r="G3221" s="334"/>
      <c r="H3221" s="335"/>
      <c r="I3221" s="336"/>
      <c r="J3221" s="336"/>
      <c r="K3221" s="336"/>
      <c r="L3221" s="336"/>
      <c r="M3221" s="336"/>
      <c r="N3221" s="337"/>
    </row>
    <row r="3222" spans="2:14" x14ac:dyDescent="0.25">
      <c r="B3222" s="332"/>
      <c r="C3222" s="332"/>
      <c r="D3222" s="333"/>
      <c r="E3222" s="334"/>
      <c r="F3222" s="334"/>
      <c r="G3222" s="334"/>
      <c r="H3222" s="335"/>
      <c r="I3222" s="336"/>
      <c r="J3222" s="336"/>
      <c r="K3222" s="336"/>
      <c r="L3222" s="336"/>
      <c r="M3222" s="336"/>
      <c r="N3222" s="337"/>
    </row>
    <row r="3223" spans="2:14" x14ac:dyDescent="0.25">
      <c r="B3223" s="332"/>
      <c r="C3223" s="332"/>
      <c r="D3223" s="333"/>
      <c r="E3223" s="334"/>
      <c r="F3223" s="334"/>
      <c r="G3223" s="334"/>
      <c r="H3223" s="335"/>
      <c r="I3223" s="336"/>
      <c r="J3223" s="336"/>
      <c r="K3223" s="336"/>
      <c r="L3223" s="336"/>
      <c r="M3223" s="336"/>
      <c r="N3223" s="337"/>
    </row>
    <row r="3224" spans="2:14" x14ac:dyDescent="0.25">
      <c r="B3224" s="332"/>
      <c r="C3224" s="332"/>
      <c r="D3224" s="333"/>
      <c r="E3224" s="334"/>
      <c r="F3224" s="334"/>
      <c r="G3224" s="334"/>
      <c r="H3224" s="335"/>
      <c r="I3224" s="336"/>
      <c r="J3224" s="336"/>
      <c r="K3224" s="336"/>
      <c r="L3224" s="336"/>
      <c r="M3224" s="336"/>
      <c r="N3224" s="337"/>
    </row>
    <row r="3225" spans="2:14" x14ac:dyDescent="0.25">
      <c r="B3225" s="332"/>
      <c r="C3225" s="332"/>
      <c r="D3225" s="333"/>
      <c r="E3225" s="334"/>
      <c r="F3225" s="334"/>
      <c r="G3225" s="334"/>
      <c r="H3225" s="335"/>
      <c r="I3225" s="336"/>
      <c r="J3225" s="336"/>
      <c r="K3225" s="336"/>
      <c r="L3225" s="336"/>
      <c r="M3225" s="336"/>
      <c r="N3225" s="337"/>
    </row>
    <row r="3226" spans="2:14" x14ac:dyDescent="0.25">
      <c r="B3226" s="332"/>
      <c r="C3226" s="332"/>
      <c r="D3226" s="333"/>
      <c r="E3226" s="334"/>
      <c r="F3226" s="334"/>
      <c r="G3226" s="334"/>
      <c r="H3226" s="335"/>
      <c r="I3226" s="336"/>
      <c r="J3226" s="336"/>
      <c r="K3226" s="336"/>
      <c r="L3226" s="336"/>
      <c r="M3226" s="336"/>
      <c r="N3226" s="337"/>
    </row>
    <row r="3227" spans="2:14" x14ac:dyDescent="0.25">
      <c r="B3227" s="332"/>
      <c r="C3227" s="332"/>
      <c r="D3227" s="333"/>
      <c r="E3227" s="334"/>
      <c r="F3227" s="334"/>
      <c r="G3227" s="334"/>
      <c r="H3227" s="335"/>
      <c r="I3227" s="336"/>
      <c r="J3227" s="336"/>
      <c r="K3227" s="336"/>
      <c r="L3227" s="336"/>
      <c r="M3227" s="336"/>
      <c r="N3227" s="337"/>
    </row>
    <row r="3228" spans="2:14" x14ac:dyDescent="0.25">
      <c r="B3228" s="332"/>
      <c r="C3228" s="332"/>
      <c r="D3228" s="333"/>
      <c r="E3228" s="334"/>
      <c r="F3228" s="334"/>
      <c r="G3228" s="334"/>
      <c r="H3228" s="335"/>
      <c r="I3228" s="336"/>
      <c r="J3228" s="336"/>
      <c r="K3228" s="336"/>
      <c r="L3228" s="336"/>
      <c r="M3228" s="336"/>
      <c r="N3228" s="337"/>
    </row>
    <row r="3229" spans="2:14" x14ac:dyDescent="0.25">
      <c r="B3229" s="332"/>
      <c r="C3229" s="332"/>
      <c r="D3229" s="333"/>
      <c r="E3229" s="334"/>
      <c r="F3229" s="334"/>
      <c r="G3229" s="334"/>
      <c r="H3229" s="335"/>
      <c r="I3229" s="336"/>
      <c r="J3229" s="336"/>
      <c r="K3229" s="336"/>
      <c r="L3229" s="336"/>
      <c r="M3229" s="336"/>
      <c r="N3229" s="337"/>
    </row>
    <row r="3230" spans="2:14" x14ac:dyDescent="0.25">
      <c r="B3230" s="332"/>
      <c r="C3230" s="332"/>
      <c r="D3230" s="333"/>
      <c r="E3230" s="334"/>
      <c r="F3230" s="334"/>
      <c r="G3230" s="334"/>
      <c r="H3230" s="335"/>
      <c r="I3230" s="336"/>
      <c r="J3230" s="336"/>
      <c r="K3230" s="336"/>
      <c r="L3230" s="336"/>
      <c r="M3230" s="336"/>
      <c r="N3230" s="337"/>
    </row>
    <row r="3231" spans="2:14" x14ac:dyDescent="0.25">
      <c r="B3231" s="332"/>
      <c r="C3231" s="332"/>
      <c r="D3231" s="333"/>
      <c r="E3231" s="334"/>
      <c r="F3231" s="334"/>
      <c r="G3231" s="334"/>
      <c r="H3231" s="335"/>
      <c r="I3231" s="336"/>
      <c r="J3231" s="336"/>
      <c r="K3231" s="336"/>
      <c r="L3231" s="336"/>
      <c r="M3231" s="336"/>
      <c r="N3231" s="337"/>
    </row>
    <row r="3232" spans="2:14" x14ac:dyDescent="0.25">
      <c r="B3232" s="332"/>
      <c r="C3232" s="332"/>
      <c r="D3232" s="333"/>
      <c r="E3232" s="334"/>
      <c r="F3232" s="334"/>
      <c r="G3232" s="334"/>
      <c r="H3232" s="335"/>
      <c r="I3232" s="336"/>
      <c r="J3232" s="336"/>
      <c r="K3232" s="336"/>
      <c r="L3232" s="336"/>
      <c r="M3232" s="336"/>
      <c r="N3232" s="337"/>
    </row>
    <row r="3233" spans="2:14" x14ac:dyDescent="0.25">
      <c r="B3233" s="332"/>
      <c r="C3233" s="332"/>
      <c r="D3233" s="333"/>
      <c r="E3233" s="334"/>
      <c r="F3233" s="334"/>
      <c r="G3233" s="334"/>
      <c r="H3233" s="335"/>
      <c r="I3233" s="336"/>
      <c r="J3233" s="336"/>
      <c r="K3233" s="336"/>
      <c r="L3233" s="336"/>
      <c r="M3233" s="336"/>
      <c r="N3233" s="337"/>
    </row>
    <row r="3234" spans="2:14" x14ac:dyDescent="0.25">
      <c r="B3234" s="332"/>
      <c r="C3234" s="332"/>
      <c r="D3234" s="333"/>
      <c r="E3234" s="334"/>
      <c r="F3234" s="334"/>
      <c r="G3234" s="334"/>
      <c r="H3234" s="335"/>
      <c r="I3234" s="336"/>
      <c r="J3234" s="336"/>
      <c r="K3234" s="336"/>
      <c r="L3234" s="336"/>
      <c r="M3234" s="336"/>
      <c r="N3234" s="337"/>
    </row>
    <row r="3235" spans="2:14" x14ac:dyDescent="0.25">
      <c r="B3235" s="332"/>
      <c r="C3235" s="332"/>
      <c r="D3235" s="333"/>
      <c r="E3235" s="334"/>
      <c r="F3235" s="334"/>
      <c r="G3235" s="334"/>
      <c r="H3235" s="335"/>
      <c r="I3235" s="336"/>
      <c r="J3235" s="336"/>
      <c r="K3235" s="336"/>
      <c r="L3235" s="336"/>
      <c r="M3235" s="336"/>
      <c r="N3235" s="337"/>
    </row>
    <row r="3236" spans="2:14" x14ac:dyDescent="0.25">
      <c r="B3236" s="332"/>
      <c r="C3236" s="332"/>
      <c r="D3236" s="333"/>
      <c r="E3236" s="334"/>
      <c r="F3236" s="334"/>
      <c r="G3236" s="334"/>
      <c r="H3236" s="335"/>
      <c r="I3236" s="336"/>
      <c r="J3236" s="336"/>
      <c r="K3236" s="336"/>
      <c r="L3236" s="336"/>
      <c r="M3236" s="336"/>
      <c r="N3236" s="337"/>
    </row>
    <row r="3237" spans="2:14" x14ac:dyDescent="0.25">
      <c r="B3237" s="332"/>
      <c r="C3237" s="332"/>
      <c r="D3237" s="333"/>
      <c r="E3237" s="334"/>
      <c r="F3237" s="334"/>
      <c r="G3237" s="334"/>
      <c r="H3237" s="335"/>
      <c r="I3237" s="336"/>
      <c r="J3237" s="336"/>
      <c r="K3237" s="336"/>
      <c r="L3237" s="336"/>
      <c r="M3237" s="336"/>
      <c r="N3237" s="337"/>
    </row>
    <row r="3238" spans="2:14" x14ac:dyDescent="0.25">
      <c r="B3238" s="332"/>
      <c r="C3238" s="332"/>
      <c r="D3238" s="333"/>
      <c r="E3238" s="334"/>
      <c r="F3238" s="334"/>
      <c r="G3238" s="334"/>
      <c r="H3238" s="335"/>
      <c r="I3238" s="336"/>
      <c r="J3238" s="336"/>
      <c r="K3238" s="336"/>
      <c r="L3238" s="336"/>
      <c r="M3238" s="336"/>
      <c r="N3238" s="337"/>
    </row>
    <row r="3239" spans="2:14" x14ac:dyDescent="0.25">
      <c r="B3239" s="332"/>
      <c r="C3239" s="332"/>
      <c r="D3239" s="333"/>
      <c r="E3239" s="334"/>
      <c r="F3239" s="334"/>
      <c r="G3239" s="334"/>
      <c r="H3239" s="335"/>
      <c r="I3239" s="336"/>
      <c r="J3239" s="336"/>
      <c r="K3239" s="336"/>
      <c r="L3239" s="336"/>
      <c r="M3239" s="336"/>
      <c r="N3239" s="337"/>
    </row>
    <row r="3240" spans="2:14" x14ac:dyDescent="0.25">
      <c r="B3240" s="332"/>
      <c r="C3240" s="332"/>
      <c r="D3240" s="333"/>
      <c r="E3240" s="334"/>
      <c r="F3240" s="334"/>
      <c r="G3240" s="334"/>
      <c r="H3240" s="335"/>
      <c r="I3240" s="336"/>
      <c r="J3240" s="336"/>
      <c r="K3240" s="336"/>
      <c r="L3240" s="336"/>
      <c r="M3240" s="336"/>
      <c r="N3240" s="337"/>
    </row>
    <row r="3241" spans="2:14" x14ac:dyDescent="0.25">
      <c r="B3241" s="332"/>
      <c r="C3241" s="332"/>
      <c r="D3241" s="333"/>
      <c r="E3241" s="334"/>
      <c r="F3241" s="334"/>
      <c r="G3241" s="334"/>
      <c r="H3241" s="335"/>
      <c r="I3241" s="336"/>
      <c r="J3241" s="336"/>
      <c r="K3241" s="336"/>
      <c r="L3241" s="336"/>
      <c r="M3241" s="336"/>
      <c r="N3241" s="337"/>
    </row>
    <row r="3242" spans="2:14" x14ac:dyDescent="0.25">
      <c r="B3242" s="332"/>
      <c r="C3242" s="332"/>
      <c r="D3242" s="333"/>
      <c r="E3242" s="334"/>
      <c r="F3242" s="334"/>
      <c r="G3242" s="334"/>
      <c r="H3242" s="335"/>
      <c r="I3242" s="336"/>
      <c r="J3242" s="336"/>
      <c r="K3242" s="336"/>
      <c r="L3242" s="336"/>
      <c r="M3242" s="336"/>
      <c r="N3242" s="337"/>
    </row>
    <row r="3243" spans="2:14" x14ac:dyDescent="0.25">
      <c r="B3243" s="332"/>
      <c r="C3243" s="332"/>
      <c r="D3243" s="333"/>
      <c r="E3243" s="334"/>
      <c r="F3243" s="334"/>
      <c r="G3243" s="334"/>
      <c r="H3243" s="335"/>
      <c r="I3243" s="336"/>
      <c r="J3243" s="336"/>
      <c r="K3243" s="336"/>
      <c r="L3243" s="336"/>
      <c r="M3243" s="336"/>
      <c r="N3243" s="337"/>
    </row>
    <row r="3244" spans="2:14" x14ac:dyDescent="0.25">
      <c r="B3244" s="332"/>
      <c r="C3244" s="332"/>
      <c r="D3244" s="333"/>
      <c r="E3244" s="334"/>
      <c r="F3244" s="334"/>
      <c r="G3244" s="334"/>
      <c r="H3244" s="335"/>
      <c r="I3244" s="336"/>
      <c r="J3244" s="336"/>
      <c r="K3244" s="336"/>
      <c r="L3244" s="336"/>
      <c r="M3244" s="336"/>
      <c r="N3244" s="337"/>
    </row>
    <row r="3245" spans="2:14" x14ac:dyDescent="0.25">
      <c r="B3245" s="332"/>
      <c r="C3245" s="332"/>
      <c r="D3245" s="333"/>
      <c r="E3245" s="334"/>
      <c r="F3245" s="334"/>
      <c r="G3245" s="334"/>
      <c r="H3245" s="335"/>
      <c r="I3245" s="336"/>
      <c r="J3245" s="336"/>
      <c r="K3245" s="336"/>
      <c r="L3245" s="336"/>
      <c r="M3245" s="336"/>
      <c r="N3245" s="337"/>
    </row>
    <row r="3246" spans="2:14" x14ac:dyDescent="0.25">
      <c r="B3246" s="332"/>
      <c r="C3246" s="332"/>
      <c r="D3246" s="333"/>
      <c r="E3246" s="334"/>
      <c r="F3246" s="334"/>
      <c r="G3246" s="334"/>
      <c r="H3246" s="335"/>
      <c r="I3246" s="336"/>
      <c r="J3246" s="336"/>
      <c r="K3246" s="336"/>
      <c r="L3246" s="336"/>
      <c r="M3246" s="336"/>
      <c r="N3246" s="337"/>
    </row>
    <row r="3247" spans="2:14" x14ac:dyDescent="0.25">
      <c r="B3247" s="332"/>
      <c r="C3247" s="332"/>
      <c r="D3247" s="333"/>
      <c r="E3247" s="334"/>
      <c r="F3247" s="334"/>
      <c r="G3247" s="334"/>
      <c r="H3247" s="335"/>
      <c r="I3247" s="336"/>
      <c r="J3247" s="336"/>
      <c r="K3247" s="336"/>
      <c r="L3247" s="336"/>
      <c r="M3247" s="336"/>
      <c r="N3247" s="337"/>
    </row>
    <row r="3248" spans="2:14" x14ac:dyDescent="0.25">
      <c r="B3248" s="332"/>
      <c r="C3248" s="332"/>
      <c r="D3248" s="333"/>
      <c r="E3248" s="334"/>
      <c r="F3248" s="334"/>
      <c r="G3248" s="334"/>
      <c r="H3248" s="335"/>
      <c r="I3248" s="336"/>
      <c r="J3248" s="336"/>
      <c r="K3248" s="336"/>
      <c r="L3248" s="336"/>
      <c r="M3248" s="336"/>
      <c r="N3248" s="337"/>
    </row>
    <row r="3249" spans="2:14" x14ac:dyDescent="0.25">
      <c r="B3249" s="332"/>
      <c r="C3249" s="332"/>
      <c r="D3249" s="333"/>
      <c r="E3249" s="334"/>
      <c r="F3249" s="334"/>
      <c r="G3249" s="334"/>
      <c r="H3249" s="335"/>
      <c r="I3249" s="336"/>
      <c r="J3249" s="336"/>
      <c r="K3249" s="336"/>
      <c r="L3249" s="336"/>
      <c r="M3249" s="336"/>
      <c r="N3249" s="337"/>
    </row>
    <row r="3250" spans="2:14" x14ac:dyDescent="0.25">
      <c r="B3250" s="332"/>
      <c r="C3250" s="332"/>
      <c r="D3250" s="333"/>
      <c r="E3250" s="334"/>
      <c r="F3250" s="334"/>
      <c r="G3250" s="334"/>
      <c r="H3250" s="335"/>
      <c r="I3250" s="336"/>
      <c r="J3250" s="336"/>
      <c r="K3250" s="336"/>
      <c r="L3250" s="336"/>
      <c r="M3250" s="336"/>
      <c r="N3250" s="337"/>
    </row>
    <row r="3251" spans="2:14" x14ac:dyDescent="0.25">
      <c r="B3251" s="332"/>
      <c r="C3251" s="332"/>
      <c r="D3251" s="333"/>
      <c r="E3251" s="334"/>
      <c r="F3251" s="334"/>
      <c r="G3251" s="334"/>
      <c r="H3251" s="335"/>
      <c r="I3251" s="336"/>
      <c r="J3251" s="336"/>
      <c r="K3251" s="336"/>
      <c r="L3251" s="336"/>
      <c r="M3251" s="336"/>
      <c r="N3251" s="337"/>
    </row>
    <row r="3252" spans="2:14" x14ac:dyDescent="0.25">
      <c r="B3252" s="332"/>
      <c r="C3252" s="332"/>
      <c r="D3252" s="333"/>
      <c r="E3252" s="334"/>
      <c r="F3252" s="334"/>
      <c r="G3252" s="334"/>
      <c r="H3252" s="335"/>
      <c r="I3252" s="336"/>
      <c r="J3252" s="336"/>
      <c r="K3252" s="336"/>
      <c r="L3252" s="336"/>
      <c r="M3252" s="336"/>
      <c r="N3252" s="337"/>
    </row>
    <row r="3253" spans="2:14" x14ac:dyDescent="0.25">
      <c r="B3253" s="332"/>
      <c r="C3253" s="332"/>
      <c r="D3253" s="333"/>
      <c r="E3253" s="334"/>
      <c r="F3253" s="334"/>
      <c r="G3253" s="334"/>
      <c r="H3253" s="335"/>
      <c r="I3253" s="336"/>
      <c r="J3253" s="336"/>
      <c r="K3253" s="336"/>
      <c r="L3253" s="336"/>
      <c r="M3253" s="336"/>
      <c r="N3253" s="337"/>
    </row>
    <row r="3254" spans="2:14" x14ac:dyDescent="0.25">
      <c r="B3254" s="332"/>
      <c r="C3254" s="332"/>
      <c r="D3254" s="333"/>
      <c r="E3254" s="334"/>
      <c r="F3254" s="334"/>
      <c r="G3254" s="334"/>
      <c r="H3254" s="335"/>
      <c r="I3254" s="336"/>
      <c r="J3254" s="336"/>
      <c r="K3254" s="336"/>
      <c r="L3254" s="336"/>
      <c r="M3254" s="336"/>
      <c r="N3254" s="337"/>
    </row>
    <row r="3255" spans="2:14" x14ac:dyDescent="0.25">
      <c r="B3255" s="332"/>
      <c r="C3255" s="332"/>
      <c r="D3255" s="333"/>
      <c r="E3255" s="334"/>
      <c r="F3255" s="334"/>
      <c r="G3255" s="334"/>
      <c r="H3255" s="335"/>
      <c r="I3255" s="336"/>
      <c r="J3255" s="336"/>
      <c r="K3255" s="336"/>
      <c r="L3255" s="336"/>
      <c r="M3255" s="336"/>
      <c r="N3255" s="337"/>
    </row>
    <row r="3256" spans="2:14" x14ac:dyDescent="0.25">
      <c r="B3256" s="332"/>
      <c r="C3256" s="332"/>
      <c r="D3256" s="333"/>
      <c r="E3256" s="334"/>
      <c r="F3256" s="334"/>
      <c r="G3256" s="334"/>
      <c r="H3256" s="335"/>
      <c r="I3256" s="336"/>
      <c r="J3256" s="336"/>
      <c r="K3256" s="336"/>
      <c r="L3256" s="336"/>
      <c r="M3256" s="336"/>
      <c r="N3256" s="337"/>
    </row>
    <row r="3257" spans="2:14" x14ac:dyDescent="0.25">
      <c r="B3257" s="332"/>
      <c r="C3257" s="332"/>
      <c r="D3257" s="333"/>
      <c r="E3257" s="334"/>
      <c r="F3257" s="334"/>
      <c r="G3257" s="334"/>
      <c r="H3257" s="335"/>
      <c r="I3257" s="336"/>
      <c r="J3257" s="336"/>
      <c r="K3257" s="336"/>
      <c r="L3257" s="336"/>
      <c r="M3257" s="336"/>
      <c r="N3257" s="337"/>
    </row>
    <row r="3258" spans="2:14" x14ac:dyDescent="0.25">
      <c r="B3258" s="332"/>
      <c r="C3258" s="332"/>
      <c r="D3258" s="333"/>
      <c r="E3258" s="334"/>
      <c r="F3258" s="334"/>
      <c r="G3258" s="334"/>
      <c r="H3258" s="335"/>
      <c r="I3258" s="336"/>
      <c r="J3258" s="336"/>
      <c r="K3258" s="336"/>
      <c r="L3258" s="336"/>
      <c r="M3258" s="336"/>
      <c r="N3258" s="337"/>
    </row>
    <row r="3259" spans="2:14" x14ac:dyDescent="0.25">
      <c r="B3259" s="332"/>
      <c r="C3259" s="332"/>
      <c r="D3259" s="333"/>
      <c r="E3259" s="334"/>
      <c r="F3259" s="334"/>
      <c r="G3259" s="334"/>
      <c r="H3259" s="335"/>
      <c r="I3259" s="336"/>
      <c r="J3259" s="336"/>
      <c r="K3259" s="336"/>
      <c r="L3259" s="336"/>
      <c r="M3259" s="336"/>
      <c r="N3259" s="337"/>
    </row>
    <row r="3260" spans="2:14" x14ac:dyDescent="0.25">
      <c r="B3260" s="332"/>
      <c r="C3260" s="332"/>
      <c r="D3260" s="333"/>
      <c r="E3260" s="334"/>
      <c r="F3260" s="334"/>
      <c r="G3260" s="334"/>
      <c r="H3260" s="335"/>
      <c r="I3260" s="336"/>
      <c r="J3260" s="336"/>
      <c r="K3260" s="336"/>
      <c r="L3260" s="336"/>
      <c r="M3260" s="336"/>
      <c r="N3260" s="337"/>
    </row>
    <row r="3261" spans="2:14" x14ac:dyDescent="0.25">
      <c r="B3261" s="332"/>
      <c r="C3261" s="332"/>
      <c r="D3261" s="333"/>
      <c r="E3261" s="334"/>
      <c r="F3261" s="334"/>
      <c r="G3261" s="334"/>
      <c r="H3261" s="335"/>
      <c r="I3261" s="336"/>
      <c r="J3261" s="336"/>
      <c r="K3261" s="336"/>
      <c r="L3261" s="336"/>
      <c r="M3261" s="336"/>
      <c r="N3261" s="337"/>
    </row>
    <row r="3262" spans="2:14" x14ac:dyDescent="0.25">
      <c r="B3262" s="332"/>
      <c r="C3262" s="332"/>
      <c r="D3262" s="333"/>
      <c r="E3262" s="334"/>
      <c r="F3262" s="334"/>
      <c r="G3262" s="334"/>
      <c r="H3262" s="335"/>
      <c r="I3262" s="336"/>
      <c r="J3262" s="336"/>
      <c r="K3262" s="336"/>
      <c r="L3262" s="336"/>
      <c r="M3262" s="336"/>
      <c r="N3262" s="337"/>
    </row>
    <row r="3263" spans="2:14" x14ac:dyDescent="0.25">
      <c r="B3263" s="332"/>
      <c r="C3263" s="332"/>
      <c r="D3263" s="333"/>
      <c r="E3263" s="334"/>
      <c r="F3263" s="334"/>
      <c r="G3263" s="334"/>
      <c r="H3263" s="335"/>
      <c r="I3263" s="336"/>
      <c r="J3263" s="336"/>
      <c r="K3263" s="336"/>
      <c r="L3263" s="336"/>
      <c r="M3263" s="336"/>
      <c r="N3263" s="337"/>
    </row>
    <row r="3264" spans="2:14" x14ac:dyDescent="0.25">
      <c r="B3264" s="332"/>
      <c r="C3264" s="332"/>
      <c r="D3264" s="333"/>
      <c r="E3264" s="334"/>
      <c r="F3264" s="334"/>
      <c r="G3264" s="334"/>
      <c r="H3264" s="335"/>
      <c r="I3264" s="336"/>
      <c r="J3264" s="336"/>
      <c r="K3264" s="336"/>
      <c r="L3264" s="336"/>
      <c r="M3264" s="336"/>
      <c r="N3264" s="337"/>
    </row>
    <row r="3265" spans="2:14" x14ac:dyDescent="0.25">
      <c r="B3265" s="332"/>
      <c r="C3265" s="332"/>
      <c r="D3265" s="333"/>
      <c r="E3265" s="334"/>
      <c r="F3265" s="334"/>
      <c r="G3265" s="334"/>
      <c r="H3265" s="335"/>
      <c r="I3265" s="336"/>
      <c r="J3265" s="336"/>
      <c r="K3265" s="336"/>
      <c r="L3265" s="336"/>
      <c r="M3265" s="336"/>
      <c r="N3265" s="337"/>
    </row>
    <row r="3266" spans="2:14" x14ac:dyDescent="0.25">
      <c r="B3266" s="332"/>
      <c r="C3266" s="332"/>
      <c r="D3266" s="333"/>
      <c r="E3266" s="334"/>
      <c r="F3266" s="334"/>
      <c r="G3266" s="334"/>
      <c r="H3266" s="335"/>
      <c r="I3266" s="336"/>
      <c r="J3266" s="336"/>
      <c r="K3266" s="336"/>
      <c r="L3266" s="336"/>
      <c r="M3266" s="336"/>
      <c r="N3266" s="337"/>
    </row>
    <row r="3267" spans="2:14" x14ac:dyDescent="0.25">
      <c r="B3267" s="332"/>
      <c r="C3267" s="332"/>
      <c r="D3267" s="333"/>
      <c r="E3267" s="334"/>
      <c r="F3267" s="334"/>
      <c r="G3267" s="334"/>
      <c r="H3267" s="335"/>
      <c r="I3267" s="336"/>
      <c r="J3267" s="336"/>
      <c r="K3267" s="336"/>
      <c r="L3267" s="336"/>
      <c r="M3267" s="336"/>
      <c r="N3267" s="337"/>
    </row>
    <row r="3268" spans="2:14" x14ac:dyDescent="0.25">
      <c r="B3268" s="332"/>
      <c r="C3268" s="332"/>
      <c r="D3268" s="333"/>
      <c r="E3268" s="334"/>
      <c r="F3268" s="334"/>
      <c r="G3268" s="334"/>
      <c r="H3268" s="335"/>
      <c r="I3268" s="336"/>
      <c r="J3268" s="336"/>
      <c r="K3268" s="336"/>
      <c r="L3268" s="336"/>
      <c r="M3268" s="336"/>
      <c r="N3268" s="337"/>
    </row>
    <row r="3269" spans="2:14" x14ac:dyDescent="0.25">
      <c r="B3269" s="332"/>
      <c r="C3269" s="332"/>
      <c r="D3269" s="333"/>
      <c r="E3269" s="334"/>
      <c r="F3269" s="334"/>
      <c r="G3269" s="334"/>
      <c r="H3269" s="335"/>
      <c r="I3269" s="336"/>
      <c r="J3269" s="336"/>
      <c r="K3269" s="336"/>
      <c r="L3269" s="336"/>
      <c r="M3269" s="336"/>
      <c r="N3269" s="337"/>
    </row>
    <row r="3270" spans="2:14" x14ac:dyDescent="0.25">
      <c r="B3270" s="332"/>
      <c r="C3270" s="332"/>
      <c r="D3270" s="333"/>
      <c r="E3270" s="334"/>
      <c r="F3270" s="334"/>
      <c r="G3270" s="334"/>
      <c r="H3270" s="335"/>
      <c r="I3270" s="336"/>
      <c r="J3270" s="336"/>
      <c r="K3270" s="336"/>
      <c r="L3270" s="336"/>
      <c r="M3270" s="336"/>
      <c r="N3270" s="337"/>
    </row>
    <row r="3271" spans="2:14" x14ac:dyDescent="0.25">
      <c r="B3271" s="332"/>
      <c r="C3271" s="332"/>
      <c r="D3271" s="333"/>
      <c r="E3271" s="334"/>
      <c r="F3271" s="334"/>
      <c r="G3271" s="334"/>
      <c r="H3271" s="335"/>
      <c r="I3271" s="336"/>
      <c r="J3271" s="336"/>
      <c r="K3271" s="336"/>
      <c r="L3271" s="336"/>
      <c r="M3271" s="336"/>
      <c r="N3271" s="337"/>
    </row>
    <row r="3272" spans="2:14" x14ac:dyDescent="0.25">
      <c r="B3272" s="332"/>
      <c r="C3272" s="332"/>
      <c r="D3272" s="333"/>
      <c r="E3272" s="334"/>
      <c r="F3272" s="334"/>
      <c r="G3272" s="334"/>
      <c r="H3272" s="335"/>
      <c r="I3272" s="336"/>
      <c r="J3272" s="336"/>
      <c r="K3272" s="336"/>
      <c r="L3272" s="336"/>
      <c r="M3272" s="336"/>
      <c r="N3272" s="337"/>
    </row>
    <row r="3273" spans="2:14" x14ac:dyDescent="0.25">
      <c r="B3273" s="332"/>
      <c r="C3273" s="332"/>
      <c r="D3273" s="333"/>
      <c r="E3273" s="334"/>
      <c r="F3273" s="334"/>
      <c r="G3273" s="334"/>
      <c r="H3273" s="335"/>
      <c r="I3273" s="336"/>
      <c r="J3273" s="336"/>
      <c r="K3273" s="336"/>
      <c r="L3273" s="336"/>
      <c r="M3273" s="336"/>
      <c r="N3273" s="337"/>
    </row>
    <row r="3274" spans="2:14" x14ac:dyDescent="0.25">
      <c r="B3274" s="332"/>
      <c r="C3274" s="332"/>
      <c r="D3274" s="333"/>
      <c r="E3274" s="334"/>
      <c r="F3274" s="334"/>
      <c r="G3274" s="334"/>
      <c r="H3274" s="335"/>
      <c r="I3274" s="336"/>
      <c r="J3274" s="336"/>
      <c r="K3274" s="336"/>
      <c r="L3274" s="336"/>
      <c r="M3274" s="336"/>
      <c r="N3274" s="337"/>
    </row>
    <row r="3275" spans="2:14" x14ac:dyDescent="0.25">
      <c r="B3275" s="332"/>
      <c r="C3275" s="332"/>
      <c r="D3275" s="333"/>
      <c r="E3275" s="334"/>
      <c r="F3275" s="334"/>
      <c r="G3275" s="334"/>
      <c r="H3275" s="335"/>
      <c r="I3275" s="336"/>
      <c r="J3275" s="336"/>
      <c r="K3275" s="336"/>
      <c r="L3275" s="336"/>
      <c r="M3275" s="336"/>
      <c r="N3275" s="337"/>
    </row>
    <row r="3276" spans="2:14" x14ac:dyDescent="0.25">
      <c r="B3276" s="332"/>
      <c r="C3276" s="332"/>
      <c r="D3276" s="333"/>
      <c r="E3276" s="334"/>
      <c r="F3276" s="334"/>
      <c r="G3276" s="334"/>
      <c r="H3276" s="335"/>
      <c r="I3276" s="336"/>
      <c r="J3276" s="336"/>
      <c r="K3276" s="336"/>
      <c r="L3276" s="336"/>
      <c r="M3276" s="336"/>
      <c r="N3276" s="337"/>
    </row>
    <row r="3277" spans="2:14" x14ac:dyDescent="0.25">
      <c r="B3277" s="332"/>
      <c r="C3277" s="332"/>
      <c r="D3277" s="333"/>
      <c r="E3277" s="334"/>
      <c r="F3277" s="334"/>
      <c r="G3277" s="334"/>
      <c r="H3277" s="335"/>
      <c r="I3277" s="336"/>
      <c r="J3277" s="336"/>
      <c r="K3277" s="336"/>
      <c r="L3277" s="336"/>
      <c r="M3277" s="336"/>
      <c r="N3277" s="337"/>
    </row>
    <row r="3278" spans="2:14" x14ac:dyDescent="0.25">
      <c r="B3278" s="332"/>
      <c r="C3278" s="332"/>
      <c r="D3278" s="333"/>
      <c r="E3278" s="334"/>
      <c r="F3278" s="334"/>
      <c r="G3278" s="334"/>
      <c r="H3278" s="335"/>
      <c r="I3278" s="336"/>
      <c r="J3278" s="336"/>
      <c r="K3278" s="336"/>
      <c r="L3278" s="336"/>
      <c r="M3278" s="336"/>
      <c r="N3278" s="337"/>
    </row>
    <row r="3279" spans="2:14" x14ac:dyDescent="0.25">
      <c r="B3279" s="332"/>
      <c r="C3279" s="332"/>
      <c r="D3279" s="333"/>
      <c r="E3279" s="334"/>
      <c r="F3279" s="334"/>
      <c r="G3279" s="334"/>
      <c r="H3279" s="335"/>
      <c r="I3279" s="336"/>
      <c r="J3279" s="336"/>
      <c r="K3279" s="336"/>
      <c r="L3279" s="336"/>
      <c r="M3279" s="336"/>
      <c r="N3279" s="337"/>
    </row>
    <row r="3280" spans="2:14" x14ac:dyDescent="0.25">
      <c r="B3280" s="332"/>
      <c r="C3280" s="332"/>
      <c r="D3280" s="333"/>
      <c r="E3280" s="334"/>
      <c r="F3280" s="334"/>
      <c r="G3280" s="334"/>
      <c r="H3280" s="335"/>
      <c r="I3280" s="336"/>
      <c r="J3280" s="336"/>
      <c r="K3280" s="336"/>
      <c r="L3280" s="336"/>
      <c r="M3280" s="336"/>
      <c r="N3280" s="337"/>
    </row>
    <row r="3281" spans="2:14" x14ac:dyDescent="0.25">
      <c r="B3281" s="332"/>
      <c r="C3281" s="332"/>
      <c r="D3281" s="333"/>
      <c r="E3281" s="334"/>
      <c r="F3281" s="334"/>
      <c r="G3281" s="334"/>
      <c r="H3281" s="335"/>
      <c r="I3281" s="336"/>
      <c r="J3281" s="336"/>
      <c r="K3281" s="336"/>
      <c r="L3281" s="336"/>
      <c r="M3281" s="336"/>
      <c r="N3281" s="337"/>
    </row>
    <row r="3282" spans="2:14" x14ac:dyDescent="0.25">
      <c r="B3282" s="332"/>
      <c r="C3282" s="332"/>
      <c r="D3282" s="333"/>
      <c r="E3282" s="334"/>
      <c r="F3282" s="334"/>
      <c r="G3282" s="334"/>
      <c r="H3282" s="335"/>
      <c r="I3282" s="336"/>
      <c r="J3282" s="336"/>
      <c r="K3282" s="336"/>
      <c r="L3282" s="336"/>
      <c r="M3282" s="336"/>
      <c r="N3282" s="337"/>
    </row>
    <row r="3283" spans="2:14" x14ac:dyDescent="0.25">
      <c r="B3283" s="332"/>
      <c r="C3283" s="332"/>
      <c r="D3283" s="333"/>
      <c r="E3283" s="334"/>
      <c r="F3283" s="334"/>
      <c r="G3283" s="334"/>
      <c r="H3283" s="335"/>
      <c r="I3283" s="336"/>
      <c r="J3283" s="336"/>
      <c r="K3283" s="336"/>
      <c r="L3283" s="336"/>
      <c r="M3283" s="336"/>
      <c r="N3283" s="337"/>
    </row>
    <row r="3284" spans="2:14" x14ac:dyDescent="0.25">
      <c r="B3284" s="332"/>
      <c r="C3284" s="332"/>
      <c r="D3284" s="333"/>
      <c r="E3284" s="334"/>
      <c r="F3284" s="334"/>
      <c r="G3284" s="334"/>
      <c r="H3284" s="335"/>
      <c r="I3284" s="336"/>
      <c r="J3284" s="336"/>
      <c r="K3284" s="336"/>
      <c r="L3284" s="336"/>
      <c r="M3284" s="336"/>
      <c r="N3284" s="337"/>
    </row>
    <row r="3285" spans="2:14" x14ac:dyDescent="0.25">
      <c r="B3285" s="332"/>
      <c r="C3285" s="332"/>
      <c r="D3285" s="333"/>
      <c r="E3285" s="334"/>
      <c r="F3285" s="334"/>
      <c r="G3285" s="334"/>
      <c r="H3285" s="335"/>
      <c r="I3285" s="336"/>
      <c r="J3285" s="336"/>
      <c r="K3285" s="336"/>
      <c r="L3285" s="336"/>
      <c r="M3285" s="336"/>
      <c r="N3285" s="337"/>
    </row>
    <row r="3286" spans="2:14" x14ac:dyDescent="0.25">
      <c r="B3286" s="332"/>
      <c r="C3286" s="332"/>
      <c r="D3286" s="333"/>
      <c r="E3286" s="334"/>
      <c r="F3286" s="334"/>
      <c r="G3286" s="334"/>
      <c r="H3286" s="335"/>
      <c r="I3286" s="336"/>
      <c r="J3286" s="336"/>
      <c r="K3286" s="336"/>
      <c r="L3286" s="336"/>
      <c r="M3286" s="336"/>
      <c r="N3286" s="337"/>
    </row>
    <row r="3287" spans="2:14" x14ac:dyDescent="0.25">
      <c r="B3287" s="332"/>
      <c r="C3287" s="332"/>
      <c r="D3287" s="333"/>
      <c r="E3287" s="334"/>
      <c r="F3287" s="334"/>
      <c r="G3287" s="334"/>
      <c r="H3287" s="335"/>
      <c r="I3287" s="336"/>
      <c r="J3287" s="336"/>
      <c r="K3287" s="336"/>
      <c r="L3287" s="336"/>
      <c r="M3287" s="336"/>
      <c r="N3287" s="337"/>
    </row>
    <row r="3288" spans="2:14" x14ac:dyDescent="0.25">
      <c r="B3288" s="332"/>
      <c r="C3288" s="332"/>
      <c r="D3288" s="333"/>
      <c r="E3288" s="334"/>
      <c r="F3288" s="334"/>
      <c r="G3288" s="334"/>
      <c r="H3288" s="335"/>
      <c r="I3288" s="336"/>
      <c r="J3288" s="336"/>
      <c r="K3288" s="336"/>
      <c r="L3288" s="336"/>
      <c r="M3288" s="336"/>
      <c r="N3288" s="337"/>
    </row>
    <row r="3289" spans="2:14" x14ac:dyDescent="0.25">
      <c r="B3289" s="332"/>
      <c r="C3289" s="332"/>
      <c r="D3289" s="333"/>
      <c r="E3289" s="334"/>
      <c r="F3289" s="334"/>
      <c r="G3289" s="334"/>
      <c r="H3289" s="335"/>
      <c r="I3289" s="336"/>
      <c r="J3289" s="336"/>
      <c r="K3289" s="336"/>
      <c r="L3289" s="336"/>
      <c r="M3289" s="336"/>
      <c r="N3289" s="337"/>
    </row>
    <row r="3290" spans="2:14" x14ac:dyDescent="0.25">
      <c r="B3290" s="332"/>
      <c r="C3290" s="332"/>
      <c r="D3290" s="333"/>
      <c r="E3290" s="334"/>
      <c r="F3290" s="334"/>
      <c r="G3290" s="334"/>
      <c r="H3290" s="335"/>
      <c r="I3290" s="336"/>
      <c r="J3290" s="336"/>
      <c r="K3290" s="336"/>
      <c r="L3290" s="336"/>
      <c r="M3290" s="336"/>
      <c r="N3290" s="337"/>
    </row>
    <row r="3291" spans="2:14" x14ac:dyDescent="0.25">
      <c r="B3291" s="332"/>
      <c r="C3291" s="332"/>
      <c r="D3291" s="333"/>
      <c r="E3291" s="334"/>
      <c r="F3291" s="334"/>
      <c r="G3291" s="334"/>
      <c r="H3291" s="335"/>
      <c r="I3291" s="336"/>
      <c r="J3291" s="336"/>
      <c r="K3291" s="336"/>
      <c r="L3291" s="336"/>
      <c r="M3291" s="336"/>
      <c r="N3291" s="337"/>
    </row>
    <row r="3292" spans="2:14" x14ac:dyDescent="0.25">
      <c r="B3292" s="332"/>
      <c r="C3292" s="332"/>
      <c r="D3292" s="333"/>
      <c r="E3292" s="334"/>
      <c r="F3292" s="334"/>
      <c r="G3292" s="334"/>
      <c r="H3292" s="335"/>
      <c r="I3292" s="336"/>
      <c r="J3292" s="336"/>
      <c r="K3292" s="336"/>
      <c r="L3292" s="336"/>
      <c r="M3292" s="336"/>
      <c r="N3292" s="337"/>
    </row>
    <row r="3293" spans="2:14" x14ac:dyDescent="0.25">
      <c r="B3293" s="332"/>
      <c r="C3293" s="332"/>
      <c r="D3293" s="333"/>
      <c r="E3293" s="334"/>
      <c r="F3293" s="334"/>
      <c r="G3293" s="334"/>
      <c r="H3293" s="335"/>
      <c r="I3293" s="336"/>
      <c r="J3293" s="336"/>
      <c r="K3293" s="336"/>
      <c r="L3293" s="336"/>
      <c r="M3293" s="336"/>
      <c r="N3293" s="337"/>
    </row>
    <row r="3294" spans="2:14" x14ac:dyDescent="0.25">
      <c r="B3294" s="332"/>
      <c r="C3294" s="332"/>
      <c r="D3294" s="333"/>
      <c r="E3294" s="334"/>
      <c r="F3294" s="334"/>
      <c r="G3294" s="334"/>
      <c r="H3294" s="335"/>
      <c r="I3294" s="336"/>
      <c r="J3294" s="336"/>
      <c r="K3294" s="336"/>
      <c r="L3294" s="336"/>
      <c r="M3294" s="336"/>
      <c r="N3294" s="337"/>
    </row>
    <row r="3295" spans="2:14" x14ac:dyDescent="0.25">
      <c r="B3295" s="332"/>
      <c r="C3295" s="332"/>
      <c r="D3295" s="333"/>
      <c r="E3295" s="334"/>
      <c r="F3295" s="334"/>
      <c r="G3295" s="334"/>
      <c r="H3295" s="335"/>
      <c r="I3295" s="336"/>
      <c r="J3295" s="336"/>
      <c r="K3295" s="336"/>
      <c r="L3295" s="336"/>
      <c r="M3295" s="336"/>
      <c r="N3295" s="337"/>
    </row>
    <row r="3296" spans="2:14" x14ac:dyDescent="0.25">
      <c r="B3296" s="332"/>
      <c r="C3296" s="332"/>
      <c r="D3296" s="333"/>
      <c r="E3296" s="334"/>
      <c r="F3296" s="334"/>
      <c r="G3296" s="334"/>
      <c r="H3296" s="335"/>
      <c r="I3296" s="336"/>
      <c r="J3296" s="336"/>
      <c r="K3296" s="336"/>
      <c r="L3296" s="336"/>
      <c r="M3296" s="336"/>
      <c r="N3296" s="337"/>
    </row>
    <row r="3297" spans="2:14" x14ac:dyDescent="0.25">
      <c r="B3297" s="332"/>
      <c r="C3297" s="332"/>
      <c r="D3297" s="333"/>
      <c r="E3297" s="334"/>
      <c r="F3297" s="334"/>
      <c r="G3297" s="334"/>
      <c r="H3297" s="335"/>
      <c r="I3297" s="336"/>
      <c r="J3297" s="336"/>
      <c r="K3297" s="336"/>
      <c r="L3297" s="336"/>
      <c r="M3297" s="336"/>
      <c r="N3297" s="337"/>
    </row>
    <row r="3298" spans="2:14" x14ac:dyDescent="0.25">
      <c r="B3298" s="332"/>
      <c r="C3298" s="332"/>
      <c r="D3298" s="333"/>
      <c r="E3298" s="334"/>
      <c r="F3298" s="334"/>
      <c r="G3298" s="334"/>
      <c r="H3298" s="335"/>
      <c r="I3298" s="336"/>
      <c r="J3298" s="336"/>
      <c r="K3298" s="336"/>
      <c r="L3298" s="336"/>
      <c r="M3298" s="336"/>
      <c r="N3298" s="337"/>
    </row>
    <row r="3299" spans="2:14" x14ac:dyDescent="0.25">
      <c r="B3299" s="332"/>
      <c r="C3299" s="332"/>
      <c r="D3299" s="333"/>
      <c r="E3299" s="334"/>
      <c r="F3299" s="334"/>
      <c r="G3299" s="334"/>
      <c r="H3299" s="335"/>
      <c r="I3299" s="336"/>
      <c r="J3299" s="336"/>
      <c r="K3299" s="336"/>
      <c r="L3299" s="336"/>
      <c r="M3299" s="336"/>
      <c r="N3299" s="337"/>
    </row>
    <row r="3300" spans="2:14" x14ac:dyDescent="0.25">
      <c r="B3300" s="332"/>
      <c r="C3300" s="332"/>
      <c r="D3300" s="333"/>
      <c r="E3300" s="334"/>
      <c r="F3300" s="334"/>
      <c r="G3300" s="334"/>
      <c r="H3300" s="335"/>
      <c r="I3300" s="336"/>
      <c r="J3300" s="336"/>
      <c r="K3300" s="336"/>
      <c r="L3300" s="336"/>
      <c r="M3300" s="336"/>
      <c r="N3300" s="337"/>
    </row>
    <row r="3301" spans="2:14" x14ac:dyDescent="0.25">
      <c r="B3301" s="332"/>
      <c r="C3301" s="332"/>
      <c r="D3301" s="333"/>
      <c r="E3301" s="334"/>
      <c r="F3301" s="334"/>
      <c r="G3301" s="334"/>
      <c r="H3301" s="335"/>
      <c r="I3301" s="336"/>
      <c r="J3301" s="336"/>
      <c r="K3301" s="336"/>
      <c r="L3301" s="336"/>
      <c r="M3301" s="336"/>
      <c r="N3301" s="337"/>
    </row>
    <row r="3302" spans="2:14" x14ac:dyDescent="0.25">
      <c r="B3302" s="332"/>
      <c r="C3302" s="332"/>
      <c r="D3302" s="333"/>
      <c r="E3302" s="334"/>
      <c r="F3302" s="334"/>
      <c r="G3302" s="334"/>
      <c r="H3302" s="335"/>
      <c r="I3302" s="336"/>
      <c r="J3302" s="336"/>
      <c r="K3302" s="336"/>
      <c r="L3302" s="336"/>
      <c r="M3302" s="336"/>
      <c r="N3302" s="337"/>
    </row>
    <row r="3303" spans="2:14" x14ac:dyDescent="0.25">
      <c r="B3303" s="332"/>
      <c r="C3303" s="332"/>
      <c r="D3303" s="333"/>
      <c r="E3303" s="334"/>
      <c r="F3303" s="334"/>
      <c r="G3303" s="334"/>
      <c r="H3303" s="335"/>
      <c r="I3303" s="336"/>
      <c r="J3303" s="336"/>
      <c r="K3303" s="336"/>
      <c r="L3303" s="336"/>
      <c r="M3303" s="336"/>
      <c r="N3303" s="337"/>
    </row>
    <row r="3304" spans="2:14" x14ac:dyDescent="0.25">
      <c r="B3304" s="332"/>
      <c r="C3304" s="332"/>
      <c r="D3304" s="333"/>
      <c r="E3304" s="334"/>
      <c r="F3304" s="334"/>
      <c r="G3304" s="334"/>
      <c r="H3304" s="335"/>
      <c r="I3304" s="336"/>
      <c r="J3304" s="336"/>
      <c r="K3304" s="336"/>
      <c r="L3304" s="336"/>
      <c r="M3304" s="336"/>
      <c r="N3304" s="337"/>
    </row>
    <row r="3305" spans="2:14" x14ac:dyDescent="0.25">
      <c r="B3305" s="332"/>
      <c r="C3305" s="332"/>
      <c r="D3305" s="333"/>
      <c r="E3305" s="334"/>
      <c r="F3305" s="334"/>
      <c r="G3305" s="334"/>
      <c r="H3305" s="335"/>
      <c r="I3305" s="336"/>
      <c r="J3305" s="336"/>
      <c r="K3305" s="336"/>
      <c r="L3305" s="336"/>
      <c r="M3305" s="336"/>
      <c r="N3305" s="337"/>
    </row>
    <row r="3306" spans="2:14" x14ac:dyDescent="0.25">
      <c r="B3306" s="332"/>
      <c r="C3306" s="332"/>
      <c r="D3306" s="333"/>
      <c r="E3306" s="334"/>
      <c r="F3306" s="334"/>
      <c r="G3306" s="334"/>
      <c r="H3306" s="335"/>
      <c r="I3306" s="336"/>
      <c r="J3306" s="336"/>
      <c r="K3306" s="336"/>
      <c r="L3306" s="336"/>
      <c r="M3306" s="336"/>
      <c r="N3306" s="337"/>
    </row>
    <row r="3307" spans="2:14" x14ac:dyDescent="0.25">
      <c r="B3307" s="332"/>
      <c r="C3307" s="332"/>
      <c r="D3307" s="333"/>
      <c r="E3307" s="334"/>
      <c r="F3307" s="334"/>
      <c r="G3307" s="334"/>
      <c r="H3307" s="335"/>
      <c r="I3307" s="336"/>
      <c r="J3307" s="336"/>
      <c r="K3307" s="336"/>
      <c r="L3307" s="336"/>
      <c r="M3307" s="336"/>
      <c r="N3307" s="337"/>
    </row>
    <row r="3308" spans="2:14" x14ac:dyDescent="0.25">
      <c r="B3308" s="332"/>
      <c r="C3308" s="332"/>
      <c r="D3308" s="333"/>
      <c r="E3308" s="334"/>
      <c r="F3308" s="334"/>
      <c r="G3308" s="334"/>
      <c r="H3308" s="335"/>
      <c r="I3308" s="336"/>
      <c r="J3308" s="336"/>
      <c r="K3308" s="336"/>
      <c r="L3308" s="336"/>
      <c r="M3308" s="336"/>
      <c r="N3308" s="337"/>
    </row>
    <row r="3309" spans="2:14" x14ac:dyDescent="0.25">
      <c r="B3309" s="332"/>
      <c r="C3309" s="332"/>
      <c r="D3309" s="333"/>
      <c r="E3309" s="334"/>
      <c r="F3309" s="334"/>
      <c r="G3309" s="334"/>
      <c r="H3309" s="335"/>
      <c r="I3309" s="336"/>
      <c r="J3309" s="336"/>
      <c r="K3309" s="336"/>
      <c r="L3309" s="336"/>
      <c r="M3309" s="336"/>
      <c r="N3309" s="337"/>
    </row>
    <row r="3310" spans="2:14" x14ac:dyDescent="0.25">
      <c r="B3310" s="332"/>
      <c r="C3310" s="332"/>
      <c r="D3310" s="333"/>
      <c r="E3310" s="334"/>
      <c r="F3310" s="334"/>
      <c r="G3310" s="334"/>
      <c r="H3310" s="335"/>
      <c r="I3310" s="336"/>
      <c r="J3310" s="336"/>
      <c r="K3310" s="336"/>
      <c r="L3310" s="336"/>
      <c r="M3310" s="336"/>
      <c r="N3310" s="337"/>
    </row>
    <row r="3311" spans="2:14" x14ac:dyDescent="0.25">
      <c r="B3311" s="332"/>
      <c r="C3311" s="332"/>
      <c r="D3311" s="333"/>
      <c r="E3311" s="334"/>
      <c r="F3311" s="334"/>
      <c r="G3311" s="334"/>
      <c r="H3311" s="335"/>
      <c r="I3311" s="336"/>
      <c r="J3311" s="336"/>
      <c r="K3311" s="336"/>
      <c r="L3311" s="336"/>
      <c r="M3311" s="336"/>
      <c r="N3311" s="337"/>
    </row>
    <row r="3312" spans="2:14" x14ac:dyDescent="0.25">
      <c r="B3312" s="332"/>
      <c r="C3312" s="332"/>
      <c r="D3312" s="333"/>
      <c r="E3312" s="334"/>
      <c r="F3312" s="334"/>
      <c r="G3312" s="334"/>
      <c r="H3312" s="335"/>
      <c r="I3312" s="336"/>
      <c r="J3312" s="336"/>
      <c r="K3312" s="336"/>
      <c r="L3312" s="336"/>
      <c r="M3312" s="336"/>
      <c r="N3312" s="337"/>
    </row>
    <row r="3313" spans="2:14" x14ac:dyDescent="0.25">
      <c r="B3313" s="332"/>
      <c r="C3313" s="332"/>
      <c r="D3313" s="333"/>
      <c r="E3313" s="334"/>
      <c r="F3313" s="334"/>
      <c r="G3313" s="334"/>
      <c r="H3313" s="335"/>
      <c r="I3313" s="336"/>
      <c r="J3313" s="336"/>
      <c r="K3313" s="336"/>
      <c r="L3313" s="336"/>
      <c r="M3313" s="336"/>
      <c r="N3313" s="337"/>
    </row>
    <row r="3314" spans="2:14" x14ac:dyDescent="0.25">
      <c r="B3314" s="332"/>
      <c r="C3314" s="332"/>
      <c r="D3314" s="333"/>
      <c r="E3314" s="334"/>
      <c r="F3314" s="334"/>
      <c r="G3314" s="334"/>
      <c r="H3314" s="335"/>
      <c r="I3314" s="336"/>
      <c r="J3314" s="336"/>
      <c r="K3314" s="336"/>
      <c r="L3314" s="336"/>
      <c r="M3314" s="336"/>
      <c r="N3314" s="337"/>
    </row>
    <row r="3315" spans="2:14" x14ac:dyDescent="0.25">
      <c r="B3315" s="332"/>
      <c r="C3315" s="332"/>
      <c r="D3315" s="333"/>
      <c r="E3315" s="334"/>
      <c r="F3315" s="334"/>
      <c r="G3315" s="334"/>
      <c r="H3315" s="335"/>
      <c r="I3315" s="336"/>
      <c r="J3315" s="336"/>
      <c r="K3315" s="336"/>
      <c r="L3315" s="336"/>
      <c r="M3315" s="336"/>
      <c r="N3315" s="337"/>
    </row>
    <row r="3316" spans="2:14" x14ac:dyDescent="0.25">
      <c r="B3316" s="332"/>
      <c r="C3316" s="332"/>
      <c r="D3316" s="333"/>
      <c r="E3316" s="334"/>
      <c r="F3316" s="334"/>
      <c r="G3316" s="334"/>
      <c r="H3316" s="335"/>
      <c r="I3316" s="336"/>
      <c r="J3316" s="336"/>
      <c r="K3316" s="336"/>
      <c r="L3316" s="336"/>
      <c r="M3316" s="336"/>
      <c r="N3316" s="337"/>
    </row>
    <row r="3317" spans="2:14" x14ac:dyDescent="0.25">
      <c r="B3317" s="332"/>
      <c r="C3317" s="332"/>
      <c r="D3317" s="333"/>
      <c r="E3317" s="334"/>
      <c r="F3317" s="334"/>
      <c r="G3317" s="334"/>
      <c r="H3317" s="335"/>
      <c r="I3317" s="336"/>
      <c r="J3317" s="336"/>
      <c r="K3317" s="336"/>
      <c r="L3317" s="336"/>
      <c r="M3317" s="336"/>
      <c r="N3317" s="337"/>
    </row>
    <row r="3318" spans="2:14" x14ac:dyDescent="0.25">
      <c r="B3318" s="332"/>
      <c r="C3318" s="332"/>
      <c r="D3318" s="333"/>
      <c r="E3318" s="334"/>
      <c r="F3318" s="334"/>
      <c r="G3318" s="334"/>
      <c r="H3318" s="335"/>
      <c r="I3318" s="336"/>
      <c r="J3318" s="336"/>
      <c r="K3318" s="336"/>
      <c r="L3318" s="336"/>
      <c r="M3318" s="336"/>
      <c r="N3318" s="337"/>
    </row>
    <row r="3319" spans="2:14" x14ac:dyDescent="0.25">
      <c r="B3319" s="332"/>
      <c r="C3319" s="332"/>
      <c r="D3319" s="333"/>
      <c r="E3319" s="334"/>
      <c r="F3319" s="334"/>
      <c r="G3319" s="334"/>
      <c r="H3319" s="335"/>
      <c r="I3319" s="336"/>
      <c r="J3319" s="336"/>
      <c r="K3319" s="336"/>
      <c r="L3319" s="336"/>
      <c r="M3319" s="336"/>
      <c r="N3319" s="337"/>
    </row>
    <row r="3320" spans="2:14" x14ac:dyDescent="0.25">
      <c r="B3320" s="332"/>
      <c r="C3320" s="332"/>
      <c r="D3320" s="333"/>
      <c r="E3320" s="334"/>
      <c r="F3320" s="334"/>
      <c r="G3320" s="334"/>
      <c r="H3320" s="335"/>
      <c r="I3320" s="336"/>
      <c r="J3320" s="336"/>
      <c r="K3320" s="336"/>
      <c r="L3320" s="336"/>
      <c r="M3320" s="336"/>
      <c r="N3320" s="337"/>
    </row>
    <row r="3321" spans="2:14" x14ac:dyDescent="0.25">
      <c r="B3321" s="332"/>
      <c r="C3321" s="332"/>
      <c r="D3321" s="333"/>
      <c r="E3321" s="334"/>
      <c r="F3321" s="334"/>
      <c r="G3321" s="334"/>
      <c r="H3321" s="335"/>
      <c r="I3321" s="336"/>
      <c r="J3321" s="336"/>
      <c r="K3321" s="336"/>
      <c r="L3321" s="336"/>
      <c r="M3321" s="336"/>
      <c r="N3321" s="337"/>
    </row>
    <row r="3322" spans="2:14" x14ac:dyDescent="0.25">
      <c r="B3322" s="332"/>
      <c r="C3322" s="332"/>
      <c r="D3322" s="333"/>
      <c r="E3322" s="334"/>
      <c r="F3322" s="334"/>
      <c r="G3322" s="334"/>
      <c r="H3322" s="335"/>
      <c r="I3322" s="336"/>
      <c r="J3322" s="336"/>
      <c r="K3322" s="336"/>
      <c r="L3322" s="336"/>
      <c r="M3322" s="336"/>
      <c r="N3322" s="337"/>
    </row>
    <row r="3323" spans="2:14" x14ac:dyDescent="0.25">
      <c r="B3323" s="332"/>
      <c r="C3323" s="332"/>
      <c r="D3323" s="333"/>
      <c r="E3323" s="334"/>
      <c r="F3323" s="334"/>
      <c r="G3323" s="334"/>
      <c r="H3323" s="335"/>
      <c r="I3323" s="336"/>
      <c r="J3323" s="336"/>
      <c r="K3323" s="336"/>
      <c r="L3323" s="336"/>
      <c r="M3323" s="336"/>
      <c r="N3323" s="337"/>
    </row>
    <row r="3324" spans="2:14" x14ac:dyDescent="0.25">
      <c r="B3324" s="332"/>
      <c r="C3324" s="332"/>
      <c r="D3324" s="333"/>
      <c r="E3324" s="334"/>
      <c r="F3324" s="334"/>
      <c r="G3324" s="334"/>
      <c r="H3324" s="335"/>
      <c r="I3324" s="336"/>
      <c r="J3324" s="336"/>
      <c r="K3324" s="336"/>
      <c r="L3324" s="336"/>
      <c r="M3324" s="336"/>
      <c r="N3324" s="337"/>
    </row>
    <row r="3325" spans="2:14" x14ac:dyDescent="0.25">
      <c r="B3325" s="332"/>
      <c r="C3325" s="332"/>
      <c r="D3325" s="333"/>
      <c r="E3325" s="334"/>
      <c r="F3325" s="334"/>
      <c r="G3325" s="334"/>
      <c r="H3325" s="335"/>
      <c r="I3325" s="336"/>
      <c r="J3325" s="336"/>
      <c r="K3325" s="336"/>
      <c r="L3325" s="336"/>
      <c r="M3325" s="336"/>
      <c r="N3325" s="337"/>
    </row>
    <row r="3326" spans="2:14" x14ac:dyDescent="0.25">
      <c r="B3326" s="332"/>
      <c r="C3326" s="332"/>
      <c r="D3326" s="333"/>
      <c r="E3326" s="334"/>
      <c r="F3326" s="334"/>
      <c r="G3326" s="334"/>
      <c r="H3326" s="335"/>
      <c r="I3326" s="336"/>
      <c r="J3326" s="336"/>
      <c r="K3326" s="336"/>
      <c r="L3326" s="336"/>
      <c r="M3326" s="336"/>
      <c r="N3326" s="337"/>
    </row>
    <row r="3327" spans="2:14" x14ac:dyDescent="0.25">
      <c r="B3327" s="332"/>
      <c r="C3327" s="332"/>
      <c r="D3327" s="333"/>
      <c r="E3327" s="334"/>
      <c r="F3327" s="334"/>
      <c r="G3327" s="334"/>
      <c r="H3327" s="335"/>
      <c r="I3327" s="336"/>
      <c r="J3327" s="336"/>
      <c r="K3327" s="336"/>
      <c r="L3327" s="336"/>
      <c r="M3327" s="336"/>
      <c r="N3327" s="337"/>
    </row>
    <row r="3328" spans="2:14" x14ac:dyDescent="0.25">
      <c r="B3328" s="332"/>
      <c r="C3328" s="332"/>
      <c r="D3328" s="333"/>
      <c r="E3328" s="334"/>
      <c r="F3328" s="334"/>
      <c r="G3328" s="334"/>
      <c r="H3328" s="335"/>
      <c r="I3328" s="336"/>
      <c r="J3328" s="336"/>
      <c r="K3328" s="336"/>
      <c r="L3328" s="336"/>
      <c r="M3328" s="336"/>
      <c r="N3328" s="337"/>
    </row>
    <row r="3329" spans="2:14" x14ac:dyDescent="0.25">
      <c r="B3329" s="332"/>
      <c r="C3329" s="332"/>
      <c r="D3329" s="333"/>
      <c r="E3329" s="334"/>
      <c r="F3329" s="334"/>
      <c r="G3329" s="334"/>
      <c r="H3329" s="335"/>
      <c r="I3329" s="336"/>
      <c r="J3329" s="336"/>
      <c r="K3329" s="336"/>
      <c r="L3329" s="336"/>
      <c r="M3329" s="336"/>
      <c r="N3329" s="337"/>
    </row>
    <row r="3330" spans="2:14" x14ac:dyDescent="0.25">
      <c r="B3330" s="332"/>
      <c r="C3330" s="332"/>
      <c r="D3330" s="333"/>
      <c r="E3330" s="334"/>
      <c r="F3330" s="334"/>
      <c r="G3330" s="334"/>
      <c r="H3330" s="335"/>
      <c r="I3330" s="336"/>
      <c r="J3330" s="336"/>
      <c r="K3330" s="336"/>
      <c r="L3330" s="336"/>
      <c r="M3330" s="336"/>
      <c r="N3330" s="337"/>
    </row>
    <row r="3331" spans="2:14" x14ac:dyDescent="0.25">
      <c r="B3331" s="332"/>
      <c r="C3331" s="332"/>
      <c r="D3331" s="333"/>
      <c r="E3331" s="334"/>
      <c r="F3331" s="334"/>
      <c r="G3331" s="334"/>
      <c r="H3331" s="335"/>
      <c r="I3331" s="336"/>
      <c r="J3331" s="336"/>
      <c r="K3331" s="336"/>
      <c r="L3331" s="336"/>
      <c r="M3331" s="336"/>
      <c r="N3331" s="337"/>
    </row>
    <row r="3332" spans="2:14" x14ac:dyDescent="0.25">
      <c r="B3332" s="332"/>
      <c r="C3332" s="332"/>
      <c r="D3332" s="333"/>
      <c r="E3332" s="334"/>
      <c r="F3332" s="334"/>
      <c r="G3332" s="334"/>
      <c r="H3332" s="335"/>
      <c r="I3332" s="336"/>
      <c r="J3332" s="336"/>
      <c r="K3332" s="336"/>
      <c r="L3332" s="336"/>
      <c r="M3332" s="336"/>
      <c r="N3332" s="337"/>
    </row>
    <row r="3333" spans="2:14" x14ac:dyDescent="0.25">
      <c r="B3333" s="332"/>
      <c r="C3333" s="332"/>
      <c r="D3333" s="333"/>
      <c r="E3333" s="334"/>
      <c r="F3333" s="334"/>
      <c r="G3333" s="334"/>
      <c r="H3333" s="335"/>
      <c r="I3333" s="336"/>
      <c r="J3333" s="336"/>
      <c r="K3333" s="336"/>
      <c r="L3333" s="336"/>
      <c r="M3333" s="336"/>
      <c r="N3333" s="337"/>
    </row>
    <row r="3334" spans="2:14" x14ac:dyDescent="0.25">
      <c r="B3334" s="332"/>
      <c r="C3334" s="332"/>
      <c r="D3334" s="333"/>
      <c r="E3334" s="334"/>
      <c r="F3334" s="334"/>
      <c r="G3334" s="334"/>
      <c r="H3334" s="335"/>
      <c r="I3334" s="336"/>
      <c r="J3334" s="336"/>
      <c r="K3334" s="336"/>
      <c r="L3334" s="336"/>
      <c r="M3334" s="336"/>
      <c r="N3334" s="337"/>
    </row>
    <row r="3335" spans="2:14" x14ac:dyDescent="0.25">
      <c r="B3335" s="332"/>
      <c r="C3335" s="332"/>
      <c r="D3335" s="333"/>
      <c r="E3335" s="334"/>
      <c r="F3335" s="334"/>
      <c r="G3335" s="334"/>
      <c r="H3335" s="335"/>
      <c r="I3335" s="336"/>
      <c r="J3335" s="336"/>
      <c r="K3335" s="336"/>
      <c r="L3335" s="336"/>
      <c r="M3335" s="336"/>
      <c r="N3335" s="337"/>
    </row>
    <row r="3336" spans="2:14" x14ac:dyDescent="0.25">
      <c r="B3336" s="332"/>
      <c r="C3336" s="332"/>
      <c r="D3336" s="333"/>
      <c r="E3336" s="334"/>
      <c r="F3336" s="334"/>
      <c r="G3336" s="334"/>
      <c r="H3336" s="335"/>
      <c r="I3336" s="336"/>
      <c r="J3336" s="336"/>
      <c r="K3336" s="336"/>
      <c r="L3336" s="336"/>
      <c r="M3336" s="336"/>
      <c r="N3336" s="337"/>
    </row>
    <row r="3337" spans="2:14" x14ac:dyDescent="0.25">
      <c r="B3337" s="332"/>
      <c r="C3337" s="332"/>
      <c r="D3337" s="333"/>
      <c r="E3337" s="334"/>
      <c r="F3337" s="334"/>
      <c r="G3337" s="334"/>
      <c r="H3337" s="335"/>
      <c r="I3337" s="336"/>
      <c r="J3337" s="336"/>
      <c r="K3337" s="336"/>
      <c r="L3337" s="336"/>
      <c r="M3337" s="336"/>
      <c r="N3337" s="337"/>
    </row>
    <row r="3338" spans="2:14" x14ac:dyDescent="0.25">
      <c r="B3338" s="332"/>
      <c r="C3338" s="332"/>
      <c r="D3338" s="333"/>
      <c r="E3338" s="334"/>
      <c r="F3338" s="334"/>
      <c r="G3338" s="334"/>
      <c r="H3338" s="335"/>
      <c r="I3338" s="336"/>
      <c r="J3338" s="336"/>
      <c r="K3338" s="336"/>
      <c r="L3338" s="336"/>
      <c r="M3338" s="336"/>
      <c r="N3338" s="337"/>
    </row>
    <row r="3339" spans="2:14" x14ac:dyDescent="0.25">
      <c r="B3339" s="332"/>
      <c r="C3339" s="332"/>
      <c r="D3339" s="333"/>
      <c r="E3339" s="334"/>
      <c r="F3339" s="334"/>
      <c r="G3339" s="334"/>
      <c r="H3339" s="335"/>
      <c r="I3339" s="336"/>
      <c r="J3339" s="336"/>
      <c r="K3339" s="336"/>
      <c r="L3339" s="336"/>
      <c r="M3339" s="336"/>
      <c r="N3339" s="337"/>
    </row>
    <row r="3340" spans="2:14" x14ac:dyDescent="0.25">
      <c r="B3340" s="332"/>
      <c r="C3340" s="332"/>
      <c r="D3340" s="333"/>
      <c r="E3340" s="334"/>
      <c r="F3340" s="334"/>
      <c r="G3340" s="334"/>
      <c r="H3340" s="335"/>
      <c r="I3340" s="336"/>
      <c r="J3340" s="336"/>
      <c r="K3340" s="336"/>
      <c r="L3340" s="336"/>
      <c r="M3340" s="336"/>
      <c r="N3340" s="337"/>
    </row>
    <row r="3341" spans="2:14" x14ac:dyDescent="0.25">
      <c r="B3341" s="332"/>
      <c r="C3341" s="332"/>
      <c r="D3341" s="333"/>
      <c r="E3341" s="334"/>
      <c r="F3341" s="334"/>
      <c r="G3341" s="334"/>
      <c r="H3341" s="335"/>
      <c r="I3341" s="336"/>
      <c r="J3341" s="336"/>
      <c r="K3341" s="336"/>
      <c r="L3341" s="336"/>
      <c r="M3341" s="336"/>
      <c r="N3341" s="337"/>
    </row>
    <row r="3342" spans="2:14" x14ac:dyDescent="0.25">
      <c r="B3342" s="332"/>
      <c r="C3342" s="332"/>
      <c r="D3342" s="333"/>
      <c r="E3342" s="334"/>
      <c r="F3342" s="334"/>
      <c r="G3342" s="334"/>
      <c r="H3342" s="335"/>
      <c r="I3342" s="336"/>
      <c r="J3342" s="336"/>
      <c r="K3342" s="336"/>
      <c r="L3342" s="336"/>
      <c r="M3342" s="336"/>
      <c r="N3342" s="337"/>
    </row>
    <row r="3343" spans="2:14" x14ac:dyDescent="0.25">
      <c r="B3343" s="332"/>
      <c r="C3343" s="332"/>
      <c r="D3343" s="333"/>
      <c r="E3343" s="334"/>
      <c r="F3343" s="334"/>
      <c r="G3343" s="334"/>
      <c r="H3343" s="335"/>
      <c r="I3343" s="336"/>
      <c r="J3343" s="336"/>
      <c r="K3343" s="336"/>
      <c r="L3343" s="336"/>
      <c r="M3343" s="336"/>
      <c r="N3343" s="337"/>
    </row>
    <row r="3344" spans="2:14" x14ac:dyDescent="0.25">
      <c r="B3344" s="332"/>
      <c r="C3344" s="332"/>
      <c r="D3344" s="333"/>
      <c r="E3344" s="334"/>
      <c r="F3344" s="334"/>
      <c r="G3344" s="334"/>
      <c r="H3344" s="335"/>
      <c r="I3344" s="336"/>
      <c r="J3344" s="336"/>
      <c r="K3344" s="336"/>
      <c r="L3344" s="336"/>
      <c r="M3344" s="336"/>
      <c r="N3344" s="337"/>
    </row>
    <row r="3345" spans="2:14" x14ac:dyDescent="0.25">
      <c r="B3345" s="332"/>
      <c r="C3345" s="332"/>
      <c r="D3345" s="333"/>
      <c r="E3345" s="334"/>
      <c r="F3345" s="334"/>
      <c r="G3345" s="334"/>
      <c r="H3345" s="335"/>
      <c r="I3345" s="336"/>
      <c r="J3345" s="336"/>
      <c r="K3345" s="336"/>
      <c r="L3345" s="336"/>
      <c r="M3345" s="336"/>
      <c r="N3345" s="337"/>
    </row>
    <row r="3346" spans="2:14" x14ac:dyDescent="0.25">
      <c r="B3346" s="332"/>
      <c r="C3346" s="332"/>
      <c r="D3346" s="333"/>
      <c r="E3346" s="334"/>
      <c r="F3346" s="334"/>
      <c r="G3346" s="334"/>
      <c r="H3346" s="335"/>
      <c r="I3346" s="336"/>
      <c r="J3346" s="336"/>
      <c r="K3346" s="336"/>
      <c r="L3346" s="336"/>
      <c r="M3346" s="336"/>
      <c r="N3346" s="337"/>
    </row>
    <row r="3347" spans="2:14" x14ac:dyDescent="0.25">
      <c r="B3347" s="332"/>
      <c r="C3347" s="332"/>
      <c r="D3347" s="333"/>
      <c r="E3347" s="334"/>
      <c r="F3347" s="334"/>
      <c r="G3347" s="334"/>
      <c r="H3347" s="335"/>
      <c r="I3347" s="336"/>
      <c r="J3347" s="336"/>
      <c r="K3347" s="336"/>
      <c r="L3347" s="336"/>
      <c r="M3347" s="336"/>
      <c r="N3347" s="337"/>
    </row>
    <row r="3348" spans="2:14" x14ac:dyDescent="0.25">
      <c r="B3348" s="332"/>
      <c r="C3348" s="332"/>
      <c r="D3348" s="333"/>
      <c r="E3348" s="334"/>
      <c r="F3348" s="334"/>
      <c r="G3348" s="334"/>
      <c r="H3348" s="335"/>
      <c r="I3348" s="336"/>
      <c r="J3348" s="336"/>
      <c r="K3348" s="336"/>
      <c r="L3348" s="336"/>
      <c r="M3348" s="336"/>
      <c r="N3348" s="337"/>
    </row>
    <row r="3349" spans="2:14" x14ac:dyDescent="0.25">
      <c r="B3349" s="332"/>
      <c r="C3349" s="332"/>
      <c r="D3349" s="333"/>
      <c r="E3349" s="334"/>
      <c r="F3349" s="334"/>
      <c r="G3349" s="334"/>
      <c r="H3349" s="335"/>
      <c r="I3349" s="336"/>
      <c r="J3349" s="336"/>
      <c r="K3349" s="336"/>
      <c r="L3349" s="336"/>
      <c r="M3349" s="336"/>
      <c r="N3349" s="337"/>
    </row>
    <row r="3350" spans="2:14" x14ac:dyDescent="0.25">
      <c r="B3350" s="332"/>
      <c r="C3350" s="332"/>
      <c r="D3350" s="333"/>
      <c r="E3350" s="334"/>
      <c r="F3350" s="334"/>
      <c r="G3350" s="334"/>
      <c r="H3350" s="335"/>
      <c r="I3350" s="336"/>
      <c r="J3350" s="336"/>
      <c r="K3350" s="336"/>
      <c r="L3350" s="336"/>
      <c r="M3350" s="336"/>
      <c r="N3350" s="337"/>
    </row>
    <row r="3351" spans="2:14" x14ac:dyDescent="0.25">
      <c r="B3351" s="332"/>
      <c r="C3351" s="332"/>
      <c r="D3351" s="333"/>
      <c r="E3351" s="334"/>
      <c r="F3351" s="334"/>
      <c r="G3351" s="334"/>
      <c r="H3351" s="335"/>
      <c r="I3351" s="336"/>
      <c r="J3351" s="336"/>
      <c r="K3351" s="336"/>
      <c r="L3351" s="336"/>
      <c r="M3351" s="336"/>
      <c r="N3351" s="337"/>
    </row>
    <row r="3352" spans="2:14" x14ac:dyDescent="0.25">
      <c r="B3352" s="332"/>
      <c r="C3352" s="332"/>
      <c r="D3352" s="333"/>
      <c r="E3352" s="334"/>
      <c r="F3352" s="334"/>
      <c r="G3352" s="334"/>
      <c r="H3352" s="335"/>
      <c r="I3352" s="336"/>
      <c r="J3352" s="336"/>
      <c r="K3352" s="336"/>
      <c r="L3352" s="336"/>
      <c r="M3352" s="336"/>
      <c r="N3352" s="337"/>
    </row>
    <row r="3353" spans="2:14" x14ac:dyDescent="0.25">
      <c r="B3353" s="332"/>
      <c r="C3353" s="332"/>
      <c r="D3353" s="333"/>
      <c r="E3353" s="334"/>
      <c r="F3353" s="334"/>
      <c r="G3353" s="334"/>
      <c r="H3353" s="335"/>
      <c r="I3353" s="336"/>
      <c r="J3353" s="336"/>
      <c r="K3353" s="336"/>
      <c r="L3353" s="336"/>
      <c r="M3353" s="336"/>
      <c r="N3353" s="337"/>
    </row>
    <row r="3354" spans="2:14" x14ac:dyDescent="0.25">
      <c r="B3354" s="332"/>
      <c r="C3354" s="332"/>
      <c r="D3354" s="333"/>
      <c r="E3354" s="334"/>
      <c r="F3354" s="334"/>
      <c r="G3354" s="334"/>
      <c r="H3354" s="335"/>
      <c r="I3354" s="336"/>
      <c r="J3354" s="336"/>
      <c r="K3354" s="336"/>
      <c r="L3354" s="336"/>
      <c r="M3354" s="336"/>
      <c r="N3354" s="337"/>
    </row>
    <row r="3355" spans="2:14" x14ac:dyDescent="0.25">
      <c r="B3355" s="332"/>
      <c r="C3355" s="332"/>
      <c r="D3355" s="333"/>
      <c r="E3355" s="334"/>
      <c r="F3355" s="334"/>
      <c r="G3355" s="334"/>
      <c r="H3355" s="335"/>
      <c r="I3355" s="336"/>
      <c r="J3355" s="336"/>
      <c r="K3355" s="336"/>
      <c r="L3355" s="336"/>
      <c r="M3355" s="336"/>
      <c r="N3355" s="337"/>
    </row>
    <row r="3356" spans="2:14" x14ac:dyDescent="0.25">
      <c r="B3356" s="332"/>
      <c r="C3356" s="332"/>
      <c r="D3356" s="333"/>
      <c r="E3356" s="334"/>
      <c r="F3356" s="334"/>
      <c r="G3356" s="334"/>
      <c r="H3356" s="335"/>
      <c r="I3356" s="336"/>
      <c r="J3356" s="336"/>
      <c r="K3356" s="336"/>
      <c r="L3356" s="336"/>
      <c r="M3356" s="336"/>
      <c r="N3356" s="337"/>
    </row>
    <row r="3357" spans="2:14" x14ac:dyDescent="0.25">
      <c r="B3357" s="332"/>
      <c r="C3357" s="332"/>
      <c r="D3357" s="333"/>
      <c r="E3357" s="334"/>
      <c r="F3357" s="334"/>
      <c r="G3357" s="334"/>
      <c r="H3357" s="335"/>
      <c r="I3357" s="336"/>
      <c r="J3357" s="336"/>
      <c r="K3357" s="336"/>
      <c r="L3357" s="336"/>
      <c r="M3357" s="336"/>
      <c r="N3357" s="337"/>
    </row>
    <row r="3358" spans="2:14" x14ac:dyDescent="0.25">
      <c r="B3358" s="332"/>
      <c r="C3358" s="332"/>
      <c r="D3358" s="333"/>
      <c r="E3358" s="334"/>
      <c r="F3358" s="334"/>
      <c r="G3358" s="334"/>
      <c r="H3358" s="335"/>
      <c r="I3358" s="336"/>
      <c r="J3358" s="336"/>
      <c r="K3358" s="336"/>
      <c r="L3358" s="336"/>
      <c r="M3358" s="336"/>
      <c r="N3358" s="337"/>
    </row>
    <row r="3359" spans="2:14" x14ac:dyDescent="0.25">
      <c r="B3359" s="332"/>
      <c r="C3359" s="332"/>
      <c r="D3359" s="333"/>
      <c r="E3359" s="334"/>
      <c r="F3359" s="334"/>
      <c r="G3359" s="334"/>
      <c r="H3359" s="335"/>
      <c r="I3359" s="336"/>
      <c r="J3359" s="336"/>
      <c r="K3359" s="336"/>
      <c r="L3359" s="336"/>
      <c r="M3359" s="336"/>
      <c r="N3359" s="337"/>
    </row>
    <row r="3360" spans="2:14" x14ac:dyDescent="0.25">
      <c r="B3360" s="332"/>
      <c r="C3360" s="332"/>
      <c r="D3360" s="333"/>
      <c r="E3360" s="334"/>
      <c r="F3360" s="334"/>
      <c r="G3360" s="334"/>
      <c r="H3360" s="335"/>
      <c r="I3360" s="336"/>
      <c r="J3360" s="336"/>
      <c r="K3360" s="336"/>
      <c r="L3360" s="336"/>
      <c r="M3360" s="336"/>
      <c r="N3360" s="337"/>
    </row>
    <row r="3361" spans="2:14" x14ac:dyDescent="0.25">
      <c r="B3361" s="332"/>
      <c r="C3361" s="332"/>
      <c r="D3361" s="333"/>
      <c r="E3361" s="334"/>
      <c r="F3361" s="334"/>
      <c r="G3361" s="334"/>
      <c r="H3361" s="335"/>
      <c r="I3361" s="336"/>
      <c r="J3361" s="336"/>
      <c r="K3361" s="336"/>
      <c r="L3361" s="336"/>
      <c r="M3361" s="336"/>
      <c r="N3361" s="337"/>
    </row>
    <row r="3362" spans="2:14" x14ac:dyDescent="0.25">
      <c r="B3362" s="332"/>
      <c r="C3362" s="332"/>
      <c r="D3362" s="333"/>
      <c r="E3362" s="334"/>
      <c r="F3362" s="334"/>
      <c r="G3362" s="334"/>
      <c r="H3362" s="335"/>
      <c r="I3362" s="336"/>
      <c r="J3362" s="336"/>
      <c r="K3362" s="336"/>
      <c r="L3362" s="336"/>
      <c r="M3362" s="336"/>
      <c r="N3362" s="337"/>
    </row>
    <row r="3363" spans="2:14" x14ac:dyDescent="0.25">
      <c r="B3363" s="332"/>
      <c r="C3363" s="332"/>
      <c r="D3363" s="333"/>
      <c r="E3363" s="334"/>
      <c r="F3363" s="334"/>
      <c r="G3363" s="334"/>
      <c r="H3363" s="335"/>
      <c r="I3363" s="336"/>
      <c r="J3363" s="336"/>
      <c r="K3363" s="336"/>
      <c r="L3363" s="336"/>
      <c r="M3363" s="336"/>
      <c r="N3363" s="337"/>
    </row>
    <row r="3364" spans="2:14" x14ac:dyDescent="0.25">
      <c r="B3364" s="332"/>
      <c r="C3364" s="332"/>
      <c r="D3364" s="333"/>
      <c r="E3364" s="334"/>
      <c r="F3364" s="334"/>
      <c r="G3364" s="334"/>
      <c r="H3364" s="335"/>
      <c r="I3364" s="336"/>
      <c r="J3364" s="336"/>
      <c r="K3364" s="336"/>
      <c r="L3364" s="336"/>
      <c r="M3364" s="336"/>
      <c r="N3364" s="337"/>
    </row>
    <row r="3365" spans="2:14" x14ac:dyDescent="0.25">
      <c r="B3365" s="332"/>
      <c r="C3365" s="332"/>
      <c r="D3365" s="333"/>
      <c r="E3365" s="334"/>
      <c r="F3365" s="334"/>
      <c r="G3365" s="334"/>
      <c r="H3365" s="335"/>
      <c r="I3365" s="336"/>
      <c r="J3365" s="336"/>
      <c r="K3365" s="336"/>
      <c r="L3365" s="336"/>
      <c r="M3365" s="336"/>
      <c r="N3365" s="337"/>
    </row>
    <row r="3366" spans="2:14" x14ac:dyDescent="0.25">
      <c r="B3366" s="332"/>
      <c r="C3366" s="332"/>
      <c r="D3366" s="333"/>
      <c r="E3366" s="334"/>
      <c r="F3366" s="334"/>
      <c r="G3366" s="334"/>
      <c r="H3366" s="335"/>
      <c r="I3366" s="336"/>
      <c r="J3366" s="336"/>
      <c r="K3366" s="336"/>
      <c r="L3366" s="336"/>
      <c r="M3366" s="336"/>
      <c r="N3366" s="337"/>
    </row>
    <row r="3367" spans="2:14" x14ac:dyDescent="0.25">
      <c r="B3367" s="332"/>
      <c r="C3367" s="332"/>
      <c r="D3367" s="333"/>
      <c r="E3367" s="334"/>
      <c r="F3367" s="334"/>
      <c r="G3367" s="334"/>
      <c r="H3367" s="335"/>
      <c r="I3367" s="336"/>
      <c r="J3367" s="336"/>
      <c r="K3367" s="336"/>
      <c r="L3367" s="336"/>
      <c r="M3367" s="336"/>
      <c r="N3367" s="337"/>
    </row>
    <row r="3368" spans="2:14" x14ac:dyDescent="0.25">
      <c r="B3368" s="332"/>
      <c r="C3368" s="332"/>
      <c r="D3368" s="333"/>
      <c r="E3368" s="334"/>
      <c r="F3368" s="334"/>
      <c r="G3368" s="334"/>
      <c r="H3368" s="335"/>
      <c r="I3368" s="336"/>
      <c r="J3368" s="336"/>
      <c r="K3368" s="336"/>
      <c r="L3368" s="336"/>
      <c r="M3368" s="336"/>
      <c r="N3368" s="337"/>
    </row>
    <row r="3369" spans="2:14" x14ac:dyDescent="0.25">
      <c r="B3369" s="332"/>
      <c r="C3369" s="332"/>
      <c r="D3369" s="333"/>
      <c r="E3369" s="334"/>
      <c r="F3369" s="334"/>
      <c r="G3369" s="334"/>
      <c r="H3369" s="335"/>
      <c r="I3369" s="336"/>
      <c r="J3369" s="336"/>
      <c r="K3369" s="336"/>
      <c r="L3369" s="336"/>
      <c r="M3369" s="336"/>
      <c r="N3369" s="337"/>
    </row>
    <row r="3370" spans="2:14" x14ac:dyDescent="0.25">
      <c r="B3370" s="332"/>
      <c r="C3370" s="332"/>
      <c r="D3370" s="333"/>
      <c r="E3370" s="334"/>
      <c r="F3370" s="334"/>
      <c r="G3370" s="334"/>
      <c r="H3370" s="335"/>
      <c r="I3370" s="336"/>
      <c r="J3370" s="336"/>
      <c r="K3370" s="336"/>
      <c r="L3370" s="336"/>
      <c r="M3370" s="336"/>
      <c r="N3370" s="337"/>
    </row>
    <row r="3371" spans="2:14" x14ac:dyDescent="0.25">
      <c r="B3371" s="332"/>
      <c r="C3371" s="332"/>
      <c r="D3371" s="333"/>
      <c r="E3371" s="334"/>
      <c r="F3371" s="334"/>
      <c r="G3371" s="334"/>
      <c r="H3371" s="335"/>
      <c r="I3371" s="336"/>
      <c r="J3371" s="336"/>
      <c r="K3371" s="336"/>
      <c r="L3371" s="336"/>
      <c r="M3371" s="336"/>
      <c r="N3371" s="337"/>
    </row>
    <row r="3372" spans="2:14" x14ac:dyDescent="0.25">
      <c r="B3372" s="332"/>
      <c r="C3372" s="332"/>
      <c r="D3372" s="333"/>
      <c r="E3372" s="334"/>
      <c r="F3372" s="334"/>
      <c r="G3372" s="334"/>
      <c r="H3372" s="335"/>
      <c r="I3372" s="336"/>
      <c r="J3372" s="336"/>
      <c r="K3372" s="336"/>
      <c r="L3372" s="336"/>
      <c r="M3372" s="336"/>
      <c r="N3372" s="337"/>
    </row>
    <row r="3373" spans="2:14" x14ac:dyDescent="0.25">
      <c r="B3373" s="332"/>
      <c r="C3373" s="332"/>
      <c r="D3373" s="333"/>
      <c r="E3373" s="334"/>
      <c r="F3373" s="334"/>
      <c r="G3373" s="334"/>
      <c r="H3373" s="335"/>
      <c r="I3373" s="336"/>
      <c r="J3373" s="336"/>
      <c r="K3373" s="336"/>
      <c r="L3373" s="336"/>
      <c r="M3373" s="336"/>
      <c r="N3373" s="337"/>
    </row>
    <row r="3374" spans="2:14" x14ac:dyDescent="0.25">
      <c r="B3374" s="332"/>
      <c r="C3374" s="332"/>
      <c r="D3374" s="333"/>
      <c r="E3374" s="334"/>
      <c r="F3374" s="334"/>
      <c r="G3374" s="334"/>
      <c r="H3374" s="335"/>
      <c r="I3374" s="336"/>
      <c r="J3374" s="336"/>
      <c r="K3374" s="336"/>
      <c r="L3374" s="336"/>
      <c r="M3374" s="336"/>
      <c r="N3374" s="337"/>
    </row>
    <row r="3375" spans="2:14" x14ac:dyDescent="0.25">
      <c r="B3375" s="332"/>
      <c r="C3375" s="332"/>
      <c r="D3375" s="333"/>
      <c r="E3375" s="334"/>
      <c r="F3375" s="334"/>
      <c r="G3375" s="334"/>
      <c r="H3375" s="335"/>
      <c r="I3375" s="336"/>
      <c r="J3375" s="336"/>
      <c r="K3375" s="336"/>
      <c r="L3375" s="336"/>
      <c r="M3375" s="336"/>
      <c r="N3375" s="337"/>
    </row>
    <row r="3376" spans="2:14" x14ac:dyDescent="0.25">
      <c r="B3376" s="332"/>
      <c r="C3376" s="332"/>
      <c r="D3376" s="333"/>
      <c r="E3376" s="334"/>
      <c r="F3376" s="334"/>
      <c r="G3376" s="334"/>
      <c r="H3376" s="335"/>
      <c r="I3376" s="336"/>
      <c r="J3376" s="336"/>
      <c r="K3376" s="336"/>
      <c r="L3376" s="336"/>
      <c r="M3376" s="336"/>
      <c r="N3376" s="337"/>
    </row>
    <row r="3377" spans="2:14" x14ac:dyDescent="0.25">
      <c r="B3377" s="332"/>
      <c r="C3377" s="332"/>
      <c r="D3377" s="333"/>
      <c r="E3377" s="334"/>
      <c r="F3377" s="334"/>
      <c r="G3377" s="334"/>
      <c r="H3377" s="335"/>
      <c r="I3377" s="336"/>
      <c r="J3377" s="336"/>
      <c r="K3377" s="336"/>
      <c r="L3377" s="336"/>
      <c r="M3377" s="336"/>
      <c r="N3377" s="337"/>
    </row>
    <row r="3378" spans="2:14" x14ac:dyDescent="0.25">
      <c r="B3378" s="332"/>
      <c r="C3378" s="332"/>
      <c r="D3378" s="333"/>
      <c r="E3378" s="334"/>
      <c r="F3378" s="334"/>
      <c r="G3378" s="334"/>
      <c r="H3378" s="335"/>
      <c r="I3378" s="336"/>
      <c r="J3378" s="336"/>
      <c r="K3378" s="336"/>
      <c r="L3378" s="336"/>
      <c r="M3378" s="336"/>
      <c r="N3378" s="337"/>
    </row>
    <row r="3379" spans="2:14" x14ac:dyDescent="0.25">
      <c r="B3379" s="332"/>
      <c r="C3379" s="332"/>
      <c r="D3379" s="333"/>
      <c r="E3379" s="334"/>
      <c r="F3379" s="334"/>
      <c r="G3379" s="334"/>
      <c r="H3379" s="335"/>
      <c r="I3379" s="336"/>
      <c r="J3379" s="336"/>
      <c r="K3379" s="336"/>
      <c r="L3379" s="336"/>
      <c r="M3379" s="336"/>
      <c r="N3379" s="337"/>
    </row>
    <row r="3380" spans="2:14" x14ac:dyDescent="0.25">
      <c r="B3380" s="332"/>
      <c r="C3380" s="332"/>
      <c r="D3380" s="333"/>
      <c r="E3380" s="334"/>
      <c r="F3380" s="334"/>
      <c r="G3380" s="334"/>
      <c r="H3380" s="335"/>
      <c r="I3380" s="336"/>
      <c r="J3380" s="336"/>
      <c r="K3380" s="336"/>
      <c r="L3380" s="336"/>
      <c r="M3380" s="336"/>
      <c r="N3380" s="337"/>
    </row>
    <row r="3381" spans="2:14" x14ac:dyDescent="0.25">
      <c r="B3381" s="332"/>
      <c r="C3381" s="332"/>
      <c r="D3381" s="333"/>
      <c r="E3381" s="334"/>
      <c r="F3381" s="334"/>
      <c r="G3381" s="334"/>
      <c r="H3381" s="335"/>
      <c r="I3381" s="336"/>
      <c r="J3381" s="336"/>
      <c r="K3381" s="336"/>
      <c r="L3381" s="336"/>
      <c r="M3381" s="336"/>
      <c r="N3381" s="337"/>
    </row>
    <row r="3382" spans="2:14" x14ac:dyDescent="0.25">
      <c r="B3382" s="332"/>
      <c r="C3382" s="332"/>
      <c r="D3382" s="333"/>
      <c r="E3382" s="334"/>
      <c r="F3382" s="334"/>
      <c r="G3382" s="334"/>
      <c r="H3382" s="335"/>
      <c r="I3382" s="336"/>
      <c r="J3382" s="336"/>
      <c r="K3382" s="336"/>
      <c r="L3382" s="336"/>
      <c r="M3382" s="336"/>
      <c r="N3382" s="337"/>
    </row>
    <row r="3383" spans="2:14" x14ac:dyDescent="0.25">
      <c r="B3383" s="332"/>
      <c r="C3383" s="332"/>
      <c r="D3383" s="333"/>
      <c r="E3383" s="334"/>
      <c r="F3383" s="334"/>
      <c r="G3383" s="334"/>
      <c r="H3383" s="335"/>
      <c r="I3383" s="336"/>
      <c r="J3383" s="336"/>
      <c r="K3383" s="336"/>
      <c r="L3383" s="336"/>
      <c r="M3383" s="336"/>
      <c r="N3383" s="337"/>
    </row>
    <row r="3384" spans="2:14" x14ac:dyDescent="0.25">
      <c r="B3384" s="332"/>
      <c r="C3384" s="332"/>
      <c r="D3384" s="333"/>
      <c r="E3384" s="334"/>
      <c r="F3384" s="334"/>
      <c r="G3384" s="334"/>
      <c r="H3384" s="335"/>
      <c r="I3384" s="336"/>
      <c r="J3384" s="336"/>
      <c r="K3384" s="336"/>
      <c r="L3384" s="336"/>
      <c r="M3384" s="336"/>
      <c r="N3384" s="337"/>
    </row>
    <row r="3385" spans="2:14" x14ac:dyDescent="0.25">
      <c r="B3385" s="332"/>
      <c r="C3385" s="332"/>
      <c r="D3385" s="333"/>
      <c r="E3385" s="334"/>
      <c r="F3385" s="334"/>
      <c r="G3385" s="334"/>
      <c r="H3385" s="335"/>
      <c r="I3385" s="336"/>
      <c r="J3385" s="336"/>
      <c r="K3385" s="336"/>
      <c r="L3385" s="336"/>
      <c r="M3385" s="336"/>
      <c r="N3385" s="337"/>
    </row>
    <row r="3386" spans="2:14" x14ac:dyDescent="0.25">
      <c r="B3386" s="332"/>
      <c r="C3386" s="332"/>
      <c r="D3386" s="333"/>
      <c r="E3386" s="334"/>
      <c r="F3386" s="334"/>
      <c r="G3386" s="334"/>
      <c r="H3386" s="335"/>
      <c r="I3386" s="336"/>
      <c r="J3386" s="336"/>
      <c r="K3386" s="336"/>
      <c r="L3386" s="336"/>
      <c r="M3386" s="336"/>
      <c r="N3386" s="337"/>
    </row>
    <row r="3387" spans="2:14" x14ac:dyDescent="0.25">
      <c r="B3387" s="332"/>
      <c r="C3387" s="332"/>
      <c r="D3387" s="333"/>
      <c r="E3387" s="334"/>
      <c r="F3387" s="334"/>
      <c r="G3387" s="334"/>
      <c r="H3387" s="335"/>
      <c r="I3387" s="336"/>
      <c r="J3387" s="336"/>
      <c r="K3387" s="336"/>
      <c r="L3387" s="336"/>
      <c r="M3387" s="336"/>
      <c r="N3387" s="337"/>
    </row>
    <row r="3388" spans="2:14" x14ac:dyDescent="0.25">
      <c r="B3388" s="332"/>
      <c r="C3388" s="332"/>
      <c r="D3388" s="333"/>
      <c r="E3388" s="334"/>
      <c r="F3388" s="334"/>
      <c r="G3388" s="334"/>
      <c r="H3388" s="335"/>
      <c r="I3388" s="336"/>
      <c r="J3388" s="336"/>
      <c r="K3388" s="336"/>
      <c r="L3388" s="336"/>
      <c r="M3388" s="336"/>
      <c r="N3388" s="337"/>
    </row>
    <row r="3389" spans="2:14" x14ac:dyDescent="0.25">
      <c r="B3389" s="332"/>
      <c r="C3389" s="332"/>
      <c r="D3389" s="333"/>
      <c r="E3389" s="334"/>
      <c r="F3389" s="334"/>
      <c r="G3389" s="334"/>
      <c r="H3389" s="335"/>
      <c r="I3389" s="336"/>
      <c r="J3389" s="336"/>
      <c r="K3389" s="336"/>
      <c r="L3389" s="336"/>
      <c r="M3389" s="336"/>
      <c r="N3389" s="337"/>
    </row>
    <row r="3390" spans="2:14" x14ac:dyDescent="0.25">
      <c r="B3390" s="332"/>
      <c r="C3390" s="332"/>
      <c r="D3390" s="333"/>
      <c r="E3390" s="334"/>
      <c r="F3390" s="334"/>
      <c r="G3390" s="334"/>
      <c r="H3390" s="335"/>
      <c r="I3390" s="336"/>
      <c r="J3390" s="336"/>
      <c r="K3390" s="336"/>
      <c r="L3390" s="336"/>
      <c r="M3390" s="336"/>
      <c r="N3390" s="337"/>
    </row>
    <row r="3391" spans="2:14" x14ac:dyDescent="0.25">
      <c r="B3391" s="332"/>
      <c r="C3391" s="332"/>
      <c r="D3391" s="333"/>
      <c r="E3391" s="334"/>
      <c r="F3391" s="334"/>
      <c r="G3391" s="334"/>
      <c r="H3391" s="335"/>
      <c r="I3391" s="336"/>
      <c r="J3391" s="336"/>
      <c r="K3391" s="336"/>
      <c r="L3391" s="336"/>
      <c r="M3391" s="336"/>
      <c r="N3391" s="337"/>
    </row>
    <row r="3392" spans="2:14" x14ac:dyDescent="0.25">
      <c r="B3392" s="332"/>
      <c r="C3392" s="332"/>
      <c r="D3392" s="333"/>
      <c r="E3392" s="334"/>
      <c r="F3392" s="334"/>
      <c r="G3392" s="334"/>
      <c r="H3392" s="335"/>
      <c r="I3392" s="336"/>
      <c r="J3392" s="336"/>
      <c r="K3392" s="336"/>
      <c r="L3392" s="336"/>
      <c r="M3392" s="336"/>
      <c r="N3392" s="337"/>
    </row>
    <row r="3393" spans="2:14" x14ac:dyDescent="0.25">
      <c r="B3393" s="332"/>
      <c r="C3393" s="332"/>
      <c r="D3393" s="333"/>
      <c r="E3393" s="334"/>
      <c r="F3393" s="334"/>
      <c r="G3393" s="334"/>
      <c r="H3393" s="335"/>
      <c r="I3393" s="336"/>
      <c r="J3393" s="336"/>
      <c r="K3393" s="336"/>
      <c r="L3393" s="336"/>
      <c r="M3393" s="336"/>
      <c r="N3393" s="337"/>
    </row>
    <row r="3394" spans="2:14" x14ac:dyDescent="0.25">
      <c r="B3394" s="332"/>
      <c r="C3394" s="332"/>
      <c r="D3394" s="333"/>
      <c r="E3394" s="334"/>
      <c r="F3394" s="334"/>
      <c r="G3394" s="334"/>
      <c r="H3394" s="335"/>
      <c r="I3394" s="336"/>
      <c r="J3394" s="336"/>
      <c r="K3394" s="336"/>
      <c r="L3394" s="336"/>
      <c r="M3394" s="336"/>
      <c r="N3394" s="337"/>
    </row>
    <row r="3395" spans="2:14" x14ac:dyDescent="0.25">
      <c r="B3395" s="332"/>
      <c r="C3395" s="332"/>
      <c r="D3395" s="333"/>
      <c r="E3395" s="334"/>
      <c r="F3395" s="334"/>
      <c r="G3395" s="334"/>
      <c r="H3395" s="335"/>
      <c r="I3395" s="336"/>
      <c r="J3395" s="336"/>
      <c r="K3395" s="336"/>
      <c r="L3395" s="336"/>
      <c r="M3395" s="336"/>
      <c r="N3395" s="337"/>
    </row>
    <row r="3396" spans="2:14" x14ac:dyDescent="0.25">
      <c r="B3396" s="332"/>
      <c r="C3396" s="332"/>
      <c r="D3396" s="333"/>
      <c r="E3396" s="334"/>
      <c r="F3396" s="334"/>
      <c r="G3396" s="334"/>
      <c r="H3396" s="335"/>
      <c r="I3396" s="336"/>
      <c r="J3396" s="336"/>
      <c r="K3396" s="336"/>
      <c r="L3396" s="336"/>
      <c r="M3396" s="336"/>
      <c r="N3396" s="337"/>
    </row>
    <row r="3397" spans="2:14" x14ac:dyDescent="0.25">
      <c r="B3397" s="332"/>
      <c r="C3397" s="332"/>
      <c r="D3397" s="333"/>
      <c r="E3397" s="334"/>
      <c r="F3397" s="334"/>
      <c r="G3397" s="334"/>
      <c r="H3397" s="335"/>
      <c r="I3397" s="336"/>
      <c r="J3397" s="336"/>
      <c r="K3397" s="336"/>
      <c r="L3397" s="336"/>
      <c r="M3397" s="336"/>
      <c r="N3397" s="337"/>
    </row>
    <row r="3398" spans="2:14" x14ac:dyDescent="0.25">
      <c r="B3398" s="332"/>
      <c r="C3398" s="332"/>
      <c r="D3398" s="333"/>
      <c r="E3398" s="334"/>
      <c r="F3398" s="334"/>
      <c r="G3398" s="334"/>
      <c r="H3398" s="335"/>
      <c r="I3398" s="336"/>
      <c r="J3398" s="336"/>
      <c r="K3398" s="336"/>
      <c r="L3398" s="336"/>
      <c r="M3398" s="336"/>
      <c r="N3398" s="337"/>
    </row>
    <row r="3399" spans="2:14" x14ac:dyDescent="0.25">
      <c r="B3399" s="332"/>
      <c r="C3399" s="332"/>
      <c r="D3399" s="333"/>
      <c r="E3399" s="334"/>
      <c r="F3399" s="334"/>
      <c r="G3399" s="334"/>
      <c r="H3399" s="335"/>
      <c r="I3399" s="336"/>
      <c r="J3399" s="336"/>
      <c r="K3399" s="336"/>
      <c r="L3399" s="336"/>
      <c r="M3399" s="336"/>
      <c r="N3399" s="337"/>
    </row>
    <row r="3400" spans="2:14" x14ac:dyDescent="0.25">
      <c r="B3400" s="332"/>
      <c r="C3400" s="332"/>
      <c r="D3400" s="333"/>
      <c r="E3400" s="334"/>
      <c r="F3400" s="334"/>
      <c r="G3400" s="334"/>
      <c r="H3400" s="335"/>
      <c r="I3400" s="336"/>
      <c r="J3400" s="336"/>
      <c r="K3400" s="336"/>
      <c r="L3400" s="336"/>
      <c r="M3400" s="336"/>
      <c r="N3400" s="337"/>
    </row>
    <row r="3401" spans="2:14" x14ac:dyDescent="0.25">
      <c r="B3401" s="332"/>
      <c r="C3401" s="332"/>
      <c r="D3401" s="333"/>
      <c r="E3401" s="334"/>
      <c r="F3401" s="334"/>
      <c r="G3401" s="334"/>
      <c r="H3401" s="335"/>
      <c r="I3401" s="336"/>
      <c r="J3401" s="336"/>
      <c r="K3401" s="336"/>
      <c r="L3401" s="336"/>
      <c r="M3401" s="336"/>
      <c r="N3401" s="337"/>
    </row>
    <row r="3402" spans="2:14" x14ac:dyDescent="0.25">
      <c r="B3402" s="332"/>
      <c r="C3402" s="332"/>
      <c r="D3402" s="333"/>
      <c r="E3402" s="334"/>
      <c r="F3402" s="334"/>
      <c r="G3402" s="334"/>
      <c r="H3402" s="335"/>
      <c r="I3402" s="336"/>
      <c r="J3402" s="336"/>
      <c r="K3402" s="336"/>
      <c r="L3402" s="336"/>
      <c r="M3402" s="336"/>
      <c r="N3402" s="337"/>
    </row>
    <row r="3403" spans="2:14" x14ac:dyDescent="0.25">
      <c r="B3403" s="332"/>
      <c r="C3403" s="332"/>
      <c r="D3403" s="333"/>
      <c r="E3403" s="334"/>
      <c r="F3403" s="334"/>
      <c r="G3403" s="334"/>
      <c r="H3403" s="335"/>
      <c r="I3403" s="336"/>
      <c r="J3403" s="336"/>
      <c r="K3403" s="336"/>
      <c r="L3403" s="336"/>
      <c r="M3403" s="336"/>
      <c r="N3403" s="337"/>
    </row>
    <row r="3404" spans="2:14" x14ac:dyDescent="0.25">
      <c r="B3404" s="332"/>
      <c r="C3404" s="332"/>
      <c r="D3404" s="333"/>
      <c r="E3404" s="334"/>
      <c r="F3404" s="334"/>
      <c r="G3404" s="334"/>
      <c r="H3404" s="335"/>
      <c r="I3404" s="336"/>
      <c r="J3404" s="336"/>
      <c r="K3404" s="336"/>
      <c r="L3404" s="336"/>
      <c r="M3404" s="336"/>
      <c r="N3404" s="337"/>
    </row>
    <row r="3405" spans="2:14" x14ac:dyDescent="0.25">
      <c r="B3405" s="332"/>
      <c r="C3405" s="332"/>
      <c r="D3405" s="333"/>
      <c r="E3405" s="334"/>
      <c r="F3405" s="334"/>
      <c r="G3405" s="334"/>
      <c r="H3405" s="335"/>
      <c r="I3405" s="336"/>
      <c r="J3405" s="336"/>
      <c r="K3405" s="336"/>
      <c r="L3405" s="336"/>
      <c r="M3405" s="336"/>
      <c r="N3405" s="337"/>
    </row>
    <row r="3406" spans="2:14" x14ac:dyDescent="0.25">
      <c r="B3406" s="332"/>
      <c r="C3406" s="332"/>
      <c r="D3406" s="333"/>
      <c r="E3406" s="334"/>
      <c r="F3406" s="334"/>
      <c r="G3406" s="334"/>
      <c r="H3406" s="335"/>
      <c r="I3406" s="336"/>
      <c r="J3406" s="336"/>
      <c r="K3406" s="336"/>
      <c r="L3406" s="336"/>
      <c r="M3406" s="336"/>
      <c r="N3406" s="337"/>
    </row>
    <row r="3407" spans="2:14" x14ac:dyDescent="0.25">
      <c r="B3407" s="332"/>
      <c r="C3407" s="332"/>
      <c r="D3407" s="333"/>
      <c r="E3407" s="334"/>
      <c r="F3407" s="334"/>
      <c r="G3407" s="334"/>
      <c r="H3407" s="335"/>
      <c r="I3407" s="336"/>
      <c r="J3407" s="336"/>
      <c r="K3407" s="336"/>
      <c r="L3407" s="336"/>
      <c r="M3407" s="336"/>
      <c r="N3407" s="337"/>
    </row>
    <row r="3408" spans="2:14" x14ac:dyDescent="0.25">
      <c r="B3408" s="332"/>
      <c r="C3408" s="332"/>
      <c r="D3408" s="333"/>
      <c r="E3408" s="334"/>
      <c r="F3408" s="334"/>
      <c r="G3408" s="334"/>
      <c r="H3408" s="335"/>
      <c r="I3408" s="336"/>
      <c r="J3408" s="336"/>
      <c r="K3408" s="336"/>
      <c r="L3408" s="336"/>
      <c r="M3408" s="336"/>
      <c r="N3408" s="337"/>
    </row>
    <row r="3409" spans="2:14" x14ac:dyDescent="0.25">
      <c r="B3409" s="332"/>
      <c r="C3409" s="332"/>
      <c r="D3409" s="333"/>
      <c r="E3409" s="334"/>
      <c r="F3409" s="334"/>
      <c r="G3409" s="334"/>
      <c r="H3409" s="335"/>
      <c r="I3409" s="336"/>
      <c r="J3409" s="336"/>
      <c r="K3409" s="336"/>
      <c r="L3409" s="336"/>
      <c r="M3409" s="336"/>
      <c r="N3409" s="337"/>
    </row>
    <row r="3410" spans="2:14" x14ac:dyDescent="0.25">
      <c r="B3410" s="332"/>
      <c r="C3410" s="332"/>
      <c r="D3410" s="333"/>
      <c r="E3410" s="334"/>
      <c r="F3410" s="334"/>
      <c r="G3410" s="334"/>
      <c r="H3410" s="335"/>
      <c r="I3410" s="336"/>
      <c r="J3410" s="336"/>
      <c r="K3410" s="336"/>
      <c r="L3410" s="336"/>
      <c r="M3410" s="336"/>
      <c r="N3410" s="337"/>
    </row>
    <row r="3411" spans="2:14" x14ac:dyDescent="0.25">
      <c r="B3411" s="332"/>
      <c r="C3411" s="332"/>
      <c r="D3411" s="333"/>
      <c r="E3411" s="334"/>
      <c r="F3411" s="334"/>
      <c r="G3411" s="334"/>
      <c r="H3411" s="335"/>
      <c r="I3411" s="336"/>
      <c r="J3411" s="336"/>
      <c r="K3411" s="336"/>
      <c r="L3411" s="336"/>
      <c r="M3411" s="336"/>
      <c r="N3411" s="337"/>
    </row>
    <row r="3412" spans="2:14" x14ac:dyDescent="0.25">
      <c r="B3412" s="332"/>
      <c r="C3412" s="332"/>
      <c r="D3412" s="333"/>
      <c r="E3412" s="334"/>
      <c r="F3412" s="334"/>
      <c r="G3412" s="334"/>
      <c r="H3412" s="335"/>
      <c r="I3412" s="336"/>
      <c r="J3412" s="336"/>
      <c r="K3412" s="336"/>
      <c r="L3412" s="336"/>
      <c r="M3412" s="336"/>
      <c r="N3412" s="337"/>
    </row>
    <row r="3413" spans="2:14" x14ac:dyDescent="0.25">
      <c r="B3413" s="332"/>
      <c r="C3413" s="332"/>
      <c r="D3413" s="333"/>
      <c r="E3413" s="334"/>
      <c r="F3413" s="334"/>
      <c r="G3413" s="334"/>
      <c r="H3413" s="335"/>
      <c r="I3413" s="336"/>
      <c r="J3413" s="336"/>
      <c r="K3413" s="336"/>
      <c r="L3413" s="336"/>
      <c r="M3413" s="336"/>
      <c r="N3413" s="337"/>
    </row>
    <row r="3414" spans="2:14" x14ac:dyDescent="0.25">
      <c r="B3414" s="332"/>
      <c r="C3414" s="332"/>
      <c r="D3414" s="333"/>
      <c r="E3414" s="334"/>
      <c r="F3414" s="334"/>
      <c r="G3414" s="334"/>
      <c r="H3414" s="335"/>
      <c r="I3414" s="336"/>
      <c r="J3414" s="336"/>
      <c r="K3414" s="336"/>
      <c r="L3414" s="336"/>
      <c r="M3414" s="336"/>
      <c r="N3414" s="337"/>
    </row>
    <row r="3415" spans="2:14" x14ac:dyDescent="0.25">
      <c r="B3415" s="332"/>
      <c r="C3415" s="332"/>
      <c r="D3415" s="333"/>
      <c r="E3415" s="334"/>
      <c r="F3415" s="334"/>
      <c r="G3415" s="334"/>
      <c r="H3415" s="335"/>
      <c r="I3415" s="336"/>
      <c r="J3415" s="336"/>
      <c r="K3415" s="336"/>
      <c r="L3415" s="336"/>
      <c r="M3415" s="336"/>
      <c r="N3415" s="337"/>
    </row>
    <row r="3416" spans="2:14" x14ac:dyDescent="0.25">
      <c r="B3416" s="332"/>
      <c r="C3416" s="332"/>
      <c r="D3416" s="333"/>
      <c r="E3416" s="334"/>
      <c r="F3416" s="334"/>
      <c r="G3416" s="334"/>
      <c r="H3416" s="335"/>
      <c r="I3416" s="336"/>
      <c r="J3416" s="336"/>
      <c r="K3416" s="336"/>
      <c r="L3416" s="336"/>
      <c r="M3416" s="336"/>
      <c r="N3416" s="337"/>
    </row>
    <row r="3417" spans="2:14" x14ac:dyDescent="0.25">
      <c r="B3417" s="332"/>
      <c r="C3417" s="332"/>
      <c r="D3417" s="333"/>
      <c r="E3417" s="334"/>
      <c r="F3417" s="334"/>
      <c r="G3417" s="334"/>
      <c r="H3417" s="335"/>
      <c r="I3417" s="336"/>
      <c r="J3417" s="336"/>
      <c r="K3417" s="336"/>
      <c r="L3417" s="336"/>
      <c r="M3417" s="336"/>
      <c r="N3417" s="337"/>
    </row>
    <row r="3418" spans="2:14" x14ac:dyDescent="0.25">
      <c r="B3418" s="332"/>
      <c r="C3418" s="332"/>
      <c r="D3418" s="333"/>
      <c r="E3418" s="334"/>
      <c r="F3418" s="334"/>
      <c r="G3418" s="334"/>
      <c r="H3418" s="335"/>
      <c r="I3418" s="336"/>
      <c r="J3418" s="336"/>
      <c r="K3418" s="336"/>
      <c r="L3418" s="336"/>
      <c r="M3418" s="336"/>
      <c r="N3418" s="337"/>
    </row>
    <row r="3419" spans="2:14" x14ac:dyDescent="0.25">
      <c r="B3419" s="332"/>
      <c r="C3419" s="332"/>
      <c r="D3419" s="333"/>
      <c r="E3419" s="334"/>
      <c r="F3419" s="334"/>
      <c r="G3419" s="334"/>
      <c r="H3419" s="335"/>
      <c r="I3419" s="336"/>
      <c r="J3419" s="336"/>
      <c r="K3419" s="336"/>
      <c r="L3419" s="336"/>
      <c r="M3419" s="336"/>
      <c r="N3419" s="337"/>
    </row>
    <row r="3420" spans="2:14" x14ac:dyDescent="0.25">
      <c r="B3420" s="332"/>
      <c r="C3420" s="332"/>
      <c r="D3420" s="333"/>
      <c r="E3420" s="334"/>
      <c r="F3420" s="334"/>
      <c r="G3420" s="334"/>
      <c r="H3420" s="335"/>
      <c r="I3420" s="336"/>
      <c r="J3420" s="336"/>
      <c r="K3420" s="336"/>
      <c r="L3420" s="336"/>
      <c r="M3420" s="336"/>
      <c r="N3420" s="337"/>
    </row>
    <row r="3421" spans="2:14" x14ac:dyDescent="0.25">
      <c r="B3421" s="332"/>
      <c r="C3421" s="332"/>
      <c r="D3421" s="333"/>
      <c r="E3421" s="334"/>
      <c r="F3421" s="334"/>
      <c r="G3421" s="334"/>
      <c r="H3421" s="335"/>
      <c r="I3421" s="336"/>
      <c r="J3421" s="336"/>
      <c r="K3421" s="336"/>
      <c r="L3421" s="336"/>
      <c r="M3421" s="336"/>
      <c r="N3421" s="337"/>
    </row>
    <row r="3422" spans="2:14" x14ac:dyDescent="0.25">
      <c r="B3422" s="332"/>
      <c r="C3422" s="332"/>
      <c r="D3422" s="333"/>
      <c r="E3422" s="334"/>
      <c r="F3422" s="334"/>
      <c r="G3422" s="334"/>
      <c r="H3422" s="335"/>
      <c r="I3422" s="336"/>
      <c r="J3422" s="336"/>
      <c r="K3422" s="336"/>
      <c r="L3422" s="336"/>
      <c r="M3422" s="336"/>
      <c r="N3422" s="337"/>
    </row>
    <row r="3423" spans="2:14" x14ac:dyDescent="0.25">
      <c r="B3423" s="332"/>
      <c r="C3423" s="332"/>
      <c r="D3423" s="333"/>
      <c r="E3423" s="334"/>
      <c r="F3423" s="334"/>
      <c r="G3423" s="334"/>
      <c r="H3423" s="335"/>
      <c r="I3423" s="336"/>
      <c r="J3423" s="336"/>
      <c r="K3423" s="336"/>
      <c r="L3423" s="336"/>
      <c r="M3423" s="336"/>
      <c r="N3423" s="337"/>
    </row>
    <row r="3424" spans="2:14" x14ac:dyDescent="0.25">
      <c r="B3424" s="332"/>
      <c r="C3424" s="332"/>
      <c r="D3424" s="333"/>
      <c r="E3424" s="334"/>
      <c r="F3424" s="334"/>
      <c r="G3424" s="334"/>
      <c r="H3424" s="335"/>
      <c r="I3424" s="336"/>
      <c r="J3424" s="336"/>
      <c r="K3424" s="336"/>
      <c r="L3424" s="336"/>
      <c r="M3424" s="336"/>
      <c r="N3424" s="337"/>
    </row>
    <row r="3425" spans="2:14" x14ac:dyDescent="0.25">
      <c r="B3425" s="332"/>
      <c r="C3425" s="332"/>
      <c r="D3425" s="333"/>
      <c r="E3425" s="334"/>
      <c r="F3425" s="334"/>
      <c r="G3425" s="334"/>
      <c r="H3425" s="335"/>
      <c r="I3425" s="336"/>
      <c r="J3425" s="336"/>
      <c r="K3425" s="336"/>
      <c r="L3425" s="336"/>
      <c r="M3425" s="336"/>
      <c r="N3425" s="337"/>
    </row>
    <row r="3426" spans="2:14" x14ac:dyDescent="0.25">
      <c r="B3426" s="332"/>
      <c r="C3426" s="332"/>
      <c r="D3426" s="333"/>
      <c r="E3426" s="334"/>
      <c r="F3426" s="334"/>
      <c r="G3426" s="334"/>
      <c r="H3426" s="335"/>
      <c r="I3426" s="336"/>
      <c r="J3426" s="336"/>
      <c r="K3426" s="336"/>
      <c r="L3426" s="336"/>
      <c r="M3426" s="336"/>
      <c r="N3426" s="337"/>
    </row>
    <row r="3427" spans="2:14" x14ac:dyDescent="0.25">
      <c r="B3427" s="332"/>
      <c r="C3427" s="332"/>
      <c r="D3427" s="333"/>
      <c r="E3427" s="334"/>
      <c r="F3427" s="334"/>
      <c r="G3427" s="334"/>
      <c r="H3427" s="335"/>
      <c r="I3427" s="336"/>
      <c r="J3427" s="336"/>
      <c r="K3427" s="336"/>
      <c r="L3427" s="336"/>
      <c r="M3427" s="336"/>
      <c r="N3427" s="337"/>
    </row>
    <row r="3428" spans="2:14" x14ac:dyDescent="0.25">
      <c r="B3428" s="332"/>
      <c r="C3428" s="332"/>
      <c r="D3428" s="333"/>
      <c r="E3428" s="334"/>
      <c r="F3428" s="334"/>
      <c r="G3428" s="334"/>
      <c r="H3428" s="335"/>
      <c r="I3428" s="336"/>
      <c r="J3428" s="336"/>
      <c r="K3428" s="336"/>
      <c r="L3428" s="336"/>
      <c r="M3428" s="336"/>
      <c r="N3428" s="337"/>
    </row>
    <row r="3429" spans="2:14" x14ac:dyDescent="0.25">
      <c r="B3429" s="332"/>
      <c r="C3429" s="332"/>
      <c r="D3429" s="333"/>
      <c r="E3429" s="334"/>
      <c r="F3429" s="334"/>
      <c r="G3429" s="334"/>
      <c r="H3429" s="335"/>
      <c r="I3429" s="336"/>
      <c r="J3429" s="336"/>
      <c r="K3429" s="336"/>
      <c r="L3429" s="336"/>
      <c r="M3429" s="336"/>
      <c r="N3429" s="337"/>
    </row>
    <row r="3430" spans="2:14" x14ac:dyDescent="0.25">
      <c r="B3430" s="332"/>
      <c r="C3430" s="332"/>
      <c r="D3430" s="333"/>
      <c r="E3430" s="334"/>
      <c r="F3430" s="334"/>
      <c r="G3430" s="334"/>
      <c r="H3430" s="335"/>
      <c r="I3430" s="336"/>
      <c r="J3430" s="336"/>
      <c r="K3430" s="336"/>
      <c r="L3430" s="336"/>
      <c r="M3430" s="336"/>
      <c r="N3430" s="337"/>
    </row>
    <row r="3431" spans="2:14" x14ac:dyDescent="0.25">
      <c r="B3431" s="332"/>
      <c r="C3431" s="332"/>
      <c r="D3431" s="333"/>
      <c r="E3431" s="334"/>
      <c r="F3431" s="334"/>
      <c r="G3431" s="334"/>
      <c r="H3431" s="335"/>
      <c r="I3431" s="336"/>
      <c r="J3431" s="336"/>
      <c r="K3431" s="336"/>
      <c r="L3431" s="336"/>
      <c r="M3431" s="336"/>
      <c r="N3431" s="337"/>
    </row>
    <row r="3432" spans="2:14" x14ac:dyDescent="0.25">
      <c r="B3432" s="332"/>
      <c r="C3432" s="332"/>
      <c r="D3432" s="333"/>
      <c r="E3432" s="334"/>
      <c r="F3432" s="334"/>
      <c r="G3432" s="334"/>
      <c r="H3432" s="335"/>
      <c r="I3432" s="336"/>
      <c r="J3432" s="336"/>
      <c r="K3432" s="336"/>
      <c r="L3432" s="336"/>
      <c r="M3432" s="336"/>
      <c r="N3432" s="337"/>
    </row>
    <row r="3433" spans="2:14" x14ac:dyDescent="0.25">
      <c r="B3433" s="332"/>
      <c r="C3433" s="332"/>
      <c r="D3433" s="333"/>
      <c r="E3433" s="334"/>
      <c r="F3433" s="334"/>
      <c r="G3433" s="334"/>
      <c r="H3433" s="335"/>
      <c r="I3433" s="336"/>
      <c r="J3433" s="336"/>
      <c r="K3433" s="336"/>
      <c r="L3433" s="336"/>
      <c r="M3433" s="336"/>
      <c r="N3433" s="337"/>
    </row>
    <row r="3434" spans="2:14" x14ac:dyDescent="0.25">
      <c r="B3434" s="332"/>
      <c r="C3434" s="332"/>
      <c r="D3434" s="333"/>
      <c r="E3434" s="334"/>
      <c r="F3434" s="334"/>
      <c r="G3434" s="334"/>
      <c r="H3434" s="335"/>
      <c r="I3434" s="336"/>
      <c r="J3434" s="336"/>
      <c r="K3434" s="336"/>
      <c r="L3434" s="336"/>
      <c r="M3434" s="336"/>
      <c r="N3434" s="337"/>
    </row>
    <row r="3435" spans="2:14" x14ac:dyDescent="0.25">
      <c r="B3435" s="332"/>
      <c r="C3435" s="332"/>
      <c r="D3435" s="333"/>
      <c r="E3435" s="334"/>
      <c r="F3435" s="334"/>
      <c r="G3435" s="334"/>
      <c r="H3435" s="335"/>
      <c r="I3435" s="336"/>
      <c r="J3435" s="336"/>
      <c r="K3435" s="336"/>
      <c r="L3435" s="336"/>
      <c r="M3435" s="336"/>
      <c r="N3435" s="337"/>
    </row>
    <row r="3436" spans="2:14" x14ac:dyDescent="0.25">
      <c r="B3436" s="332"/>
      <c r="C3436" s="332"/>
      <c r="D3436" s="333"/>
      <c r="E3436" s="334"/>
      <c r="F3436" s="334"/>
      <c r="G3436" s="334"/>
      <c r="H3436" s="335"/>
      <c r="I3436" s="336"/>
      <c r="J3436" s="336"/>
      <c r="K3436" s="336"/>
      <c r="L3436" s="336"/>
      <c r="M3436" s="336"/>
      <c r="N3436" s="337"/>
    </row>
    <row r="3437" spans="2:14" x14ac:dyDescent="0.25">
      <c r="B3437" s="332"/>
      <c r="C3437" s="332"/>
      <c r="D3437" s="333"/>
      <c r="E3437" s="334"/>
      <c r="F3437" s="334"/>
      <c r="G3437" s="334"/>
      <c r="H3437" s="335"/>
      <c r="I3437" s="336"/>
      <c r="J3437" s="336"/>
      <c r="K3437" s="336"/>
      <c r="L3437" s="336"/>
      <c r="M3437" s="336"/>
      <c r="N3437" s="337"/>
    </row>
    <row r="3438" spans="2:14" x14ac:dyDescent="0.25">
      <c r="B3438" s="332"/>
      <c r="C3438" s="332"/>
      <c r="D3438" s="333"/>
      <c r="E3438" s="334"/>
      <c r="F3438" s="334"/>
      <c r="G3438" s="334"/>
      <c r="H3438" s="335"/>
      <c r="I3438" s="336"/>
      <c r="J3438" s="336"/>
      <c r="K3438" s="336"/>
      <c r="L3438" s="336"/>
      <c r="M3438" s="336"/>
      <c r="N3438" s="337"/>
    </row>
    <row r="3439" spans="2:14" x14ac:dyDescent="0.25">
      <c r="B3439" s="332"/>
      <c r="C3439" s="332"/>
      <c r="D3439" s="333"/>
      <c r="E3439" s="334"/>
      <c r="F3439" s="334"/>
      <c r="G3439" s="334"/>
      <c r="H3439" s="335"/>
      <c r="I3439" s="336"/>
      <c r="J3439" s="336"/>
      <c r="K3439" s="336"/>
      <c r="L3439" s="336"/>
      <c r="M3439" s="336"/>
      <c r="N3439" s="337"/>
    </row>
    <row r="3440" spans="2:14" x14ac:dyDescent="0.25">
      <c r="B3440" s="332"/>
      <c r="C3440" s="332"/>
      <c r="D3440" s="333"/>
      <c r="E3440" s="334"/>
      <c r="F3440" s="334"/>
      <c r="G3440" s="334"/>
      <c r="H3440" s="335"/>
      <c r="I3440" s="336"/>
      <c r="J3440" s="336"/>
      <c r="K3440" s="336"/>
      <c r="L3440" s="336"/>
      <c r="M3440" s="336"/>
      <c r="N3440" s="337"/>
    </row>
    <row r="3441" spans="2:14" x14ac:dyDescent="0.25">
      <c r="B3441" s="332"/>
      <c r="C3441" s="332"/>
      <c r="D3441" s="333"/>
      <c r="E3441" s="334"/>
      <c r="F3441" s="334"/>
      <c r="G3441" s="334"/>
      <c r="H3441" s="335"/>
      <c r="I3441" s="336"/>
      <c r="J3441" s="336"/>
      <c r="K3441" s="336"/>
      <c r="L3441" s="336"/>
      <c r="M3441" s="336"/>
      <c r="N3441" s="337"/>
    </row>
    <row r="3442" spans="2:14" x14ac:dyDescent="0.25">
      <c r="B3442" s="332"/>
      <c r="C3442" s="332"/>
      <c r="D3442" s="333"/>
      <c r="E3442" s="334"/>
      <c r="F3442" s="334"/>
      <c r="G3442" s="334"/>
      <c r="H3442" s="335"/>
      <c r="I3442" s="336"/>
      <c r="J3442" s="336"/>
      <c r="K3442" s="336"/>
      <c r="L3442" s="336"/>
      <c r="M3442" s="336"/>
      <c r="N3442" s="337"/>
    </row>
    <row r="3443" spans="2:14" x14ac:dyDescent="0.25">
      <c r="B3443" s="332"/>
      <c r="C3443" s="332"/>
      <c r="D3443" s="333"/>
      <c r="E3443" s="334"/>
      <c r="F3443" s="334"/>
      <c r="G3443" s="334"/>
      <c r="H3443" s="335"/>
      <c r="I3443" s="336"/>
      <c r="J3443" s="336"/>
      <c r="K3443" s="336"/>
      <c r="L3443" s="336"/>
      <c r="M3443" s="336"/>
      <c r="N3443" s="337"/>
    </row>
    <row r="3444" spans="2:14" x14ac:dyDescent="0.25">
      <c r="B3444" s="332"/>
      <c r="C3444" s="332"/>
      <c r="D3444" s="333"/>
      <c r="E3444" s="334"/>
      <c r="F3444" s="334"/>
      <c r="G3444" s="334"/>
      <c r="H3444" s="335"/>
      <c r="I3444" s="336"/>
      <c r="J3444" s="336"/>
      <c r="K3444" s="336"/>
      <c r="L3444" s="336"/>
      <c r="M3444" s="336"/>
      <c r="N3444" s="337"/>
    </row>
    <row r="3445" spans="2:14" x14ac:dyDescent="0.25">
      <c r="B3445" s="332"/>
      <c r="C3445" s="332"/>
      <c r="D3445" s="333"/>
      <c r="E3445" s="334"/>
      <c r="F3445" s="334"/>
      <c r="G3445" s="334"/>
      <c r="H3445" s="335"/>
      <c r="I3445" s="336"/>
      <c r="J3445" s="336"/>
      <c r="K3445" s="336"/>
      <c r="L3445" s="336"/>
      <c r="M3445" s="336"/>
      <c r="N3445" s="337"/>
    </row>
    <row r="3446" spans="2:14" x14ac:dyDescent="0.25">
      <c r="B3446" s="332"/>
      <c r="C3446" s="332"/>
      <c r="D3446" s="333"/>
      <c r="E3446" s="334"/>
      <c r="F3446" s="334"/>
      <c r="G3446" s="334"/>
      <c r="H3446" s="335"/>
      <c r="I3446" s="336"/>
      <c r="J3446" s="336"/>
      <c r="K3446" s="336"/>
      <c r="L3446" s="336"/>
      <c r="M3446" s="336"/>
      <c r="N3446" s="337"/>
    </row>
    <row r="3447" spans="2:14" x14ac:dyDescent="0.25">
      <c r="B3447" s="332"/>
      <c r="C3447" s="332"/>
      <c r="D3447" s="333"/>
      <c r="E3447" s="334"/>
      <c r="F3447" s="334"/>
      <c r="G3447" s="334"/>
      <c r="H3447" s="335"/>
      <c r="I3447" s="336"/>
      <c r="J3447" s="336"/>
      <c r="K3447" s="336"/>
      <c r="L3447" s="336"/>
      <c r="M3447" s="336"/>
      <c r="N3447" s="337"/>
    </row>
    <row r="3448" spans="2:14" x14ac:dyDescent="0.25">
      <c r="B3448" s="332"/>
      <c r="C3448" s="332"/>
      <c r="D3448" s="333"/>
      <c r="E3448" s="334"/>
      <c r="F3448" s="334"/>
      <c r="G3448" s="334"/>
      <c r="H3448" s="335"/>
      <c r="I3448" s="336"/>
      <c r="J3448" s="336"/>
      <c r="K3448" s="336"/>
      <c r="L3448" s="336"/>
      <c r="M3448" s="336"/>
      <c r="N3448" s="337"/>
    </row>
    <row r="3449" spans="2:14" x14ac:dyDescent="0.25">
      <c r="B3449" s="332"/>
      <c r="C3449" s="332"/>
      <c r="D3449" s="333"/>
      <c r="E3449" s="334"/>
      <c r="F3449" s="334"/>
      <c r="G3449" s="334"/>
      <c r="H3449" s="335"/>
      <c r="I3449" s="336"/>
      <c r="J3449" s="336"/>
      <c r="K3449" s="336"/>
      <c r="L3449" s="336"/>
      <c r="M3449" s="336"/>
      <c r="N3449" s="337"/>
    </row>
    <row r="3450" spans="2:14" x14ac:dyDescent="0.25">
      <c r="B3450" s="332"/>
      <c r="C3450" s="332"/>
      <c r="D3450" s="333"/>
      <c r="E3450" s="334"/>
      <c r="F3450" s="334"/>
      <c r="G3450" s="334"/>
      <c r="H3450" s="335"/>
      <c r="I3450" s="336"/>
      <c r="J3450" s="336"/>
      <c r="K3450" s="336"/>
      <c r="L3450" s="336"/>
      <c r="M3450" s="336"/>
      <c r="N3450" s="337"/>
    </row>
    <row r="3451" spans="2:14" x14ac:dyDescent="0.25">
      <c r="B3451" s="332"/>
      <c r="C3451" s="332"/>
      <c r="D3451" s="333"/>
      <c r="E3451" s="334"/>
      <c r="F3451" s="334"/>
      <c r="G3451" s="334"/>
      <c r="H3451" s="335"/>
      <c r="I3451" s="336"/>
      <c r="J3451" s="336"/>
      <c r="K3451" s="336"/>
      <c r="L3451" s="336"/>
      <c r="M3451" s="336"/>
      <c r="N3451" s="337"/>
    </row>
    <row r="3452" spans="2:14" x14ac:dyDescent="0.25">
      <c r="B3452" s="332"/>
      <c r="C3452" s="332"/>
      <c r="D3452" s="333"/>
      <c r="E3452" s="334"/>
      <c r="F3452" s="334"/>
      <c r="G3452" s="334"/>
      <c r="H3452" s="335"/>
      <c r="I3452" s="336"/>
      <c r="J3452" s="336"/>
      <c r="K3452" s="336"/>
      <c r="L3452" s="336"/>
      <c r="M3452" s="336"/>
      <c r="N3452" s="337"/>
    </row>
    <row r="3453" spans="2:14" x14ac:dyDescent="0.25">
      <c r="B3453" s="332"/>
      <c r="C3453" s="332"/>
      <c r="D3453" s="333"/>
      <c r="E3453" s="334"/>
      <c r="F3453" s="334"/>
      <c r="G3453" s="334"/>
      <c r="H3453" s="335"/>
      <c r="I3453" s="336"/>
      <c r="J3453" s="336"/>
      <c r="K3453" s="336"/>
      <c r="L3453" s="336"/>
      <c r="M3453" s="336"/>
      <c r="N3453" s="337"/>
    </row>
    <row r="3454" spans="2:14" x14ac:dyDescent="0.25">
      <c r="B3454" s="332"/>
      <c r="C3454" s="332"/>
      <c r="D3454" s="333"/>
      <c r="E3454" s="334"/>
      <c r="F3454" s="334"/>
      <c r="G3454" s="334"/>
      <c r="H3454" s="335"/>
      <c r="I3454" s="336"/>
      <c r="J3454" s="336"/>
      <c r="K3454" s="336"/>
      <c r="L3454" s="336"/>
      <c r="M3454" s="336"/>
      <c r="N3454" s="337"/>
    </row>
    <row r="3455" spans="2:14" x14ac:dyDescent="0.25">
      <c r="B3455" s="332"/>
      <c r="C3455" s="332"/>
      <c r="D3455" s="333"/>
      <c r="E3455" s="334"/>
      <c r="F3455" s="334"/>
      <c r="G3455" s="334"/>
      <c r="H3455" s="335"/>
      <c r="I3455" s="336"/>
      <c r="J3455" s="336"/>
      <c r="K3455" s="336"/>
      <c r="L3455" s="336"/>
      <c r="M3455" s="336"/>
      <c r="N3455" s="337"/>
    </row>
    <row r="3456" spans="2:14" x14ac:dyDescent="0.25">
      <c r="B3456" s="332"/>
      <c r="C3456" s="332"/>
      <c r="D3456" s="333"/>
      <c r="E3456" s="334"/>
      <c r="F3456" s="334"/>
      <c r="G3456" s="334"/>
      <c r="H3456" s="335"/>
      <c r="I3456" s="336"/>
      <c r="J3456" s="336"/>
      <c r="K3456" s="336"/>
      <c r="L3456" s="336"/>
      <c r="M3456" s="336"/>
      <c r="N3456" s="337"/>
    </row>
    <row r="3457" spans="2:14" x14ac:dyDescent="0.25">
      <c r="B3457" s="332"/>
      <c r="C3457" s="332"/>
      <c r="D3457" s="333"/>
      <c r="E3457" s="334"/>
      <c r="F3457" s="334"/>
      <c r="G3457" s="334"/>
      <c r="H3457" s="335"/>
      <c r="I3457" s="336"/>
      <c r="J3457" s="336"/>
      <c r="K3457" s="336"/>
      <c r="L3457" s="336"/>
      <c r="M3457" s="336"/>
      <c r="N3457" s="337"/>
    </row>
    <row r="3458" spans="2:14" x14ac:dyDescent="0.25">
      <c r="B3458" s="332"/>
      <c r="C3458" s="332"/>
      <c r="D3458" s="333"/>
      <c r="E3458" s="334"/>
      <c r="F3458" s="334"/>
      <c r="G3458" s="334"/>
      <c r="H3458" s="335"/>
      <c r="I3458" s="336"/>
      <c r="J3458" s="336"/>
      <c r="K3458" s="336"/>
      <c r="L3458" s="336"/>
      <c r="M3458" s="336"/>
      <c r="N3458" s="337"/>
    </row>
    <row r="3459" spans="2:14" x14ac:dyDescent="0.25">
      <c r="B3459" s="332"/>
      <c r="C3459" s="332"/>
      <c r="D3459" s="333"/>
      <c r="E3459" s="334"/>
      <c r="F3459" s="334"/>
      <c r="G3459" s="334"/>
      <c r="H3459" s="335"/>
      <c r="I3459" s="336"/>
      <c r="J3459" s="336"/>
      <c r="K3459" s="336"/>
      <c r="L3459" s="336"/>
      <c r="M3459" s="336"/>
      <c r="N3459" s="337"/>
    </row>
    <row r="3460" spans="2:14" x14ac:dyDescent="0.25">
      <c r="B3460" s="332"/>
      <c r="C3460" s="332"/>
      <c r="D3460" s="333"/>
      <c r="E3460" s="334"/>
      <c r="F3460" s="334"/>
      <c r="G3460" s="334"/>
      <c r="H3460" s="335"/>
      <c r="I3460" s="336"/>
      <c r="J3460" s="336"/>
      <c r="K3460" s="336"/>
      <c r="L3460" s="336"/>
      <c r="M3460" s="336"/>
      <c r="N3460" s="337"/>
    </row>
    <row r="3461" spans="2:14" x14ac:dyDescent="0.25">
      <c r="B3461" s="332"/>
      <c r="C3461" s="332"/>
      <c r="D3461" s="333"/>
      <c r="E3461" s="334"/>
      <c r="F3461" s="334"/>
      <c r="G3461" s="334"/>
      <c r="H3461" s="335"/>
      <c r="I3461" s="336"/>
      <c r="J3461" s="336"/>
      <c r="K3461" s="336"/>
      <c r="L3461" s="336"/>
      <c r="M3461" s="336"/>
      <c r="N3461" s="337"/>
    </row>
    <row r="3462" spans="2:14" x14ac:dyDescent="0.25">
      <c r="B3462" s="332"/>
      <c r="C3462" s="332"/>
      <c r="D3462" s="333"/>
      <c r="E3462" s="334"/>
      <c r="F3462" s="334"/>
      <c r="G3462" s="334"/>
      <c r="H3462" s="335"/>
      <c r="I3462" s="336"/>
      <c r="J3462" s="336"/>
      <c r="K3462" s="336"/>
      <c r="L3462" s="336"/>
      <c r="M3462" s="336"/>
      <c r="N3462" s="337"/>
    </row>
    <row r="3463" spans="2:14" x14ac:dyDescent="0.25">
      <c r="B3463" s="332"/>
      <c r="C3463" s="332"/>
      <c r="D3463" s="333"/>
      <c r="E3463" s="334"/>
      <c r="F3463" s="334"/>
      <c r="G3463" s="334"/>
      <c r="H3463" s="335"/>
      <c r="I3463" s="336"/>
      <c r="J3463" s="336"/>
      <c r="K3463" s="336"/>
      <c r="L3463" s="336"/>
      <c r="M3463" s="336"/>
      <c r="N3463" s="337"/>
    </row>
    <row r="3464" spans="2:14" x14ac:dyDescent="0.25">
      <c r="B3464" s="332"/>
      <c r="C3464" s="332"/>
      <c r="D3464" s="333"/>
      <c r="E3464" s="334"/>
      <c r="F3464" s="334"/>
      <c r="G3464" s="334"/>
      <c r="H3464" s="335"/>
      <c r="I3464" s="336"/>
      <c r="J3464" s="336"/>
      <c r="K3464" s="336"/>
      <c r="L3464" s="336"/>
      <c r="M3464" s="336"/>
      <c r="N3464" s="337"/>
    </row>
    <row r="3465" spans="2:14" x14ac:dyDescent="0.25">
      <c r="B3465" s="332"/>
      <c r="C3465" s="332"/>
      <c r="D3465" s="333"/>
      <c r="E3465" s="334"/>
      <c r="F3465" s="334"/>
      <c r="G3465" s="334"/>
      <c r="H3465" s="335"/>
      <c r="I3465" s="336"/>
      <c r="J3465" s="336"/>
      <c r="K3465" s="336"/>
      <c r="L3465" s="336"/>
      <c r="M3465" s="336"/>
      <c r="N3465" s="337"/>
    </row>
    <row r="3466" spans="2:14" x14ac:dyDescent="0.25">
      <c r="B3466" s="332"/>
      <c r="C3466" s="332"/>
      <c r="D3466" s="333"/>
      <c r="E3466" s="334"/>
      <c r="F3466" s="334"/>
      <c r="G3466" s="334"/>
      <c r="H3466" s="335"/>
      <c r="I3466" s="336"/>
      <c r="J3466" s="336"/>
      <c r="K3466" s="336"/>
      <c r="L3466" s="336"/>
      <c r="M3466" s="336"/>
      <c r="N3466" s="337"/>
    </row>
    <row r="3467" spans="2:14" x14ac:dyDescent="0.25">
      <c r="B3467" s="332"/>
      <c r="C3467" s="332"/>
      <c r="D3467" s="333"/>
      <c r="E3467" s="334"/>
      <c r="F3467" s="334"/>
      <c r="G3467" s="334"/>
      <c r="H3467" s="335"/>
      <c r="I3467" s="336"/>
      <c r="J3467" s="336"/>
      <c r="K3467" s="336"/>
      <c r="L3467" s="336"/>
      <c r="M3467" s="336"/>
      <c r="N3467" s="337"/>
    </row>
    <row r="3468" spans="2:14" x14ac:dyDescent="0.25">
      <c r="B3468" s="332"/>
      <c r="C3468" s="332"/>
      <c r="D3468" s="333"/>
      <c r="E3468" s="334"/>
      <c r="F3468" s="334"/>
      <c r="G3468" s="334"/>
      <c r="H3468" s="335"/>
      <c r="I3468" s="336"/>
      <c r="J3468" s="336"/>
      <c r="K3468" s="336"/>
      <c r="L3468" s="336"/>
      <c r="M3468" s="336"/>
      <c r="N3468" s="337"/>
    </row>
    <row r="3469" spans="2:14" x14ac:dyDescent="0.25">
      <c r="B3469" s="332"/>
      <c r="C3469" s="332"/>
      <c r="D3469" s="333"/>
      <c r="E3469" s="334"/>
      <c r="F3469" s="334"/>
      <c r="G3469" s="334"/>
      <c r="H3469" s="335"/>
      <c r="I3469" s="336"/>
      <c r="J3469" s="336"/>
      <c r="K3469" s="336"/>
      <c r="L3469" s="336"/>
      <c r="M3469" s="336"/>
      <c r="N3469" s="337"/>
    </row>
    <row r="3470" spans="2:14" x14ac:dyDescent="0.25">
      <c r="B3470" s="332"/>
      <c r="C3470" s="332"/>
      <c r="D3470" s="333"/>
      <c r="E3470" s="334"/>
      <c r="F3470" s="334"/>
      <c r="G3470" s="334"/>
      <c r="H3470" s="335"/>
      <c r="I3470" s="336"/>
      <c r="J3470" s="336"/>
      <c r="K3470" s="336"/>
      <c r="L3470" s="336"/>
      <c r="M3470" s="336"/>
      <c r="N3470" s="337"/>
    </row>
    <row r="3471" spans="2:14" x14ac:dyDescent="0.25">
      <c r="B3471" s="332"/>
      <c r="C3471" s="332"/>
      <c r="D3471" s="333"/>
      <c r="E3471" s="334"/>
      <c r="F3471" s="334"/>
      <c r="G3471" s="334"/>
      <c r="H3471" s="335"/>
      <c r="I3471" s="336"/>
      <c r="J3471" s="336"/>
      <c r="K3471" s="336"/>
      <c r="L3471" s="336"/>
      <c r="M3471" s="336"/>
      <c r="N3471" s="337"/>
    </row>
    <row r="3472" spans="2:14" x14ac:dyDescent="0.25">
      <c r="B3472" s="332"/>
      <c r="C3472" s="332"/>
      <c r="D3472" s="333"/>
      <c r="E3472" s="334"/>
      <c r="F3472" s="334"/>
      <c r="G3472" s="334"/>
      <c r="H3472" s="335"/>
      <c r="I3472" s="336"/>
      <c r="J3472" s="336"/>
      <c r="K3472" s="336"/>
      <c r="L3472" s="336"/>
      <c r="M3472" s="336"/>
      <c r="N3472" s="337"/>
    </row>
    <row r="3473" spans="2:14" x14ac:dyDescent="0.25">
      <c r="B3473" s="332"/>
      <c r="C3473" s="332"/>
      <c r="D3473" s="333"/>
      <c r="E3473" s="334"/>
      <c r="F3473" s="334"/>
      <c r="G3473" s="334"/>
      <c r="H3473" s="335"/>
      <c r="I3473" s="336"/>
      <c r="J3473" s="336"/>
      <c r="K3473" s="336"/>
      <c r="L3473" s="336"/>
      <c r="M3473" s="336"/>
      <c r="N3473" s="337"/>
    </row>
    <row r="3474" spans="2:14" x14ac:dyDescent="0.25">
      <c r="B3474" s="332"/>
      <c r="C3474" s="332"/>
      <c r="D3474" s="333"/>
      <c r="E3474" s="334"/>
      <c r="F3474" s="334"/>
      <c r="G3474" s="334"/>
      <c r="H3474" s="335"/>
      <c r="I3474" s="336"/>
      <c r="J3474" s="336"/>
      <c r="K3474" s="336"/>
      <c r="L3474" s="336"/>
      <c r="M3474" s="336"/>
      <c r="N3474" s="337"/>
    </row>
    <row r="3475" spans="2:14" x14ac:dyDescent="0.25">
      <c r="B3475" s="332"/>
      <c r="C3475" s="332"/>
      <c r="D3475" s="333"/>
      <c r="E3475" s="334"/>
      <c r="F3475" s="334"/>
      <c r="G3475" s="334"/>
      <c r="H3475" s="335"/>
      <c r="I3475" s="336"/>
      <c r="J3475" s="336"/>
      <c r="K3475" s="336"/>
      <c r="L3475" s="336"/>
      <c r="M3475" s="336"/>
      <c r="N3475" s="337"/>
    </row>
    <row r="3476" spans="2:14" x14ac:dyDescent="0.25">
      <c r="B3476" s="332"/>
      <c r="C3476" s="332"/>
      <c r="D3476" s="333"/>
      <c r="E3476" s="334"/>
      <c r="F3476" s="334"/>
      <c r="G3476" s="334"/>
      <c r="H3476" s="335"/>
      <c r="I3476" s="336"/>
      <c r="J3476" s="336"/>
      <c r="K3476" s="336"/>
      <c r="L3476" s="336"/>
      <c r="M3476" s="336"/>
      <c r="N3476" s="337"/>
    </row>
    <row r="3477" spans="2:14" x14ac:dyDescent="0.25">
      <c r="B3477" s="332"/>
      <c r="C3477" s="332"/>
      <c r="D3477" s="333"/>
      <c r="E3477" s="334"/>
      <c r="F3477" s="334"/>
      <c r="G3477" s="334"/>
      <c r="H3477" s="335"/>
      <c r="I3477" s="336"/>
      <c r="J3477" s="336"/>
      <c r="K3477" s="336"/>
      <c r="L3477" s="336"/>
      <c r="M3477" s="336"/>
      <c r="N3477" s="337"/>
    </row>
    <row r="3478" spans="2:14" x14ac:dyDescent="0.25">
      <c r="B3478" s="332"/>
      <c r="C3478" s="332"/>
      <c r="D3478" s="333"/>
      <c r="E3478" s="334"/>
      <c r="F3478" s="334"/>
      <c r="G3478" s="334"/>
      <c r="H3478" s="335"/>
      <c r="I3478" s="336"/>
      <c r="J3478" s="336"/>
      <c r="K3478" s="336"/>
      <c r="L3478" s="336"/>
      <c r="M3478" s="336"/>
      <c r="N3478" s="337"/>
    </row>
    <row r="3479" spans="2:14" x14ac:dyDescent="0.25">
      <c r="B3479" s="332"/>
      <c r="C3479" s="332"/>
      <c r="D3479" s="333"/>
      <c r="E3479" s="334"/>
      <c r="F3479" s="334"/>
      <c r="G3479" s="334"/>
      <c r="H3479" s="335"/>
      <c r="I3479" s="336"/>
      <c r="J3479" s="336"/>
      <c r="K3479" s="336"/>
      <c r="L3479" s="336"/>
      <c r="M3479" s="336"/>
      <c r="N3479" s="337"/>
    </row>
    <row r="3480" spans="2:14" x14ac:dyDescent="0.25">
      <c r="B3480" s="332"/>
      <c r="C3480" s="332"/>
      <c r="D3480" s="333"/>
      <c r="E3480" s="334"/>
      <c r="F3480" s="334"/>
      <c r="G3480" s="334"/>
      <c r="H3480" s="335"/>
      <c r="I3480" s="336"/>
      <c r="J3480" s="336"/>
      <c r="K3480" s="336"/>
      <c r="L3480" s="336"/>
      <c r="M3480" s="336"/>
      <c r="N3480" s="337"/>
    </row>
    <row r="3481" spans="2:14" x14ac:dyDescent="0.25">
      <c r="B3481" s="332"/>
      <c r="C3481" s="332"/>
      <c r="D3481" s="333"/>
      <c r="E3481" s="334"/>
      <c r="F3481" s="334"/>
      <c r="G3481" s="334"/>
      <c r="H3481" s="335"/>
      <c r="I3481" s="336"/>
      <c r="J3481" s="336"/>
      <c r="K3481" s="336"/>
      <c r="L3481" s="336"/>
      <c r="M3481" s="336"/>
      <c r="N3481" s="337"/>
    </row>
    <row r="3482" spans="2:14" x14ac:dyDescent="0.25">
      <c r="B3482" s="332"/>
      <c r="C3482" s="332"/>
      <c r="D3482" s="333"/>
      <c r="E3482" s="334"/>
      <c r="F3482" s="334"/>
      <c r="G3482" s="334"/>
      <c r="H3482" s="335"/>
      <c r="I3482" s="336"/>
      <c r="J3482" s="336"/>
      <c r="K3482" s="336"/>
      <c r="L3482" s="336"/>
      <c r="M3482" s="336"/>
      <c r="N3482" s="337"/>
    </row>
    <row r="3483" spans="2:14" x14ac:dyDescent="0.25">
      <c r="B3483" s="332"/>
      <c r="C3483" s="332"/>
      <c r="D3483" s="333"/>
      <c r="E3483" s="334"/>
      <c r="F3483" s="334"/>
      <c r="G3483" s="334"/>
      <c r="H3483" s="335"/>
      <c r="I3483" s="336"/>
      <c r="J3483" s="336"/>
      <c r="K3483" s="336"/>
      <c r="L3483" s="336"/>
      <c r="M3483" s="336"/>
      <c r="N3483" s="337"/>
    </row>
    <row r="3484" spans="2:14" x14ac:dyDescent="0.25">
      <c r="B3484" s="332"/>
      <c r="C3484" s="332"/>
      <c r="D3484" s="333"/>
      <c r="E3484" s="334"/>
      <c r="F3484" s="334"/>
      <c r="G3484" s="334"/>
      <c r="H3484" s="335"/>
      <c r="I3484" s="336"/>
      <c r="J3484" s="336"/>
      <c r="K3484" s="336"/>
      <c r="L3484" s="336"/>
      <c r="M3484" s="336"/>
      <c r="N3484" s="337"/>
    </row>
    <row r="3485" spans="2:14" x14ac:dyDescent="0.25">
      <c r="B3485" s="332"/>
      <c r="C3485" s="332"/>
      <c r="D3485" s="333"/>
      <c r="E3485" s="334"/>
      <c r="F3485" s="334"/>
      <c r="G3485" s="334"/>
      <c r="H3485" s="335"/>
      <c r="I3485" s="336"/>
      <c r="J3485" s="336"/>
      <c r="K3485" s="336"/>
      <c r="L3485" s="336"/>
      <c r="M3485" s="336"/>
      <c r="N3485" s="337"/>
    </row>
    <row r="3486" spans="2:14" x14ac:dyDescent="0.25">
      <c r="B3486" s="332"/>
      <c r="C3486" s="332"/>
      <c r="D3486" s="333"/>
      <c r="E3486" s="334"/>
      <c r="F3486" s="334"/>
      <c r="G3486" s="334"/>
      <c r="H3486" s="335"/>
      <c r="I3486" s="336"/>
      <c r="J3486" s="336"/>
      <c r="K3486" s="336"/>
      <c r="L3486" s="336"/>
      <c r="M3486" s="336"/>
      <c r="N3486" s="337"/>
    </row>
    <row r="3487" spans="2:14" x14ac:dyDescent="0.25">
      <c r="B3487" s="332"/>
      <c r="C3487" s="332"/>
      <c r="D3487" s="333"/>
      <c r="E3487" s="334"/>
      <c r="F3487" s="334"/>
      <c r="G3487" s="334"/>
      <c r="H3487" s="335"/>
      <c r="I3487" s="336"/>
      <c r="J3487" s="336"/>
      <c r="K3487" s="336"/>
      <c r="L3487" s="336"/>
      <c r="M3487" s="336"/>
      <c r="N3487" s="337"/>
    </row>
    <row r="3488" spans="2:14" x14ac:dyDescent="0.25">
      <c r="B3488" s="332"/>
      <c r="C3488" s="332"/>
      <c r="D3488" s="333"/>
      <c r="E3488" s="334"/>
      <c r="F3488" s="334"/>
      <c r="G3488" s="334"/>
      <c r="H3488" s="335"/>
      <c r="I3488" s="336"/>
      <c r="J3488" s="336"/>
      <c r="K3488" s="336"/>
      <c r="L3488" s="336"/>
      <c r="M3488" s="336"/>
      <c r="N3488" s="337"/>
    </row>
    <row r="3489" spans="2:14" x14ac:dyDescent="0.25">
      <c r="B3489" s="332"/>
      <c r="C3489" s="332"/>
      <c r="D3489" s="333"/>
      <c r="E3489" s="334"/>
      <c r="F3489" s="334"/>
      <c r="G3489" s="334"/>
      <c r="H3489" s="335"/>
      <c r="I3489" s="336"/>
      <c r="J3489" s="336"/>
      <c r="K3489" s="336"/>
      <c r="L3489" s="336"/>
      <c r="M3489" s="336"/>
      <c r="N3489" s="337"/>
    </row>
    <row r="3490" spans="2:14" x14ac:dyDescent="0.25">
      <c r="B3490" s="332"/>
      <c r="C3490" s="332"/>
      <c r="D3490" s="333"/>
      <c r="E3490" s="334"/>
      <c r="F3490" s="334"/>
      <c r="G3490" s="334"/>
      <c r="H3490" s="335"/>
      <c r="I3490" s="336"/>
      <c r="J3490" s="336"/>
      <c r="K3490" s="336"/>
      <c r="L3490" s="336"/>
      <c r="M3490" s="336"/>
      <c r="N3490" s="337"/>
    </row>
    <row r="3491" spans="2:14" x14ac:dyDescent="0.25">
      <c r="B3491" s="332"/>
      <c r="C3491" s="332"/>
      <c r="D3491" s="333"/>
      <c r="E3491" s="334"/>
      <c r="F3491" s="334"/>
      <c r="G3491" s="334"/>
      <c r="H3491" s="335"/>
      <c r="I3491" s="336"/>
      <c r="J3491" s="336"/>
      <c r="K3491" s="336"/>
      <c r="L3491" s="336"/>
      <c r="M3491" s="336"/>
      <c r="N3491" s="337"/>
    </row>
    <row r="3492" spans="2:14" x14ac:dyDescent="0.25">
      <c r="B3492" s="332"/>
      <c r="C3492" s="332"/>
      <c r="D3492" s="333"/>
      <c r="E3492" s="334"/>
      <c r="F3492" s="334"/>
      <c r="G3492" s="334"/>
      <c r="H3492" s="335"/>
      <c r="I3492" s="336"/>
      <c r="J3492" s="336"/>
      <c r="K3492" s="336"/>
      <c r="L3492" s="336"/>
      <c r="M3492" s="336"/>
      <c r="N3492" s="337"/>
    </row>
    <row r="3493" spans="2:14" x14ac:dyDescent="0.25">
      <c r="B3493" s="332"/>
      <c r="C3493" s="332"/>
      <c r="D3493" s="333"/>
      <c r="E3493" s="334"/>
      <c r="F3493" s="334"/>
      <c r="G3493" s="334"/>
      <c r="H3493" s="335"/>
      <c r="I3493" s="336"/>
      <c r="J3493" s="336"/>
      <c r="K3493" s="336"/>
      <c r="L3493" s="336"/>
      <c r="M3493" s="336"/>
      <c r="N3493" s="337"/>
    </row>
    <row r="3494" spans="2:14" x14ac:dyDescent="0.25">
      <c r="B3494" s="332"/>
      <c r="C3494" s="332"/>
      <c r="D3494" s="333"/>
      <c r="E3494" s="334"/>
      <c r="F3494" s="334"/>
      <c r="G3494" s="334"/>
      <c r="H3494" s="335"/>
      <c r="I3494" s="336"/>
      <c r="J3494" s="336"/>
      <c r="K3494" s="336"/>
      <c r="L3494" s="336"/>
      <c r="M3494" s="336"/>
      <c r="N3494" s="337"/>
    </row>
    <row r="3495" spans="2:14" x14ac:dyDescent="0.25">
      <c r="B3495" s="332"/>
      <c r="C3495" s="332"/>
      <c r="D3495" s="333"/>
      <c r="E3495" s="334"/>
      <c r="F3495" s="334"/>
      <c r="G3495" s="334"/>
      <c r="H3495" s="335"/>
      <c r="I3495" s="336"/>
      <c r="J3495" s="336"/>
      <c r="K3495" s="336"/>
      <c r="L3495" s="336"/>
      <c r="M3495" s="336"/>
      <c r="N3495" s="337"/>
    </row>
    <row r="3496" spans="2:14" x14ac:dyDescent="0.25">
      <c r="B3496" s="332"/>
      <c r="C3496" s="332"/>
      <c r="D3496" s="333"/>
      <c r="E3496" s="334"/>
      <c r="F3496" s="334"/>
      <c r="G3496" s="334"/>
      <c r="H3496" s="335"/>
      <c r="I3496" s="336"/>
      <c r="J3496" s="336"/>
      <c r="K3496" s="336"/>
      <c r="L3496" s="336"/>
      <c r="M3496" s="336"/>
      <c r="N3496" s="337"/>
    </row>
    <row r="3497" spans="2:14" x14ac:dyDescent="0.25">
      <c r="B3497" s="332"/>
      <c r="C3497" s="332"/>
      <c r="D3497" s="333"/>
      <c r="E3497" s="334"/>
      <c r="F3497" s="334"/>
      <c r="G3497" s="334"/>
      <c r="H3497" s="335"/>
      <c r="I3497" s="336"/>
      <c r="J3497" s="336"/>
      <c r="K3497" s="336"/>
      <c r="L3497" s="336"/>
      <c r="M3497" s="336"/>
      <c r="N3497" s="337"/>
    </row>
    <row r="3498" spans="2:14" x14ac:dyDescent="0.25">
      <c r="B3498" s="332"/>
      <c r="C3498" s="332"/>
      <c r="D3498" s="333"/>
      <c r="E3498" s="334"/>
      <c r="F3498" s="334"/>
      <c r="G3498" s="334"/>
      <c r="H3498" s="335"/>
      <c r="I3498" s="336"/>
      <c r="J3498" s="336"/>
      <c r="K3498" s="336"/>
      <c r="L3498" s="336"/>
      <c r="M3498" s="336"/>
      <c r="N3498" s="337"/>
    </row>
    <row r="3499" spans="2:14" x14ac:dyDescent="0.25">
      <c r="B3499" s="332"/>
      <c r="C3499" s="332"/>
      <c r="D3499" s="333"/>
      <c r="E3499" s="334"/>
      <c r="F3499" s="334"/>
      <c r="G3499" s="334"/>
      <c r="H3499" s="335"/>
      <c r="I3499" s="336"/>
      <c r="J3499" s="336"/>
      <c r="K3499" s="336"/>
      <c r="L3499" s="336"/>
      <c r="M3499" s="336"/>
      <c r="N3499" s="337"/>
    </row>
    <row r="3500" spans="2:14" x14ac:dyDescent="0.25">
      <c r="B3500" s="332"/>
      <c r="C3500" s="332"/>
      <c r="D3500" s="333"/>
      <c r="E3500" s="334"/>
      <c r="F3500" s="334"/>
      <c r="G3500" s="334"/>
      <c r="H3500" s="335"/>
      <c r="I3500" s="336"/>
      <c r="J3500" s="336"/>
      <c r="K3500" s="336"/>
      <c r="L3500" s="336"/>
      <c r="M3500" s="336"/>
      <c r="N3500" s="337"/>
    </row>
    <row r="3501" spans="2:14" x14ac:dyDescent="0.25">
      <c r="B3501" s="332"/>
      <c r="C3501" s="332"/>
      <c r="D3501" s="333"/>
      <c r="E3501" s="334"/>
      <c r="F3501" s="334"/>
      <c r="G3501" s="334"/>
      <c r="H3501" s="335"/>
      <c r="I3501" s="336"/>
      <c r="J3501" s="336"/>
      <c r="K3501" s="336"/>
      <c r="L3501" s="336"/>
      <c r="M3501" s="336"/>
      <c r="N3501" s="337"/>
    </row>
    <row r="3502" spans="2:14" x14ac:dyDescent="0.25">
      <c r="B3502" s="332"/>
      <c r="C3502" s="332"/>
      <c r="D3502" s="333"/>
      <c r="E3502" s="334"/>
      <c r="F3502" s="334"/>
      <c r="G3502" s="334"/>
      <c r="H3502" s="335"/>
      <c r="I3502" s="336"/>
      <c r="J3502" s="336"/>
      <c r="K3502" s="336"/>
      <c r="L3502" s="336"/>
      <c r="M3502" s="336"/>
      <c r="N3502" s="337"/>
    </row>
    <row r="3503" spans="2:14" x14ac:dyDescent="0.25">
      <c r="B3503" s="332"/>
      <c r="C3503" s="332"/>
      <c r="D3503" s="333"/>
      <c r="E3503" s="334"/>
      <c r="F3503" s="334"/>
      <c r="G3503" s="334"/>
      <c r="H3503" s="335"/>
      <c r="I3503" s="336"/>
      <c r="J3503" s="336"/>
      <c r="K3503" s="336"/>
      <c r="L3503" s="336"/>
      <c r="M3503" s="336"/>
      <c r="N3503" s="337"/>
    </row>
    <row r="3504" spans="2:14" x14ac:dyDescent="0.25">
      <c r="B3504" s="332"/>
      <c r="C3504" s="332"/>
      <c r="D3504" s="333"/>
      <c r="E3504" s="334"/>
      <c r="F3504" s="334"/>
      <c r="G3504" s="334"/>
      <c r="H3504" s="335"/>
      <c r="I3504" s="336"/>
      <c r="J3504" s="336"/>
      <c r="K3504" s="336"/>
      <c r="L3504" s="336"/>
      <c r="M3504" s="336"/>
      <c r="N3504" s="337"/>
    </row>
    <row r="3505" spans="2:14" x14ac:dyDescent="0.25">
      <c r="B3505" s="332"/>
      <c r="C3505" s="332"/>
      <c r="D3505" s="333"/>
      <c r="E3505" s="334"/>
      <c r="F3505" s="334"/>
      <c r="G3505" s="334"/>
      <c r="H3505" s="335"/>
      <c r="I3505" s="336"/>
      <c r="J3505" s="336"/>
      <c r="K3505" s="336"/>
      <c r="L3505" s="336"/>
      <c r="M3505" s="336"/>
      <c r="N3505" s="337"/>
    </row>
    <row r="3506" spans="2:14" x14ac:dyDescent="0.25">
      <c r="B3506" s="332"/>
      <c r="C3506" s="332"/>
      <c r="D3506" s="333"/>
      <c r="E3506" s="334"/>
      <c r="F3506" s="334"/>
      <c r="G3506" s="334"/>
      <c r="H3506" s="335"/>
      <c r="I3506" s="336"/>
      <c r="J3506" s="336"/>
      <c r="K3506" s="336"/>
      <c r="L3506" s="336"/>
      <c r="M3506" s="336"/>
      <c r="N3506" s="337"/>
    </row>
    <row r="3507" spans="2:14" x14ac:dyDescent="0.25">
      <c r="B3507" s="332"/>
      <c r="C3507" s="332"/>
      <c r="D3507" s="333"/>
      <c r="E3507" s="334"/>
      <c r="F3507" s="334"/>
      <c r="G3507" s="334"/>
      <c r="H3507" s="335"/>
      <c r="I3507" s="336"/>
      <c r="J3507" s="336"/>
      <c r="K3507" s="336"/>
      <c r="L3507" s="336"/>
      <c r="M3507" s="336"/>
      <c r="N3507" s="337"/>
    </row>
    <row r="3508" spans="2:14" x14ac:dyDescent="0.25">
      <c r="B3508" s="332"/>
      <c r="C3508" s="332"/>
      <c r="D3508" s="333"/>
      <c r="E3508" s="334"/>
      <c r="F3508" s="334"/>
      <c r="G3508" s="334"/>
      <c r="H3508" s="335"/>
      <c r="I3508" s="336"/>
      <c r="J3508" s="336"/>
      <c r="K3508" s="336"/>
      <c r="L3508" s="336"/>
      <c r="M3508" s="336"/>
      <c r="N3508" s="337"/>
    </row>
    <row r="3509" spans="2:14" x14ac:dyDescent="0.25">
      <c r="B3509" s="332"/>
      <c r="C3509" s="332"/>
      <c r="D3509" s="333"/>
      <c r="E3509" s="334"/>
      <c r="F3509" s="334"/>
      <c r="G3509" s="334"/>
      <c r="H3509" s="335"/>
      <c r="I3509" s="336"/>
      <c r="J3509" s="336"/>
      <c r="K3509" s="336"/>
      <c r="L3509" s="336"/>
      <c r="M3509" s="336"/>
      <c r="N3509" s="337"/>
    </row>
    <row r="3510" spans="2:14" x14ac:dyDescent="0.25">
      <c r="B3510" s="332"/>
      <c r="C3510" s="332"/>
      <c r="D3510" s="333"/>
      <c r="E3510" s="334"/>
      <c r="F3510" s="334"/>
      <c r="G3510" s="334"/>
      <c r="H3510" s="335"/>
      <c r="I3510" s="336"/>
      <c r="J3510" s="336"/>
      <c r="K3510" s="336"/>
      <c r="L3510" s="336"/>
      <c r="M3510" s="336"/>
      <c r="N3510" s="337"/>
    </row>
    <row r="3511" spans="2:14" x14ac:dyDescent="0.25">
      <c r="B3511" s="332"/>
      <c r="C3511" s="332"/>
      <c r="D3511" s="333"/>
      <c r="E3511" s="334"/>
      <c r="F3511" s="334"/>
      <c r="G3511" s="334"/>
      <c r="H3511" s="335"/>
      <c r="I3511" s="336"/>
      <c r="J3511" s="336"/>
      <c r="K3511" s="336"/>
      <c r="L3511" s="336"/>
      <c r="M3511" s="336"/>
      <c r="N3511" s="337"/>
    </row>
    <row r="3512" spans="2:14" x14ac:dyDescent="0.25">
      <c r="B3512" s="332"/>
      <c r="C3512" s="332"/>
      <c r="D3512" s="333"/>
      <c r="E3512" s="334"/>
      <c r="F3512" s="334"/>
      <c r="G3512" s="334"/>
      <c r="H3512" s="335"/>
      <c r="I3512" s="336"/>
      <c r="J3512" s="336"/>
      <c r="K3512" s="336"/>
      <c r="L3512" s="336"/>
      <c r="M3512" s="336"/>
      <c r="N3512" s="337"/>
    </row>
    <row r="3513" spans="2:14" x14ac:dyDescent="0.25">
      <c r="B3513" s="332"/>
      <c r="C3513" s="332"/>
      <c r="D3513" s="333"/>
      <c r="E3513" s="334"/>
      <c r="F3513" s="334"/>
      <c r="G3513" s="334"/>
      <c r="H3513" s="335"/>
      <c r="I3513" s="336"/>
      <c r="J3513" s="336"/>
      <c r="K3513" s="336"/>
      <c r="L3513" s="336"/>
      <c r="M3513" s="336"/>
      <c r="N3513" s="337"/>
    </row>
    <row r="3514" spans="2:14" x14ac:dyDescent="0.25">
      <c r="B3514" s="332"/>
      <c r="C3514" s="332"/>
      <c r="D3514" s="333"/>
      <c r="E3514" s="334"/>
      <c r="F3514" s="334"/>
      <c r="G3514" s="334"/>
      <c r="H3514" s="335"/>
      <c r="I3514" s="336"/>
      <c r="J3514" s="336"/>
      <c r="K3514" s="336"/>
      <c r="L3514" s="336"/>
      <c r="M3514" s="336"/>
      <c r="N3514" s="337"/>
    </row>
    <row r="3515" spans="2:14" x14ac:dyDescent="0.25">
      <c r="B3515" s="332"/>
      <c r="C3515" s="332"/>
      <c r="D3515" s="333"/>
      <c r="E3515" s="334"/>
      <c r="F3515" s="334"/>
      <c r="G3515" s="334"/>
      <c r="H3515" s="335"/>
      <c r="I3515" s="336"/>
      <c r="J3515" s="336"/>
      <c r="K3515" s="336"/>
      <c r="L3515" s="336"/>
      <c r="M3515" s="336"/>
      <c r="N3515" s="337"/>
    </row>
    <row r="3516" spans="2:14" x14ac:dyDescent="0.25">
      <c r="B3516" s="332"/>
      <c r="C3516" s="332"/>
      <c r="D3516" s="333"/>
      <c r="E3516" s="334"/>
      <c r="F3516" s="334"/>
      <c r="G3516" s="334"/>
      <c r="H3516" s="335"/>
      <c r="I3516" s="336"/>
      <c r="J3516" s="336"/>
      <c r="K3516" s="336"/>
      <c r="L3516" s="336"/>
      <c r="M3516" s="336"/>
      <c r="N3516" s="337"/>
    </row>
    <row r="3517" spans="2:14" x14ac:dyDescent="0.25">
      <c r="B3517" s="332"/>
      <c r="C3517" s="332"/>
      <c r="D3517" s="333"/>
      <c r="E3517" s="334"/>
      <c r="F3517" s="334"/>
      <c r="G3517" s="334"/>
      <c r="H3517" s="335"/>
      <c r="I3517" s="336"/>
      <c r="J3517" s="336"/>
      <c r="K3517" s="336"/>
      <c r="L3517" s="336"/>
      <c r="M3517" s="336"/>
      <c r="N3517" s="337"/>
    </row>
    <row r="3518" spans="2:14" x14ac:dyDescent="0.25">
      <c r="B3518" s="332"/>
      <c r="C3518" s="332"/>
      <c r="D3518" s="333"/>
      <c r="E3518" s="334"/>
      <c r="F3518" s="334"/>
      <c r="G3518" s="334"/>
      <c r="H3518" s="335"/>
      <c r="I3518" s="336"/>
      <c r="J3518" s="336"/>
      <c r="K3518" s="336"/>
      <c r="L3518" s="336"/>
      <c r="M3518" s="336"/>
      <c r="N3518" s="337"/>
    </row>
    <row r="3519" spans="2:14" x14ac:dyDescent="0.25">
      <c r="B3519" s="332"/>
      <c r="C3519" s="332"/>
      <c r="D3519" s="333"/>
      <c r="E3519" s="334"/>
      <c r="F3519" s="334"/>
      <c r="G3519" s="334"/>
      <c r="H3519" s="335"/>
      <c r="I3519" s="336"/>
      <c r="J3519" s="336"/>
      <c r="K3519" s="336"/>
      <c r="L3519" s="336"/>
      <c r="M3519" s="336"/>
      <c r="N3519" s="337"/>
    </row>
    <row r="3520" spans="2:14" x14ac:dyDescent="0.25">
      <c r="B3520" s="332"/>
      <c r="C3520" s="332"/>
      <c r="D3520" s="333"/>
      <c r="E3520" s="334"/>
      <c r="F3520" s="334"/>
      <c r="G3520" s="334"/>
      <c r="H3520" s="335"/>
      <c r="I3520" s="336"/>
      <c r="J3520" s="336"/>
      <c r="K3520" s="336"/>
      <c r="L3520" s="336"/>
      <c r="M3520" s="336"/>
      <c r="N3520" s="337"/>
    </row>
    <row r="3521" spans="2:14" x14ac:dyDescent="0.25">
      <c r="B3521" s="332"/>
      <c r="C3521" s="332"/>
      <c r="D3521" s="333"/>
      <c r="E3521" s="334"/>
      <c r="F3521" s="334"/>
      <c r="G3521" s="334"/>
      <c r="H3521" s="335"/>
      <c r="I3521" s="336"/>
      <c r="J3521" s="336"/>
      <c r="K3521" s="336"/>
      <c r="L3521" s="336"/>
      <c r="M3521" s="336"/>
      <c r="N3521" s="337"/>
    </row>
    <row r="3522" spans="2:14" x14ac:dyDescent="0.25">
      <c r="B3522" s="332"/>
      <c r="C3522" s="332"/>
      <c r="D3522" s="333"/>
      <c r="E3522" s="334"/>
      <c r="F3522" s="334"/>
      <c r="G3522" s="334"/>
      <c r="H3522" s="335"/>
      <c r="I3522" s="336"/>
      <c r="J3522" s="336"/>
      <c r="K3522" s="336"/>
      <c r="L3522" s="336"/>
      <c r="M3522" s="336"/>
      <c r="N3522" s="337"/>
    </row>
    <row r="3523" spans="2:14" x14ac:dyDescent="0.25">
      <c r="B3523" s="332"/>
      <c r="C3523" s="332"/>
      <c r="D3523" s="333"/>
      <c r="E3523" s="334"/>
      <c r="F3523" s="334"/>
      <c r="G3523" s="334"/>
      <c r="H3523" s="335"/>
      <c r="I3523" s="336"/>
      <c r="J3523" s="336"/>
      <c r="K3523" s="336"/>
      <c r="L3523" s="336"/>
      <c r="M3523" s="336"/>
      <c r="N3523" s="337"/>
    </row>
    <row r="3524" spans="2:14" x14ac:dyDescent="0.25">
      <c r="B3524" s="332"/>
      <c r="C3524" s="332"/>
      <c r="D3524" s="333"/>
      <c r="E3524" s="334"/>
      <c r="F3524" s="334"/>
      <c r="G3524" s="334"/>
      <c r="H3524" s="335"/>
      <c r="I3524" s="336"/>
      <c r="J3524" s="336"/>
      <c r="K3524" s="336"/>
      <c r="L3524" s="336"/>
      <c r="M3524" s="336"/>
      <c r="N3524" s="337"/>
    </row>
    <row r="3525" spans="2:14" x14ac:dyDescent="0.25">
      <c r="B3525" s="332"/>
      <c r="C3525" s="332"/>
      <c r="D3525" s="333"/>
      <c r="E3525" s="334"/>
      <c r="F3525" s="334"/>
      <c r="G3525" s="334"/>
      <c r="H3525" s="335"/>
      <c r="I3525" s="336"/>
      <c r="J3525" s="336"/>
      <c r="K3525" s="336"/>
      <c r="L3525" s="336"/>
      <c r="M3525" s="336"/>
      <c r="N3525" s="337"/>
    </row>
    <row r="3526" spans="2:14" x14ac:dyDescent="0.25">
      <c r="B3526" s="332"/>
      <c r="C3526" s="332"/>
      <c r="D3526" s="333"/>
      <c r="E3526" s="334"/>
      <c r="F3526" s="334"/>
      <c r="G3526" s="334"/>
      <c r="H3526" s="335"/>
      <c r="I3526" s="336"/>
      <c r="J3526" s="336"/>
      <c r="K3526" s="336"/>
      <c r="L3526" s="336"/>
      <c r="M3526" s="336"/>
      <c r="N3526" s="337"/>
    </row>
    <row r="3527" spans="2:14" x14ac:dyDescent="0.25">
      <c r="B3527" s="332"/>
      <c r="C3527" s="332"/>
      <c r="D3527" s="333"/>
      <c r="E3527" s="334"/>
      <c r="F3527" s="334"/>
      <c r="G3527" s="334"/>
      <c r="H3527" s="335"/>
      <c r="I3527" s="336"/>
      <c r="J3527" s="336"/>
      <c r="K3527" s="336"/>
      <c r="L3527" s="336"/>
      <c r="M3527" s="336"/>
      <c r="N3527" s="337"/>
    </row>
    <row r="3528" spans="2:14" x14ac:dyDescent="0.25">
      <c r="B3528" s="332"/>
      <c r="C3528" s="332"/>
      <c r="D3528" s="333"/>
      <c r="E3528" s="334"/>
      <c r="F3528" s="334"/>
      <c r="G3528" s="334"/>
      <c r="H3528" s="335"/>
      <c r="I3528" s="336"/>
      <c r="J3528" s="336"/>
      <c r="K3528" s="336"/>
      <c r="L3528" s="336"/>
      <c r="M3528" s="336"/>
      <c r="N3528" s="337"/>
    </row>
    <row r="3529" spans="2:14" x14ac:dyDescent="0.25">
      <c r="B3529" s="332"/>
      <c r="C3529" s="332"/>
      <c r="D3529" s="333"/>
      <c r="E3529" s="334"/>
      <c r="F3529" s="334"/>
      <c r="G3529" s="334"/>
      <c r="H3529" s="335"/>
      <c r="I3529" s="336"/>
      <c r="J3529" s="336"/>
      <c r="K3529" s="336"/>
      <c r="L3529" s="336"/>
      <c r="M3529" s="336"/>
      <c r="N3529" s="337"/>
    </row>
    <row r="3530" spans="2:14" x14ac:dyDescent="0.25">
      <c r="B3530" s="332"/>
      <c r="C3530" s="332"/>
      <c r="D3530" s="333"/>
      <c r="E3530" s="334"/>
      <c r="F3530" s="334"/>
      <c r="G3530" s="334"/>
      <c r="H3530" s="335"/>
      <c r="I3530" s="336"/>
      <c r="J3530" s="336"/>
      <c r="K3530" s="336"/>
      <c r="L3530" s="336"/>
      <c r="M3530" s="336"/>
      <c r="N3530" s="337"/>
    </row>
    <row r="3531" spans="2:14" x14ac:dyDescent="0.25">
      <c r="B3531" s="332"/>
      <c r="C3531" s="332"/>
      <c r="D3531" s="333"/>
      <c r="E3531" s="334"/>
      <c r="F3531" s="334"/>
      <c r="G3531" s="334"/>
      <c r="H3531" s="335"/>
      <c r="I3531" s="336"/>
      <c r="J3531" s="336"/>
      <c r="K3531" s="336"/>
      <c r="L3531" s="336"/>
      <c r="M3531" s="336"/>
      <c r="N3531" s="337"/>
    </row>
    <row r="3532" spans="2:14" x14ac:dyDescent="0.25">
      <c r="B3532" s="332"/>
      <c r="C3532" s="332"/>
      <c r="D3532" s="333"/>
      <c r="E3532" s="334"/>
      <c r="F3532" s="334"/>
      <c r="G3532" s="334"/>
      <c r="H3532" s="335"/>
      <c r="I3532" s="336"/>
      <c r="J3532" s="336"/>
      <c r="K3532" s="336"/>
      <c r="L3532" s="336"/>
      <c r="M3532" s="336"/>
      <c r="N3532" s="337"/>
    </row>
    <row r="3533" spans="2:14" x14ac:dyDescent="0.25">
      <c r="B3533" s="332"/>
      <c r="C3533" s="332"/>
      <c r="D3533" s="333"/>
      <c r="E3533" s="334"/>
      <c r="F3533" s="334"/>
      <c r="G3533" s="334"/>
      <c r="H3533" s="335"/>
      <c r="I3533" s="336"/>
      <c r="J3533" s="336"/>
      <c r="K3533" s="336"/>
      <c r="L3533" s="336"/>
      <c r="M3533" s="336"/>
      <c r="N3533" s="337"/>
    </row>
    <row r="3534" spans="2:14" x14ac:dyDescent="0.25">
      <c r="B3534" s="332"/>
      <c r="C3534" s="332"/>
      <c r="D3534" s="333"/>
      <c r="E3534" s="334"/>
      <c r="F3534" s="334"/>
      <c r="G3534" s="334"/>
      <c r="H3534" s="335"/>
      <c r="I3534" s="336"/>
      <c r="J3534" s="336"/>
      <c r="K3534" s="336"/>
      <c r="L3534" s="336"/>
      <c r="M3534" s="336"/>
      <c r="N3534" s="337"/>
    </row>
    <row r="3535" spans="2:14" x14ac:dyDescent="0.25">
      <c r="B3535" s="332"/>
      <c r="C3535" s="332"/>
      <c r="D3535" s="333"/>
      <c r="E3535" s="334"/>
      <c r="F3535" s="334"/>
      <c r="G3535" s="334"/>
      <c r="H3535" s="335"/>
      <c r="I3535" s="336"/>
      <c r="J3535" s="336"/>
      <c r="K3535" s="336"/>
      <c r="L3535" s="336"/>
      <c r="M3535" s="336"/>
      <c r="N3535" s="337"/>
    </row>
    <row r="3536" spans="2:14" x14ac:dyDescent="0.25">
      <c r="B3536" s="332"/>
      <c r="C3536" s="332"/>
      <c r="D3536" s="333"/>
      <c r="E3536" s="334"/>
      <c r="F3536" s="334"/>
      <c r="G3536" s="334"/>
      <c r="H3536" s="335"/>
      <c r="I3536" s="336"/>
      <c r="J3536" s="336"/>
      <c r="K3536" s="336"/>
      <c r="L3536" s="336"/>
      <c r="M3536" s="336"/>
      <c r="N3536" s="337"/>
    </row>
    <row r="3537" spans="2:14" x14ac:dyDescent="0.25">
      <c r="B3537" s="332"/>
      <c r="C3537" s="332"/>
      <c r="D3537" s="333"/>
      <c r="E3537" s="334"/>
      <c r="F3537" s="334"/>
      <c r="G3537" s="334"/>
      <c r="H3537" s="335"/>
      <c r="I3537" s="336"/>
      <c r="J3537" s="336"/>
      <c r="K3537" s="336"/>
      <c r="L3537" s="336"/>
      <c r="M3537" s="336"/>
      <c r="N3537" s="337"/>
    </row>
    <row r="3538" spans="2:14" x14ac:dyDescent="0.25">
      <c r="B3538" s="332"/>
      <c r="C3538" s="332"/>
      <c r="D3538" s="333"/>
      <c r="E3538" s="334"/>
      <c r="F3538" s="334"/>
      <c r="G3538" s="334"/>
      <c r="H3538" s="335"/>
      <c r="I3538" s="336"/>
      <c r="J3538" s="336"/>
      <c r="K3538" s="336"/>
      <c r="L3538" s="336"/>
      <c r="M3538" s="336"/>
      <c r="N3538" s="337"/>
    </row>
    <row r="3539" spans="2:14" x14ac:dyDescent="0.25">
      <c r="B3539" s="332"/>
      <c r="C3539" s="332"/>
      <c r="D3539" s="333"/>
      <c r="E3539" s="334"/>
      <c r="F3539" s="334"/>
      <c r="G3539" s="334"/>
      <c r="H3539" s="335"/>
      <c r="I3539" s="336"/>
      <c r="J3539" s="336"/>
      <c r="K3539" s="336"/>
      <c r="L3539" s="336"/>
      <c r="M3539" s="336"/>
      <c r="N3539" s="337"/>
    </row>
    <row r="3540" spans="2:14" x14ac:dyDescent="0.25">
      <c r="B3540" s="332"/>
      <c r="C3540" s="332"/>
      <c r="D3540" s="333"/>
      <c r="E3540" s="334"/>
      <c r="F3540" s="334"/>
      <c r="G3540" s="334"/>
      <c r="H3540" s="335"/>
      <c r="I3540" s="336"/>
      <c r="J3540" s="336"/>
      <c r="K3540" s="336"/>
      <c r="L3540" s="336"/>
      <c r="M3540" s="336"/>
      <c r="N3540" s="337"/>
    </row>
    <row r="3541" spans="2:14" x14ac:dyDescent="0.25">
      <c r="B3541" s="332"/>
      <c r="C3541" s="332"/>
      <c r="D3541" s="333"/>
      <c r="E3541" s="334"/>
      <c r="F3541" s="334"/>
      <c r="G3541" s="334"/>
      <c r="H3541" s="335"/>
      <c r="I3541" s="336"/>
      <c r="J3541" s="336"/>
      <c r="K3541" s="336"/>
      <c r="L3541" s="336"/>
      <c r="M3541" s="336"/>
      <c r="N3541" s="337"/>
    </row>
    <row r="3542" spans="2:14" x14ac:dyDescent="0.25">
      <c r="B3542" s="332"/>
      <c r="C3542" s="332"/>
      <c r="D3542" s="333"/>
      <c r="E3542" s="334"/>
      <c r="F3542" s="334"/>
      <c r="G3542" s="334"/>
      <c r="H3542" s="335"/>
      <c r="I3542" s="336"/>
      <c r="J3542" s="336"/>
      <c r="K3542" s="336"/>
      <c r="L3542" s="336"/>
      <c r="M3542" s="336"/>
      <c r="N3542" s="337"/>
    </row>
    <row r="3543" spans="2:14" x14ac:dyDescent="0.25">
      <c r="B3543" s="332"/>
      <c r="C3543" s="332"/>
      <c r="D3543" s="333"/>
      <c r="E3543" s="334"/>
      <c r="F3543" s="334"/>
      <c r="G3543" s="334"/>
      <c r="H3543" s="335"/>
      <c r="I3543" s="336"/>
      <c r="J3543" s="336"/>
      <c r="K3543" s="336"/>
      <c r="L3543" s="336"/>
      <c r="M3543" s="336"/>
      <c r="N3543" s="337"/>
    </row>
    <row r="3544" spans="2:14" x14ac:dyDescent="0.25">
      <c r="B3544" s="332"/>
      <c r="C3544" s="332"/>
      <c r="D3544" s="333"/>
      <c r="E3544" s="334"/>
      <c r="F3544" s="334"/>
      <c r="G3544" s="334"/>
      <c r="H3544" s="335"/>
      <c r="I3544" s="336"/>
      <c r="J3544" s="336"/>
      <c r="K3544" s="336"/>
      <c r="L3544" s="336"/>
      <c r="M3544" s="336"/>
      <c r="N3544" s="337"/>
    </row>
    <row r="3545" spans="2:14" x14ac:dyDescent="0.25">
      <c r="B3545" s="332"/>
      <c r="C3545" s="332"/>
      <c r="D3545" s="333"/>
      <c r="E3545" s="334"/>
      <c r="F3545" s="334"/>
      <c r="G3545" s="334"/>
      <c r="H3545" s="335"/>
      <c r="I3545" s="336"/>
      <c r="J3545" s="336"/>
      <c r="K3545" s="336"/>
      <c r="L3545" s="336"/>
      <c r="M3545" s="336"/>
      <c r="N3545" s="337"/>
    </row>
    <row r="3546" spans="2:14" x14ac:dyDescent="0.25">
      <c r="B3546" s="332"/>
      <c r="C3546" s="332"/>
      <c r="D3546" s="333"/>
      <c r="E3546" s="334"/>
      <c r="F3546" s="334"/>
      <c r="G3546" s="334"/>
      <c r="H3546" s="335"/>
      <c r="I3546" s="336"/>
      <c r="J3546" s="336"/>
      <c r="K3546" s="336"/>
      <c r="L3546" s="336"/>
      <c r="M3546" s="336"/>
      <c r="N3546" s="337"/>
    </row>
    <row r="3547" spans="2:14" x14ac:dyDescent="0.25">
      <c r="B3547" s="332"/>
      <c r="C3547" s="332"/>
      <c r="D3547" s="333"/>
      <c r="E3547" s="334"/>
      <c r="F3547" s="334"/>
      <c r="G3547" s="334"/>
      <c r="H3547" s="335"/>
      <c r="I3547" s="336"/>
      <c r="J3547" s="336"/>
      <c r="K3547" s="336"/>
      <c r="L3547" s="336"/>
      <c r="M3547" s="336"/>
      <c r="N3547" s="337"/>
    </row>
    <row r="3548" spans="2:14" x14ac:dyDescent="0.25">
      <c r="B3548" s="332"/>
      <c r="C3548" s="332"/>
      <c r="D3548" s="333"/>
      <c r="E3548" s="334"/>
      <c r="F3548" s="334"/>
      <c r="G3548" s="334"/>
      <c r="H3548" s="335"/>
      <c r="I3548" s="336"/>
      <c r="J3548" s="336"/>
      <c r="K3548" s="336"/>
      <c r="L3548" s="336"/>
      <c r="M3548" s="336"/>
      <c r="N3548" s="337"/>
    </row>
    <row r="3549" spans="2:14" x14ac:dyDescent="0.25">
      <c r="B3549" s="332"/>
      <c r="C3549" s="332"/>
      <c r="D3549" s="333"/>
      <c r="E3549" s="334"/>
      <c r="F3549" s="334"/>
      <c r="G3549" s="334"/>
      <c r="H3549" s="335"/>
      <c r="I3549" s="336"/>
      <c r="J3549" s="336"/>
      <c r="K3549" s="336"/>
      <c r="L3549" s="336"/>
      <c r="M3549" s="336"/>
      <c r="N3549" s="337"/>
    </row>
    <row r="3550" spans="2:14" x14ac:dyDescent="0.25">
      <c r="B3550" s="332"/>
      <c r="C3550" s="332"/>
      <c r="D3550" s="333"/>
      <c r="E3550" s="334"/>
      <c r="F3550" s="334"/>
      <c r="G3550" s="334"/>
      <c r="H3550" s="335"/>
      <c r="I3550" s="336"/>
      <c r="J3550" s="336"/>
      <c r="K3550" s="336"/>
      <c r="L3550" s="336"/>
      <c r="M3550" s="336"/>
      <c r="N3550" s="337"/>
    </row>
    <row r="3551" spans="2:14" x14ac:dyDescent="0.25">
      <c r="B3551" s="332"/>
      <c r="C3551" s="332"/>
      <c r="D3551" s="333"/>
      <c r="E3551" s="334"/>
      <c r="F3551" s="334"/>
      <c r="G3551" s="334"/>
      <c r="H3551" s="335"/>
      <c r="I3551" s="336"/>
      <c r="J3551" s="336"/>
      <c r="K3551" s="336"/>
      <c r="L3551" s="336"/>
      <c r="M3551" s="336"/>
      <c r="N3551" s="337"/>
    </row>
    <row r="3552" spans="2:14" x14ac:dyDescent="0.25">
      <c r="B3552" s="332"/>
      <c r="C3552" s="332"/>
      <c r="D3552" s="333"/>
      <c r="E3552" s="334"/>
      <c r="F3552" s="334"/>
      <c r="G3552" s="334"/>
      <c r="H3552" s="335"/>
      <c r="I3552" s="336"/>
      <c r="J3552" s="336"/>
      <c r="K3552" s="336"/>
      <c r="L3552" s="336"/>
      <c r="M3552" s="336"/>
      <c r="N3552" s="337"/>
    </row>
    <row r="3553" spans="2:14" x14ac:dyDescent="0.25">
      <c r="B3553" s="332"/>
      <c r="C3553" s="332"/>
      <c r="D3553" s="333"/>
      <c r="E3553" s="334"/>
      <c r="F3553" s="334"/>
      <c r="G3553" s="334"/>
      <c r="H3553" s="335"/>
      <c r="I3553" s="336"/>
      <c r="J3553" s="336"/>
      <c r="K3553" s="336"/>
      <c r="L3553" s="336"/>
      <c r="M3553" s="336"/>
      <c r="N3553" s="337"/>
    </row>
    <row r="3554" spans="2:14" x14ac:dyDescent="0.25">
      <c r="B3554" s="332"/>
      <c r="C3554" s="332"/>
      <c r="D3554" s="333"/>
      <c r="E3554" s="334"/>
      <c r="F3554" s="334"/>
      <c r="G3554" s="334"/>
      <c r="H3554" s="335"/>
      <c r="I3554" s="336"/>
      <c r="J3554" s="336"/>
      <c r="K3554" s="336"/>
      <c r="L3554" s="336"/>
      <c r="M3554" s="336"/>
      <c r="N3554" s="337"/>
    </row>
    <row r="3555" spans="2:14" x14ac:dyDescent="0.25">
      <c r="B3555" s="332"/>
      <c r="C3555" s="332"/>
      <c r="D3555" s="333"/>
      <c r="E3555" s="334"/>
      <c r="F3555" s="334"/>
      <c r="G3555" s="334"/>
      <c r="H3555" s="335"/>
      <c r="I3555" s="336"/>
      <c r="J3555" s="336"/>
      <c r="K3555" s="336"/>
      <c r="L3555" s="336"/>
      <c r="M3555" s="336"/>
      <c r="N3555" s="337"/>
    </row>
    <row r="3556" spans="2:14" x14ac:dyDescent="0.25">
      <c r="B3556" s="332"/>
      <c r="C3556" s="332"/>
      <c r="D3556" s="333"/>
      <c r="E3556" s="334"/>
      <c r="F3556" s="334"/>
      <c r="G3556" s="334"/>
      <c r="H3556" s="335"/>
      <c r="I3556" s="336"/>
      <c r="J3556" s="336"/>
      <c r="K3556" s="336"/>
      <c r="L3556" s="336"/>
      <c r="M3556" s="336"/>
      <c r="N3556" s="337"/>
    </row>
    <row r="3557" spans="2:14" x14ac:dyDescent="0.25">
      <c r="B3557" s="332"/>
      <c r="C3557" s="332"/>
      <c r="D3557" s="333"/>
      <c r="E3557" s="334"/>
      <c r="F3557" s="334"/>
      <c r="G3557" s="334"/>
      <c r="H3557" s="335"/>
      <c r="I3557" s="336"/>
      <c r="J3557" s="336"/>
      <c r="K3557" s="336"/>
      <c r="L3557" s="336"/>
      <c r="M3557" s="336"/>
      <c r="N3557" s="337"/>
    </row>
    <row r="3558" spans="2:14" x14ac:dyDescent="0.25">
      <c r="B3558" s="332"/>
      <c r="C3558" s="332"/>
      <c r="D3558" s="333"/>
      <c r="E3558" s="334"/>
      <c r="F3558" s="334"/>
      <c r="G3558" s="334"/>
      <c r="H3558" s="335"/>
      <c r="I3558" s="336"/>
      <c r="J3558" s="336"/>
      <c r="K3558" s="336"/>
      <c r="L3558" s="336"/>
      <c r="M3558" s="336"/>
      <c r="N3558" s="337"/>
    </row>
    <row r="3559" spans="2:14" x14ac:dyDescent="0.25">
      <c r="B3559" s="332"/>
      <c r="C3559" s="332"/>
      <c r="D3559" s="333"/>
      <c r="E3559" s="334"/>
      <c r="F3559" s="334"/>
      <c r="G3559" s="334"/>
      <c r="H3559" s="335"/>
      <c r="I3559" s="336"/>
      <c r="J3559" s="336"/>
      <c r="K3559" s="336"/>
      <c r="L3559" s="336"/>
      <c r="M3559" s="336"/>
      <c r="N3559" s="337"/>
    </row>
    <row r="3560" spans="2:14" x14ac:dyDescent="0.25">
      <c r="B3560" s="332"/>
      <c r="C3560" s="332"/>
      <c r="D3560" s="333"/>
      <c r="E3560" s="334"/>
      <c r="F3560" s="334"/>
      <c r="G3560" s="334"/>
      <c r="H3560" s="335"/>
      <c r="I3560" s="336"/>
      <c r="J3560" s="336"/>
      <c r="K3560" s="336"/>
      <c r="L3560" s="336"/>
      <c r="M3560" s="336"/>
      <c r="N3560" s="337"/>
    </row>
    <row r="3561" spans="2:14" x14ac:dyDescent="0.25">
      <c r="B3561" s="332"/>
      <c r="C3561" s="332"/>
      <c r="D3561" s="333"/>
      <c r="E3561" s="334"/>
      <c r="F3561" s="334"/>
      <c r="G3561" s="334"/>
      <c r="H3561" s="335"/>
      <c r="I3561" s="336"/>
      <c r="J3561" s="336"/>
      <c r="K3561" s="336"/>
      <c r="L3561" s="336"/>
      <c r="M3561" s="336"/>
      <c r="N3561" s="337"/>
    </row>
    <row r="3562" spans="2:14" x14ac:dyDescent="0.25">
      <c r="B3562" s="332"/>
      <c r="C3562" s="332"/>
      <c r="D3562" s="333"/>
      <c r="E3562" s="334"/>
      <c r="F3562" s="334"/>
      <c r="G3562" s="334"/>
      <c r="H3562" s="335"/>
      <c r="I3562" s="336"/>
      <c r="J3562" s="336"/>
      <c r="K3562" s="336"/>
      <c r="L3562" s="336"/>
      <c r="M3562" s="336"/>
      <c r="N3562" s="337"/>
    </row>
    <row r="3563" spans="2:14" x14ac:dyDescent="0.25">
      <c r="B3563" s="332"/>
      <c r="C3563" s="332"/>
      <c r="D3563" s="333"/>
      <c r="E3563" s="334"/>
      <c r="F3563" s="334"/>
      <c r="G3563" s="334"/>
      <c r="H3563" s="335"/>
      <c r="I3563" s="336"/>
      <c r="J3563" s="336"/>
      <c r="K3563" s="336"/>
      <c r="L3563" s="336"/>
      <c r="M3563" s="336"/>
      <c r="N3563" s="337"/>
    </row>
    <row r="3564" spans="2:14" x14ac:dyDescent="0.25">
      <c r="B3564" s="332"/>
      <c r="C3564" s="332"/>
      <c r="D3564" s="333"/>
      <c r="E3564" s="334"/>
      <c r="F3564" s="334"/>
      <c r="G3564" s="334"/>
      <c r="H3564" s="335"/>
      <c r="I3564" s="336"/>
      <c r="J3564" s="336"/>
      <c r="K3564" s="336"/>
      <c r="L3564" s="336"/>
      <c r="M3564" s="336"/>
      <c r="N3564" s="337"/>
    </row>
    <row r="3565" spans="2:14" x14ac:dyDescent="0.25">
      <c r="B3565" s="332"/>
      <c r="C3565" s="332"/>
      <c r="D3565" s="333"/>
      <c r="E3565" s="334"/>
      <c r="F3565" s="334"/>
      <c r="G3565" s="334"/>
      <c r="H3565" s="335"/>
      <c r="I3565" s="336"/>
      <c r="J3565" s="336"/>
      <c r="K3565" s="336"/>
      <c r="L3565" s="336"/>
      <c r="M3565" s="336"/>
      <c r="N3565" s="337"/>
    </row>
    <row r="3566" spans="2:14" x14ac:dyDescent="0.25">
      <c r="B3566" s="332"/>
      <c r="C3566" s="332"/>
      <c r="D3566" s="333"/>
      <c r="E3566" s="334"/>
      <c r="F3566" s="334"/>
      <c r="G3566" s="334"/>
      <c r="H3566" s="335"/>
      <c r="I3566" s="336"/>
      <c r="J3566" s="336"/>
      <c r="K3566" s="336"/>
      <c r="L3566" s="336"/>
      <c r="M3566" s="336"/>
      <c r="N3566" s="337"/>
    </row>
    <row r="3567" spans="2:14" x14ac:dyDescent="0.25">
      <c r="B3567" s="332"/>
      <c r="C3567" s="332"/>
      <c r="D3567" s="333"/>
      <c r="E3567" s="334"/>
      <c r="F3567" s="334"/>
      <c r="G3567" s="334"/>
      <c r="H3567" s="335"/>
      <c r="I3567" s="336"/>
      <c r="J3567" s="336"/>
      <c r="K3567" s="336"/>
      <c r="L3567" s="336"/>
      <c r="M3567" s="336"/>
      <c r="N3567" s="337"/>
    </row>
    <row r="3568" spans="2:14" x14ac:dyDescent="0.25">
      <c r="B3568" s="332"/>
      <c r="C3568" s="332"/>
      <c r="D3568" s="333"/>
      <c r="E3568" s="334"/>
      <c r="F3568" s="334"/>
      <c r="G3568" s="334"/>
      <c r="H3568" s="335"/>
      <c r="I3568" s="336"/>
      <c r="J3568" s="336"/>
      <c r="K3568" s="336"/>
      <c r="L3568" s="336"/>
      <c r="M3568" s="336"/>
      <c r="N3568" s="337"/>
    </row>
    <row r="3569" spans="2:14" x14ac:dyDescent="0.25">
      <c r="B3569" s="332"/>
      <c r="C3569" s="332"/>
      <c r="D3569" s="333"/>
      <c r="E3569" s="334"/>
      <c r="F3569" s="334"/>
      <c r="G3569" s="334"/>
      <c r="H3569" s="335"/>
      <c r="I3569" s="336"/>
      <c r="J3569" s="336"/>
      <c r="K3569" s="336"/>
      <c r="L3569" s="336"/>
      <c r="M3569" s="336"/>
      <c r="N3569" s="337"/>
    </row>
    <row r="3570" spans="2:14" x14ac:dyDescent="0.25">
      <c r="B3570" s="332"/>
      <c r="C3570" s="332"/>
      <c r="D3570" s="333"/>
      <c r="E3570" s="334"/>
      <c r="F3570" s="334"/>
      <c r="G3570" s="334"/>
      <c r="H3570" s="335"/>
      <c r="I3570" s="336"/>
      <c r="J3570" s="336"/>
      <c r="K3570" s="336"/>
      <c r="L3570" s="336"/>
      <c r="M3570" s="336"/>
      <c r="N3570" s="337"/>
    </row>
    <row r="3571" spans="2:14" x14ac:dyDescent="0.25">
      <c r="B3571" s="332"/>
      <c r="C3571" s="332"/>
      <c r="D3571" s="333"/>
      <c r="E3571" s="334"/>
      <c r="F3571" s="334"/>
      <c r="G3571" s="334"/>
      <c r="H3571" s="335"/>
      <c r="I3571" s="336"/>
      <c r="J3571" s="336"/>
      <c r="K3571" s="336"/>
      <c r="L3571" s="336"/>
      <c r="M3571" s="336"/>
      <c r="N3571" s="337"/>
    </row>
    <row r="3572" spans="2:14" x14ac:dyDescent="0.25">
      <c r="B3572" s="332"/>
      <c r="C3572" s="332"/>
      <c r="D3572" s="333"/>
      <c r="E3572" s="334"/>
      <c r="F3572" s="334"/>
      <c r="G3572" s="334"/>
      <c r="H3572" s="335"/>
      <c r="I3572" s="336"/>
      <c r="J3572" s="336"/>
      <c r="K3572" s="336"/>
      <c r="L3572" s="336"/>
      <c r="M3572" s="336"/>
      <c r="N3572" s="337"/>
    </row>
    <row r="3573" spans="2:14" x14ac:dyDescent="0.25">
      <c r="B3573" s="332"/>
      <c r="C3573" s="332"/>
      <c r="D3573" s="333"/>
      <c r="E3573" s="334"/>
      <c r="F3573" s="334"/>
      <c r="G3573" s="334"/>
      <c r="H3573" s="335"/>
      <c r="I3573" s="336"/>
      <c r="J3573" s="336"/>
      <c r="K3573" s="336"/>
      <c r="L3573" s="336"/>
      <c r="M3573" s="336"/>
      <c r="N3573" s="337"/>
    </row>
    <row r="3574" spans="2:14" x14ac:dyDescent="0.25">
      <c r="B3574" s="332"/>
      <c r="C3574" s="332"/>
      <c r="D3574" s="333"/>
      <c r="E3574" s="334"/>
      <c r="F3574" s="334"/>
      <c r="G3574" s="334"/>
      <c r="H3574" s="335"/>
      <c r="I3574" s="336"/>
      <c r="J3574" s="336"/>
      <c r="K3574" s="336"/>
      <c r="L3574" s="336"/>
      <c r="M3574" s="336"/>
      <c r="N3574" s="337"/>
    </row>
    <row r="3575" spans="2:14" x14ac:dyDescent="0.25">
      <c r="B3575" s="332"/>
      <c r="C3575" s="332"/>
      <c r="D3575" s="333"/>
      <c r="E3575" s="334"/>
      <c r="F3575" s="334"/>
      <c r="G3575" s="334"/>
      <c r="H3575" s="335"/>
      <c r="I3575" s="336"/>
      <c r="J3575" s="336"/>
      <c r="K3575" s="336"/>
      <c r="L3575" s="336"/>
      <c r="M3575" s="336"/>
      <c r="N3575" s="337"/>
    </row>
    <row r="3576" spans="2:14" x14ac:dyDescent="0.25">
      <c r="B3576" s="332"/>
      <c r="C3576" s="332"/>
      <c r="D3576" s="333"/>
      <c r="E3576" s="334"/>
      <c r="F3576" s="334"/>
      <c r="G3576" s="334"/>
      <c r="H3576" s="335"/>
      <c r="I3576" s="336"/>
      <c r="J3576" s="336"/>
      <c r="K3576" s="336"/>
      <c r="L3576" s="336"/>
      <c r="M3576" s="336"/>
      <c r="N3576" s="337"/>
    </row>
    <row r="3577" spans="2:14" x14ac:dyDescent="0.25">
      <c r="B3577" s="332"/>
      <c r="C3577" s="332"/>
      <c r="D3577" s="333"/>
      <c r="E3577" s="334"/>
      <c r="F3577" s="334"/>
      <c r="G3577" s="334"/>
      <c r="H3577" s="335"/>
      <c r="I3577" s="336"/>
      <c r="J3577" s="336"/>
      <c r="K3577" s="336"/>
      <c r="L3577" s="336"/>
      <c r="M3577" s="336"/>
      <c r="N3577" s="337"/>
    </row>
    <row r="3578" spans="2:14" x14ac:dyDescent="0.25">
      <c r="B3578" s="332"/>
      <c r="C3578" s="332"/>
      <c r="D3578" s="333"/>
      <c r="E3578" s="334"/>
      <c r="F3578" s="334"/>
      <c r="G3578" s="334"/>
      <c r="H3578" s="335"/>
      <c r="I3578" s="336"/>
      <c r="J3578" s="336"/>
      <c r="K3578" s="336"/>
      <c r="L3578" s="336"/>
      <c r="M3578" s="336"/>
      <c r="N3578" s="337"/>
    </row>
    <row r="3579" spans="2:14" x14ac:dyDescent="0.25">
      <c r="B3579" s="332"/>
      <c r="C3579" s="332"/>
      <c r="D3579" s="333"/>
      <c r="E3579" s="334"/>
      <c r="F3579" s="334"/>
      <c r="G3579" s="334"/>
      <c r="H3579" s="335"/>
      <c r="I3579" s="336"/>
      <c r="J3579" s="336"/>
      <c r="K3579" s="336"/>
      <c r="L3579" s="336"/>
      <c r="M3579" s="336"/>
      <c r="N3579" s="337"/>
    </row>
    <row r="3580" spans="2:14" x14ac:dyDescent="0.25">
      <c r="B3580" s="332"/>
      <c r="C3580" s="332"/>
      <c r="D3580" s="333"/>
      <c r="E3580" s="334"/>
      <c r="F3580" s="334"/>
      <c r="G3580" s="334"/>
      <c r="H3580" s="335"/>
      <c r="I3580" s="336"/>
      <c r="J3580" s="336"/>
      <c r="K3580" s="336"/>
      <c r="L3580" s="336"/>
      <c r="M3580" s="336"/>
      <c r="N3580" s="337"/>
    </row>
    <row r="3581" spans="2:14" x14ac:dyDescent="0.25">
      <c r="B3581" s="332"/>
      <c r="C3581" s="332"/>
      <c r="D3581" s="333"/>
      <c r="E3581" s="334"/>
      <c r="F3581" s="334"/>
      <c r="G3581" s="334"/>
      <c r="H3581" s="335"/>
      <c r="I3581" s="336"/>
      <c r="J3581" s="336"/>
      <c r="K3581" s="336"/>
      <c r="L3581" s="336"/>
      <c r="M3581" s="336"/>
      <c r="N3581" s="337"/>
    </row>
    <row r="3582" spans="2:14" x14ac:dyDescent="0.25">
      <c r="B3582" s="332"/>
      <c r="C3582" s="332"/>
      <c r="D3582" s="333"/>
      <c r="E3582" s="334"/>
      <c r="F3582" s="334"/>
      <c r="G3582" s="334"/>
      <c r="H3582" s="335"/>
      <c r="I3582" s="336"/>
      <c r="J3582" s="336"/>
      <c r="K3582" s="336"/>
      <c r="L3582" s="336"/>
      <c r="M3582" s="336"/>
      <c r="N3582" s="337"/>
    </row>
    <row r="3583" spans="2:14" x14ac:dyDescent="0.25">
      <c r="B3583" s="332"/>
      <c r="C3583" s="332"/>
      <c r="D3583" s="333"/>
      <c r="E3583" s="334"/>
      <c r="F3583" s="334"/>
      <c r="G3583" s="334"/>
      <c r="H3583" s="335"/>
      <c r="I3583" s="336"/>
      <c r="J3583" s="336"/>
      <c r="K3583" s="336"/>
      <c r="L3583" s="336"/>
      <c r="M3583" s="336"/>
      <c r="N3583" s="337"/>
    </row>
    <row r="3584" spans="2:14" x14ac:dyDescent="0.25">
      <c r="B3584" s="332"/>
      <c r="C3584" s="332"/>
      <c r="D3584" s="333"/>
      <c r="E3584" s="334"/>
      <c r="F3584" s="334"/>
      <c r="G3584" s="334"/>
      <c r="H3584" s="335"/>
      <c r="I3584" s="336"/>
      <c r="J3584" s="336"/>
      <c r="K3584" s="336"/>
      <c r="L3584" s="336"/>
      <c r="M3584" s="336"/>
      <c r="N3584" s="337"/>
    </row>
    <row r="3585" spans="2:14" x14ac:dyDescent="0.25">
      <c r="B3585" s="332"/>
      <c r="C3585" s="332"/>
      <c r="D3585" s="333"/>
      <c r="E3585" s="334"/>
      <c r="F3585" s="334"/>
      <c r="G3585" s="334"/>
      <c r="H3585" s="335"/>
      <c r="I3585" s="336"/>
      <c r="J3585" s="336"/>
      <c r="K3585" s="336"/>
      <c r="L3585" s="336"/>
      <c r="M3585" s="336"/>
      <c r="N3585" s="337"/>
    </row>
    <row r="3586" spans="2:14" x14ac:dyDescent="0.25">
      <c r="B3586" s="332"/>
      <c r="C3586" s="332"/>
      <c r="D3586" s="333"/>
      <c r="E3586" s="334"/>
      <c r="F3586" s="334"/>
      <c r="G3586" s="334"/>
      <c r="H3586" s="335"/>
      <c r="I3586" s="336"/>
      <c r="J3586" s="336"/>
      <c r="K3586" s="336"/>
      <c r="L3586" s="336"/>
      <c r="M3586" s="336"/>
      <c r="N3586" s="337"/>
    </row>
    <row r="3587" spans="2:14" x14ac:dyDescent="0.25">
      <c r="B3587" s="332"/>
      <c r="C3587" s="332"/>
      <c r="D3587" s="333"/>
      <c r="E3587" s="334"/>
      <c r="F3587" s="334"/>
      <c r="G3587" s="334"/>
      <c r="H3587" s="335"/>
      <c r="I3587" s="336"/>
      <c r="J3587" s="336"/>
      <c r="K3587" s="336"/>
      <c r="L3587" s="336"/>
      <c r="M3587" s="336"/>
      <c r="N3587" s="337"/>
    </row>
    <row r="3588" spans="2:14" x14ac:dyDescent="0.25">
      <c r="B3588" s="332"/>
      <c r="C3588" s="332"/>
      <c r="D3588" s="333"/>
      <c r="E3588" s="334"/>
      <c r="F3588" s="334"/>
      <c r="G3588" s="334"/>
      <c r="H3588" s="335"/>
      <c r="I3588" s="336"/>
      <c r="J3588" s="336"/>
      <c r="K3588" s="336"/>
      <c r="L3588" s="336"/>
      <c r="M3588" s="336"/>
      <c r="N3588" s="337"/>
    </row>
    <row r="3589" spans="2:14" x14ac:dyDescent="0.25">
      <c r="B3589" s="332"/>
      <c r="C3589" s="332"/>
      <c r="D3589" s="333"/>
      <c r="E3589" s="334"/>
      <c r="F3589" s="334"/>
      <c r="G3589" s="334"/>
      <c r="H3589" s="335"/>
      <c r="I3589" s="336"/>
      <c r="J3589" s="336"/>
      <c r="K3589" s="336"/>
      <c r="L3589" s="336"/>
      <c r="M3589" s="336"/>
      <c r="N3589" s="337"/>
    </row>
    <row r="3590" spans="2:14" x14ac:dyDescent="0.25">
      <c r="B3590" s="332"/>
      <c r="C3590" s="332"/>
      <c r="D3590" s="333"/>
      <c r="E3590" s="334"/>
      <c r="F3590" s="334"/>
      <c r="G3590" s="334"/>
      <c r="H3590" s="335"/>
      <c r="I3590" s="336"/>
      <c r="J3590" s="336"/>
      <c r="K3590" s="336"/>
      <c r="L3590" s="336"/>
      <c r="M3590" s="336"/>
      <c r="N3590" s="337"/>
    </row>
    <row r="3591" spans="2:14" x14ac:dyDescent="0.25">
      <c r="B3591" s="332"/>
      <c r="C3591" s="332"/>
      <c r="D3591" s="333"/>
      <c r="E3591" s="334"/>
      <c r="F3591" s="334"/>
      <c r="G3591" s="334"/>
      <c r="H3591" s="335"/>
      <c r="I3591" s="336"/>
      <c r="J3591" s="336"/>
      <c r="K3591" s="336"/>
      <c r="L3591" s="336"/>
      <c r="M3591" s="336"/>
      <c r="N3591" s="337"/>
    </row>
    <row r="3592" spans="2:14" x14ac:dyDescent="0.25">
      <c r="B3592" s="332"/>
      <c r="C3592" s="332"/>
      <c r="D3592" s="333"/>
      <c r="E3592" s="334"/>
      <c r="F3592" s="334"/>
      <c r="G3592" s="334"/>
      <c r="H3592" s="335"/>
      <c r="I3592" s="336"/>
      <c r="J3592" s="336"/>
      <c r="K3592" s="336"/>
      <c r="L3592" s="336"/>
      <c r="M3592" s="336"/>
      <c r="N3592" s="337"/>
    </row>
    <row r="3593" spans="2:14" x14ac:dyDescent="0.25">
      <c r="B3593" s="332"/>
      <c r="C3593" s="332"/>
      <c r="D3593" s="333"/>
      <c r="E3593" s="334"/>
      <c r="F3593" s="334"/>
      <c r="G3593" s="334"/>
      <c r="H3593" s="335"/>
      <c r="I3593" s="336"/>
      <c r="J3593" s="336"/>
      <c r="K3593" s="336"/>
      <c r="L3593" s="336"/>
      <c r="M3593" s="336"/>
      <c r="N3593" s="337"/>
    </row>
    <row r="3594" spans="2:14" x14ac:dyDescent="0.25">
      <c r="B3594" s="332"/>
      <c r="C3594" s="332"/>
      <c r="D3594" s="333"/>
      <c r="E3594" s="334"/>
      <c r="F3594" s="334"/>
      <c r="G3594" s="334"/>
      <c r="H3594" s="335"/>
      <c r="I3594" s="336"/>
      <c r="J3594" s="336"/>
      <c r="K3594" s="336"/>
      <c r="L3594" s="336"/>
      <c r="M3594" s="336"/>
      <c r="N3594" s="337"/>
    </row>
    <row r="3595" spans="2:14" x14ac:dyDescent="0.25">
      <c r="B3595" s="332"/>
      <c r="C3595" s="332"/>
      <c r="D3595" s="333"/>
      <c r="E3595" s="334"/>
      <c r="F3595" s="334"/>
      <c r="G3595" s="334"/>
      <c r="H3595" s="335"/>
      <c r="I3595" s="336"/>
      <c r="J3595" s="336"/>
      <c r="K3595" s="336"/>
      <c r="L3595" s="336"/>
      <c r="M3595" s="336"/>
      <c r="N3595" s="337"/>
    </row>
    <row r="3596" spans="2:14" x14ac:dyDescent="0.25">
      <c r="B3596" s="332"/>
      <c r="C3596" s="332"/>
      <c r="D3596" s="333"/>
      <c r="E3596" s="334"/>
      <c r="F3596" s="334"/>
      <c r="G3596" s="334"/>
      <c r="H3596" s="335"/>
      <c r="I3596" s="336"/>
      <c r="J3596" s="336"/>
      <c r="K3596" s="336"/>
      <c r="L3596" s="336"/>
      <c r="M3596" s="336"/>
      <c r="N3596" s="337"/>
    </row>
    <row r="3597" spans="2:14" x14ac:dyDescent="0.25">
      <c r="B3597" s="332"/>
      <c r="C3597" s="332"/>
      <c r="D3597" s="333"/>
      <c r="E3597" s="334"/>
      <c r="F3597" s="334"/>
      <c r="G3597" s="334"/>
      <c r="H3597" s="335"/>
      <c r="I3597" s="336"/>
      <c r="J3597" s="336"/>
      <c r="K3597" s="336"/>
      <c r="L3597" s="336"/>
      <c r="M3597" s="336"/>
      <c r="N3597" s="337"/>
    </row>
    <row r="3598" spans="2:14" x14ac:dyDescent="0.25">
      <c r="B3598" s="332"/>
      <c r="C3598" s="332"/>
      <c r="D3598" s="333"/>
      <c r="E3598" s="334"/>
      <c r="F3598" s="334"/>
      <c r="G3598" s="334"/>
      <c r="H3598" s="335"/>
      <c r="I3598" s="336"/>
      <c r="J3598" s="336"/>
      <c r="K3598" s="336"/>
      <c r="L3598" s="336"/>
      <c r="M3598" s="336"/>
      <c r="N3598" s="337"/>
    </row>
    <row r="3599" spans="2:14" x14ac:dyDescent="0.25">
      <c r="B3599" s="332"/>
      <c r="C3599" s="332"/>
      <c r="D3599" s="333"/>
      <c r="E3599" s="334"/>
      <c r="F3599" s="334"/>
      <c r="G3599" s="334"/>
      <c r="H3599" s="335"/>
      <c r="I3599" s="336"/>
      <c r="J3599" s="336"/>
      <c r="K3599" s="336"/>
      <c r="L3599" s="336"/>
      <c r="M3599" s="336"/>
      <c r="N3599" s="337"/>
    </row>
    <row r="3600" spans="2:14" x14ac:dyDescent="0.25">
      <c r="B3600" s="332"/>
      <c r="C3600" s="332"/>
      <c r="D3600" s="333"/>
      <c r="E3600" s="334"/>
      <c r="F3600" s="334"/>
      <c r="G3600" s="334"/>
      <c r="H3600" s="335"/>
      <c r="I3600" s="336"/>
      <c r="J3600" s="336"/>
      <c r="K3600" s="336"/>
      <c r="L3600" s="336"/>
      <c r="M3600" s="336"/>
      <c r="N3600" s="337"/>
    </row>
    <row r="3601" spans="2:14" x14ac:dyDescent="0.25">
      <c r="B3601" s="332"/>
      <c r="C3601" s="332"/>
      <c r="D3601" s="333"/>
      <c r="E3601" s="334"/>
      <c r="F3601" s="334"/>
      <c r="G3601" s="334"/>
      <c r="H3601" s="335"/>
      <c r="I3601" s="336"/>
      <c r="J3601" s="336"/>
      <c r="K3601" s="336"/>
      <c r="L3601" s="336"/>
      <c r="M3601" s="336"/>
      <c r="N3601" s="337"/>
    </row>
    <row r="3602" spans="2:14" x14ac:dyDescent="0.25">
      <c r="B3602" s="332"/>
      <c r="C3602" s="332"/>
      <c r="D3602" s="333"/>
      <c r="E3602" s="334"/>
      <c r="F3602" s="334"/>
      <c r="G3602" s="334"/>
      <c r="H3602" s="335"/>
      <c r="I3602" s="336"/>
      <c r="J3602" s="336"/>
      <c r="K3602" s="336"/>
      <c r="L3602" s="336"/>
      <c r="M3602" s="336"/>
      <c r="N3602" s="337"/>
    </row>
    <row r="3603" spans="2:14" x14ac:dyDescent="0.25">
      <c r="B3603" s="332"/>
      <c r="C3603" s="332"/>
      <c r="D3603" s="333"/>
      <c r="E3603" s="334"/>
      <c r="F3603" s="334"/>
      <c r="G3603" s="334"/>
      <c r="H3603" s="335"/>
      <c r="I3603" s="336"/>
      <c r="J3603" s="336"/>
      <c r="K3603" s="336"/>
      <c r="L3603" s="336"/>
      <c r="M3603" s="336"/>
      <c r="N3603" s="337"/>
    </row>
    <row r="3604" spans="2:14" x14ac:dyDescent="0.25">
      <c r="B3604" s="332"/>
      <c r="C3604" s="332"/>
      <c r="D3604" s="333"/>
      <c r="E3604" s="334"/>
      <c r="F3604" s="334"/>
      <c r="G3604" s="334"/>
      <c r="H3604" s="335"/>
      <c r="I3604" s="336"/>
      <c r="J3604" s="336"/>
      <c r="K3604" s="336"/>
      <c r="L3604" s="336"/>
      <c r="M3604" s="336"/>
      <c r="N3604" s="337"/>
    </row>
    <row r="3605" spans="2:14" x14ac:dyDescent="0.25">
      <c r="B3605" s="332"/>
      <c r="C3605" s="332"/>
      <c r="D3605" s="333"/>
      <c r="E3605" s="334"/>
      <c r="F3605" s="334"/>
      <c r="G3605" s="334"/>
      <c r="H3605" s="335"/>
      <c r="I3605" s="336"/>
      <c r="J3605" s="336"/>
      <c r="K3605" s="336"/>
      <c r="L3605" s="336"/>
      <c r="M3605" s="336"/>
      <c r="N3605" s="337"/>
    </row>
    <row r="3606" spans="2:14" x14ac:dyDescent="0.25">
      <c r="B3606" s="332"/>
      <c r="C3606" s="332"/>
      <c r="D3606" s="333"/>
      <c r="E3606" s="334"/>
      <c r="F3606" s="334"/>
      <c r="G3606" s="334"/>
      <c r="H3606" s="335"/>
      <c r="I3606" s="336"/>
      <c r="J3606" s="336"/>
      <c r="K3606" s="336"/>
      <c r="L3606" s="336"/>
      <c r="M3606" s="336"/>
      <c r="N3606" s="337"/>
    </row>
    <row r="3607" spans="2:14" x14ac:dyDescent="0.25">
      <c r="B3607" s="332"/>
      <c r="C3607" s="332"/>
      <c r="D3607" s="333"/>
      <c r="E3607" s="334"/>
      <c r="F3607" s="334"/>
      <c r="G3607" s="334"/>
      <c r="H3607" s="335"/>
      <c r="I3607" s="336"/>
      <c r="J3607" s="336"/>
      <c r="K3607" s="336"/>
      <c r="L3607" s="336"/>
      <c r="M3607" s="336"/>
      <c r="N3607" s="337"/>
    </row>
    <row r="3608" spans="2:14" x14ac:dyDescent="0.25">
      <c r="B3608" s="332"/>
      <c r="C3608" s="332"/>
      <c r="D3608" s="333"/>
      <c r="E3608" s="334"/>
      <c r="F3608" s="334"/>
      <c r="G3608" s="334"/>
      <c r="H3608" s="335"/>
      <c r="I3608" s="336"/>
      <c r="J3608" s="336"/>
      <c r="K3608" s="336"/>
      <c r="L3608" s="336"/>
      <c r="M3608" s="336"/>
      <c r="N3608" s="337"/>
    </row>
    <row r="3609" spans="2:14" x14ac:dyDescent="0.25">
      <c r="B3609" s="332"/>
      <c r="C3609" s="332"/>
      <c r="D3609" s="333"/>
      <c r="E3609" s="334"/>
      <c r="F3609" s="334"/>
      <c r="G3609" s="334"/>
      <c r="H3609" s="335"/>
      <c r="I3609" s="336"/>
      <c r="J3609" s="336"/>
      <c r="K3609" s="336"/>
      <c r="L3609" s="336"/>
      <c r="M3609" s="336"/>
      <c r="N3609" s="337"/>
    </row>
    <row r="3610" spans="2:14" x14ac:dyDescent="0.25">
      <c r="B3610" s="332"/>
      <c r="C3610" s="332"/>
      <c r="D3610" s="333"/>
      <c r="E3610" s="334"/>
      <c r="F3610" s="334"/>
      <c r="G3610" s="334"/>
      <c r="H3610" s="335"/>
      <c r="I3610" s="336"/>
      <c r="J3610" s="336"/>
      <c r="K3610" s="336"/>
      <c r="L3610" s="336"/>
      <c r="M3610" s="336"/>
      <c r="N3610" s="337"/>
    </row>
    <row r="3611" spans="2:14" x14ac:dyDescent="0.25">
      <c r="B3611" s="332"/>
      <c r="C3611" s="332"/>
      <c r="D3611" s="333"/>
      <c r="E3611" s="334"/>
      <c r="F3611" s="334"/>
      <c r="G3611" s="334"/>
      <c r="H3611" s="335"/>
      <c r="I3611" s="336"/>
      <c r="J3611" s="336"/>
      <c r="K3611" s="336"/>
      <c r="L3611" s="336"/>
      <c r="M3611" s="336"/>
      <c r="N3611" s="337"/>
    </row>
    <row r="3612" spans="2:14" x14ac:dyDescent="0.25">
      <c r="B3612" s="332"/>
      <c r="C3612" s="332"/>
      <c r="D3612" s="333"/>
      <c r="E3612" s="334"/>
      <c r="F3612" s="334"/>
      <c r="G3612" s="334"/>
      <c r="H3612" s="335"/>
      <c r="I3612" s="336"/>
      <c r="J3612" s="336"/>
      <c r="K3612" s="336"/>
      <c r="L3612" s="336"/>
      <c r="M3612" s="336"/>
      <c r="N3612" s="337"/>
    </row>
    <row r="3613" spans="2:14" x14ac:dyDescent="0.25">
      <c r="B3613" s="332"/>
      <c r="C3613" s="332"/>
      <c r="D3613" s="333"/>
      <c r="E3613" s="334"/>
      <c r="F3613" s="334"/>
      <c r="G3613" s="334"/>
      <c r="H3613" s="335"/>
      <c r="I3613" s="336"/>
      <c r="J3613" s="336"/>
      <c r="K3613" s="336"/>
      <c r="L3613" s="336"/>
      <c r="M3613" s="336"/>
      <c r="N3613" s="337"/>
    </row>
    <row r="3614" spans="2:14" x14ac:dyDescent="0.25">
      <c r="B3614" s="332"/>
      <c r="C3614" s="332"/>
      <c r="D3614" s="333"/>
      <c r="E3614" s="334"/>
      <c r="F3614" s="334"/>
      <c r="G3614" s="334"/>
      <c r="H3614" s="335"/>
      <c r="I3614" s="336"/>
      <c r="J3614" s="336"/>
      <c r="K3614" s="336"/>
      <c r="L3614" s="336"/>
      <c r="M3614" s="336"/>
      <c r="N3614" s="337"/>
    </row>
    <row r="3615" spans="2:14" x14ac:dyDescent="0.25">
      <c r="B3615" s="332"/>
      <c r="C3615" s="332"/>
      <c r="D3615" s="333"/>
      <c r="E3615" s="334"/>
      <c r="F3615" s="334"/>
      <c r="G3615" s="334"/>
      <c r="H3615" s="335"/>
      <c r="I3615" s="336"/>
      <c r="J3615" s="336"/>
      <c r="K3615" s="336"/>
      <c r="L3615" s="336"/>
      <c r="M3615" s="336"/>
      <c r="N3615" s="337"/>
    </row>
    <row r="3616" spans="2:14" x14ac:dyDescent="0.25">
      <c r="B3616" s="332"/>
      <c r="C3616" s="332"/>
      <c r="D3616" s="333"/>
      <c r="E3616" s="334"/>
      <c r="F3616" s="334"/>
      <c r="G3616" s="334"/>
      <c r="H3616" s="335"/>
      <c r="I3616" s="336"/>
      <c r="J3616" s="336"/>
      <c r="K3616" s="336"/>
      <c r="L3616" s="336"/>
      <c r="M3616" s="336"/>
      <c r="N3616" s="337"/>
    </row>
    <row r="3617" spans="2:14" x14ac:dyDescent="0.25">
      <c r="B3617" s="332"/>
      <c r="C3617" s="332"/>
      <c r="D3617" s="333"/>
      <c r="E3617" s="334"/>
      <c r="F3617" s="334"/>
      <c r="G3617" s="334"/>
      <c r="H3617" s="335"/>
      <c r="I3617" s="336"/>
      <c r="J3617" s="336"/>
      <c r="K3617" s="336"/>
      <c r="L3617" s="336"/>
      <c r="M3617" s="336"/>
      <c r="N3617" s="337"/>
    </row>
    <row r="3618" spans="2:14" x14ac:dyDescent="0.25">
      <c r="B3618" s="332"/>
      <c r="C3618" s="332"/>
      <c r="D3618" s="333"/>
      <c r="E3618" s="334"/>
      <c r="F3618" s="334"/>
      <c r="G3618" s="334"/>
      <c r="H3618" s="335"/>
      <c r="I3618" s="336"/>
      <c r="J3618" s="336"/>
      <c r="K3618" s="336"/>
      <c r="L3618" s="336"/>
      <c r="M3618" s="336"/>
      <c r="N3618" s="337"/>
    </row>
    <row r="3619" spans="2:14" x14ac:dyDescent="0.25">
      <c r="B3619" s="332"/>
      <c r="C3619" s="332"/>
      <c r="D3619" s="333"/>
      <c r="E3619" s="334"/>
      <c r="F3619" s="334"/>
      <c r="G3619" s="334"/>
      <c r="H3619" s="335"/>
      <c r="I3619" s="336"/>
      <c r="J3619" s="336"/>
      <c r="K3619" s="336"/>
      <c r="L3619" s="336"/>
      <c r="M3619" s="336"/>
      <c r="N3619" s="337"/>
    </row>
    <row r="3620" spans="2:14" x14ac:dyDescent="0.25">
      <c r="B3620" s="332"/>
      <c r="C3620" s="332"/>
      <c r="D3620" s="333"/>
      <c r="E3620" s="334"/>
      <c r="F3620" s="334"/>
      <c r="G3620" s="334"/>
      <c r="H3620" s="335"/>
      <c r="I3620" s="336"/>
      <c r="J3620" s="336"/>
      <c r="K3620" s="336"/>
      <c r="L3620" s="336"/>
      <c r="M3620" s="336"/>
      <c r="N3620" s="337"/>
    </row>
    <row r="3621" spans="2:14" x14ac:dyDescent="0.25">
      <c r="B3621" s="332"/>
      <c r="C3621" s="332"/>
      <c r="D3621" s="333"/>
      <c r="E3621" s="334"/>
      <c r="F3621" s="334"/>
      <c r="G3621" s="334"/>
      <c r="H3621" s="335"/>
      <c r="I3621" s="336"/>
      <c r="J3621" s="336"/>
      <c r="K3621" s="336"/>
      <c r="L3621" s="336"/>
      <c r="M3621" s="336"/>
      <c r="N3621" s="337"/>
    </row>
    <row r="3622" spans="2:14" x14ac:dyDescent="0.25">
      <c r="B3622" s="332"/>
      <c r="C3622" s="332"/>
      <c r="D3622" s="333"/>
      <c r="E3622" s="334"/>
      <c r="F3622" s="334"/>
      <c r="G3622" s="334"/>
      <c r="H3622" s="335"/>
      <c r="I3622" s="336"/>
      <c r="J3622" s="336"/>
      <c r="K3622" s="336"/>
      <c r="L3622" s="336"/>
      <c r="M3622" s="336"/>
      <c r="N3622" s="337"/>
    </row>
    <row r="3623" spans="2:14" x14ac:dyDescent="0.25">
      <c r="B3623" s="332"/>
      <c r="C3623" s="332"/>
      <c r="D3623" s="333"/>
      <c r="E3623" s="334"/>
      <c r="F3623" s="334"/>
      <c r="G3623" s="334"/>
      <c r="H3623" s="335"/>
      <c r="I3623" s="336"/>
      <c r="J3623" s="336"/>
      <c r="K3623" s="336"/>
      <c r="L3623" s="336"/>
      <c r="M3623" s="336"/>
      <c r="N3623" s="337"/>
    </row>
    <row r="3624" spans="2:14" x14ac:dyDescent="0.25">
      <c r="B3624" s="332"/>
      <c r="C3624" s="332"/>
      <c r="D3624" s="333"/>
      <c r="E3624" s="334"/>
      <c r="F3624" s="334"/>
      <c r="G3624" s="334"/>
      <c r="H3624" s="335"/>
      <c r="I3624" s="336"/>
      <c r="J3624" s="336"/>
      <c r="K3624" s="336"/>
      <c r="L3624" s="336"/>
      <c r="M3624" s="336"/>
      <c r="N3624" s="337"/>
    </row>
    <row r="3625" spans="2:14" x14ac:dyDescent="0.25">
      <c r="B3625" s="332"/>
      <c r="C3625" s="332"/>
      <c r="D3625" s="333"/>
      <c r="E3625" s="334"/>
      <c r="F3625" s="334"/>
      <c r="G3625" s="334"/>
      <c r="H3625" s="335"/>
      <c r="I3625" s="336"/>
      <c r="J3625" s="336"/>
      <c r="K3625" s="336"/>
      <c r="L3625" s="336"/>
      <c r="M3625" s="336"/>
      <c r="N3625" s="337"/>
    </row>
    <row r="3626" spans="2:14" x14ac:dyDescent="0.25">
      <c r="B3626" s="332"/>
      <c r="C3626" s="332"/>
      <c r="D3626" s="333"/>
      <c r="E3626" s="334"/>
      <c r="F3626" s="334"/>
      <c r="G3626" s="334"/>
      <c r="H3626" s="335"/>
      <c r="I3626" s="336"/>
      <c r="J3626" s="336"/>
      <c r="K3626" s="336"/>
      <c r="L3626" s="336"/>
      <c r="M3626" s="336"/>
      <c r="N3626" s="337"/>
    </row>
    <row r="3627" spans="2:14" x14ac:dyDescent="0.25">
      <c r="B3627" s="332"/>
      <c r="C3627" s="332"/>
      <c r="D3627" s="333"/>
      <c r="E3627" s="334"/>
      <c r="F3627" s="334"/>
      <c r="G3627" s="334"/>
      <c r="H3627" s="335"/>
      <c r="I3627" s="336"/>
      <c r="J3627" s="336"/>
      <c r="K3627" s="336"/>
      <c r="L3627" s="336"/>
      <c r="M3627" s="336"/>
      <c r="N3627" s="337"/>
    </row>
    <row r="3628" spans="2:14" x14ac:dyDescent="0.25">
      <c r="B3628" s="332"/>
      <c r="C3628" s="332"/>
      <c r="D3628" s="333"/>
      <c r="E3628" s="334"/>
      <c r="F3628" s="334"/>
      <c r="G3628" s="334"/>
      <c r="H3628" s="335"/>
      <c r="I3628" s="336"/>
      <c r="J3628" s="336"/>
      <c r="K3628" s="336"/>
      <c r="L3628" s="336"/>
      <c r="M3628" s="336"/>
      <c r="N3628" s="337"/>
    </row>
    <row r="3629" spans="2:14" x14ac:dyDescent="0.25">
      <c r="B3629" s="332"/>
      <c r="C3629" s="332"/>
      <c r="D3629" s="333"/>
      <c r="E3629" s="334"/>
      <c r="F3629" s="334"/>
      <c r="G3629" s="334"/>
      <c r="H3629" s="335"/>
      <c r="I3629" s="336"/>
      <c r="J3629" s="336"/>
      <c r="K3629" s="336"/>
      <c r="L3629" s="336"/>
      <c r="M3629" s="336"/>
      <c r="N3629" s="337"/>
    </row>
    <row r="3630" spans="2:14" x14ac:dyDescent="0.25">
      <c r="B3630" s="332"/>
      <c r="C3630" s="332"/>
      <c r="D3630" s="333"/>
      <c r="E3630" s="334"/>
      <c r="F3630" s="334"/>
      <c r="G3630" s="334"/>
      <c r="H3630" s="335"/>
      <c r="I3630" s="336"/>
      <c r="J3630" s="336"/>
      <c r="K3630" s="336"/>
      <c r="L3630" s="336"/>
      <c r="M3630" s="336"/>
      <c r="N3630" s="337"/>
    </row>
    <row r="3631" spans="2:14" x14ac:dyDescent="0.25">
      <c r="B3631" s="332"/>
      <c r="C3631" s="332"/>
      <c r="D3631" s="333"/>
      <c r="E3631" s="334"/>
      <c r="F3631" s="334"/>
      <c r="G3631" s="334"/>
      <c r="H3631" s="335"/>
      <c r="I3631" s="336"/>
      <c r="J3631" s="336"/>
      <c r="K3631" s="336"/>
      <c r="L3631" s="336"/>
      <c r="M3631" s="336"/>
      <c r="N3631" s="337"/>
    </row>
    <row r="3632" spans="2:14" x14ac:dyDescent="0.25">
      <c r="B3632" s="332"/>
      <c r="C3632" s="332"/>
      <c r="D3632" s="333"/>
      <c r="E3632" s="334"/>
      <c r="F3632" s="334"/>
      <c r="G3632" s="334"/>
      <c r="H3632" s="335"/>
      <c r="I3632" s="336"/>
      <c r="J3632" s="336"/>
      <c r="K3632" s="336"/>
      <c r="L3632" s="336"/>
      <c r="M3632" s="336"/>
      <c r="N3632" s="337"/>
    </row>
    <row r="3633" spans="2:14" x14ac:dyDescent="0.25">
      <c r="B3633" s="332"/>
      <c r="C3633" s="332"/>
      <c r="D3633" s="333"/>
      <c r="E3633" s="334"/>
      <c r="F3633" s="334"/>
      <c r="G3633" s="334"/>
      <c r="H3633" s="335"/>
      <c r="I3633" s="336"/>
      <c r="J3633" s="336"/>
      <c r="K3633" s="336"/>
      <c r="L3633" s="336"/>
      <c r="M3633" s="336"/>
      <c r="N3633" s="337"/>
    </row>
    <row r="3634" spans="2:14" x14ac:dyDescent="0.25">
      <c r="B3634" s="332"/>
      <c r="C3634" s="332"/>
      <c r="D3634" s="333"/>
      <c r="E3634" s="334"/>
      <c r="F3634" s="334"/>
      <c r="G3634" s="334"/>
      <c r="H3634" s="335"/>
      <c r="I3634" s="336"/>
      <c r="J3634" s="336"/>
      <c r="K3634" s="336"/>
      <c r="L3634" s="336"/>
      <c r="M3634" s="336"/>
      <c r="N3634" s="337"/>
    </row>
    <row r="3635" spans="2:14" x14ac:dyDescent="0.25">
      <c r="B3635" s="332"/>
      <c r="C3635" s="332"/>
      <c r="D3635" s="333"/>
      <c r="E3635" s="334"/>
      <c r="F3635" s="334"/>
      <c r="G3635" s="334"/>
      <c r="H3635" s="335"/>
      <c r="I3635" s="336"/>
      <c r="J3635" s="336"/>
      <c r="K3635" s="336"/>
      <c r="L3635" s="336"/>
      <c r="M3635" s="336"/>
      <c r="N3635" s="337"/>
    </row>
    <row r="3636" spans="2:14" x14ac:dyDescent="0.25">
      <c r="B3636" s="332"/>
      <c r="C3636" s="332"/>
      <c r="D3636" s="333"/>
      <c r="E3636" s="334"/>
      <c r="F3636" s="334"/>
      <c r="G3636" s="334"/>
      <c r="H3636" s="335"/>
      <c r="I3636" s="336"/>
      <c r="J3636" s="336"/>
      <c r="K3636" s="336"/>
      <c r="L3636" s="336"/>
      <c r="M3636" s="336"/>
      <c r="N3636" s="337"/>
    </row>
    <row r="3637" spans="2:14" x14ac:dyDescent="0.25">
      <c r="B3637" s="332"/>
      <c r="C3637" s="332"/>
      <c r="D3637" s="333"/>
      <c r="E3637" s="334"/>
      <c r="F3637" s="334"/>
      <c r="G3637" s="334"/>
      <c r="H3637" s="335"/>
      <c r="I3637" s="336"/>
      <c r="J3637" s="336"/>
      <c r="K3637" s="336"/>
      <c r="L3637" s="336"/>
      <c r="M3637" s="336"/>
      <c r="N3637" s="337"/>
    </row>
    <row r="3638" spans="2:14" x14ac:dyDescent="0.25">
      <c r="B3638" s="332"/>
      <c r="C3638" s="332"/>
      <c r="D3638" s="333"/>
      <c r="E3638" s="334"/>
      <c r="F3638" s="334"/>
      <c r="G3638" s="334"/>
      <c r="H3638" s="335"/>
      <c r="I3638" s="336"/>
      <c r="J3638" s="336"/>
      <c r="K3638" s="336"/>
      <c r="L3638" s="336"/>
      <c r="M3638" s="336"/>
      <c r="N3638" s="337"/>
    </row>
    <row r="3639" spans="2:14" x14ac:dyDescent="0.25">
      <c r="B3639" s="332"/>
      <c r="C3639" s="332"/>
      <c r="D3639" s="333"/>
      <c r="E3639" s="334"/>
      <c r="F3639" s="334"/>
      <c r="G3639" s="334"/>
      <c r="H3639" s="335"/>
      <c r="I3639" s="336"/>
      <c r="J3639" s="336"/>
      <c r="K3639" s="336"/>
      <c r="L3639" s="336"/>
      <c r="M3639" s="336"/>
      <c r="N3639" s="337"/>
    </row>
    <row r="3640" spans="2:14" x14ac:dyDescent="0.25">
      <c r="B3640" s="332"/>
      <c r="C3640" s="332"/>
      <c r="D3640" s="333"/>
      <c r="E3640" s="334"/>
      <c r="F3640" s="334"/>
      <c r="G3640" s="334"/>
      <c r="H3640" s="335"/>
      <c r="I3640" s="336"/>
      <c r="J3640" s="336"/>
      <c r="K3640" s="336"/>
      <c r="L3640" s="336"/>
      <c r="M3640" s="336"/>
      <c r="N3640" s="337"/>
    </row>
    <row r="3641" spans="2:14" x14ac:dyDescent="0.25">
      <c r="B3641" s="332"/>
      <c r="C3641" s="332"/>
      <c r="D3641" s="333"/>
      <c r="E3641" s="334"/>
      <c r="F3641" s="334"/>
      <c r="G3641" s="334"/>
      <c r="H3641" s="335"/>
      <c r="I3641" s="336"/>
      <c r="J3641" s="336"/>
      <c r="K3641" s="336"/>
      <c r="L3641" s="336"/>
      <c r="M3641" s="336"/>
      <c r="N3641" s="337"/>
    </row>
    <row r="3642" spans="2:14" x14ac:dyDescent="0.25">
      <c r="B3642" s="332"/>
      <c r="C3642" s="332"/>
      <c r="D3642" s="333"/>
      <c r="E3642" s="334"/>
      <c r="F3642" s="334"/>
      <c r="G3642" s="334"/>
      <c r="H3642" s="335"/>
      <c r="I3642" s="336"/>
      <c r="J3642" s="336"/>
      <c r="K3642" s="336"/>
      <c r="L3642" s="336"/>
      <c r="M3642" s="336"/>
      <c r="N3642" s="337"/>
    </row>
    <row r="3643" spans="2:14" x14ac:dyDescent="0.25">
      <c r="B3643" s="332"/>
      <c r="C3643" s="332"/>
      <c r="D3643" s="333"/>
      <c r="E3643" s="334"/>
      <c r="F3643" s="334"/>
      <c r="G3643" s="334"/>
      <c r="H3643" s="335"/>
      <c r="I3643" s="336"/>
      <c r="J3643" s="336"/>
      <c r="K3643" s="336"/>
      <c r="L3643" s="336"/>
      <c r="M3643" s="336"/>
      <c r="N3643" s="337"/>
    </row>
    <row r="3644" spans="2:14" x14ac:dyDescent="0.25">
      <c r="B3644" s="332"/>
      <c r="C3644" s="332"/>
      <c r="D3644" s="333"/>
      <c r="E3644" s="334"/>
      <c r="F3644" s="334"/>
      <c r="G3644" s="334"/>
      <c r="H3644" s="335"/>
      <c r="I3644" s="336"/>
      <c r="J3644" s="336"/>
      <c r="K3644" s="336"/>
      <c r="L3644" s="336"/>
      <c r="M3644" s="336"/>
      <c r="N3644" s="337"/>
    </row>
    <row r="3645" spans="2:14" x14ac:dyDescent="0.25">
      <c r="B3645" s="332"/>
      <c r="C3645" s="332"/>
      <c r="D3645" s="333"/>
      <c r="E3645" s="334"/>
      <c r="F3645" s="334"/>
      <c r="G3645" s="334"/>
      <c r="H3645" s="335"/>
      <c r="I3645" s="336"/>
      <c r="J3645" s="336"/>
      <c r="K3645" s="336"/>
      <c r="L3645" s="336"/>
      <c r="M3645" s="336"/>
      <c r="N3645" s="337"/>
    </row>
    <row r="3646" spans="2:14" x14ac:dyDescent="0.25">
      <c r="B3646" s="332"/>
      <c r="C3646" s="332"/>
      <c r="D3646" s="333"/>
      <c r="E3646" s="334"/>
      <c r="F3646" s="334"/>
      <c r="G3646" s="334"/>
      <c r="H3646" s="335"/>
      <c r="I3646" s="336"/>
      <c r="J3646" s="336"/>
      <c r="K3646" s="336"/>
      <c r="L3646" s="336"/>
      <c r="M3646" s="336"/>
      <c r="N3646" s="337"/>
    </row>
    <row r="3647" spans="2:14" x14ac:dyDescent="0.25">
      <c r="B3647" s="332"/>
      <c r="C3647" s="332"/>
      <c r="D3647" s="333"/>
      <c r="E3647" s="334"/>
      <c r="F3647" s="334"/>
      <c r="G3647" s="334"/>
      <c r="H3647" s="335"/>
      <c r="I3647" s="336"/>
      <c r="J3647" s="336"/>
      <c r="K3647" s="336"/>
      <c r="L3647" s="336"/>
      <c r="M3647" s="336"/>
      <c r="N3647" s="337"/>
    </row>
    <row r="3648" spans="2:14" x14ac:dyDescent="0.25">
      <c r="B3648" s="332"/>
      <c r="C3648" s="332"/>
      <c r="D3648" s="333"/>
      <c r="E3648" s="334"/>
      <c r="F3648" s="334"/>
      <c r="G3648" s="334"/>
      <c r="H3648" s="335"/>
      <c r="I3648" s="336"/>
      <c r="J3648" s="336"/>
      <c r="K3648" s="336"/>
      <c r="L3648" s="336"/>
      <c r="M3648" s="336"/>
      <c r="N3648" s="337"/>
    </row>
    <row r="3649" spans="2:14" x14ac:dyDescent="0.25">
      <c r="B3649" s="332"/>
      <c r="C3649" s="332"/>
      <c r="D3649" s="333"/>
      <c r="E3649" s="334"/>
      <c r="F3649" s="334"/>
      <c r="G3649" s="334"/>
      <c r="H3649" s="335"/>
      <c r="I3649" s="336"/>
      <c r="J3649" s="336"/>
      <c r="K3649" s="336"/>
      <c r="L3649" s="336"/>
      <c r="M3649" s="336"/>
      <c r="N3649" s="337"/>
    </row>
    <row r="3650" spans="2:14" x14ac:dyDescent="0.25">
      <c r="B3650" s="332"/>
      <c r="C3650" s="332"/>
      <c r="D3650" s="333"/>
      <c r="E3650" s="334"/>
      <c r="F3650" s="334"/>
      <c r="G3650" s="334"/>
      <c r="H3650" s="335"/>
      <c r="I3650" s="336"/>
      <c r="J3650" s="336"/>
      <c r="K3650" s="336"/>
      <c r="L3650" s="336"/>
      <c r="M3650" s="336"/>
      <c r="N3650" s="337"/>
    </row>
    <row r="3651" spans="2:14" x14ac:dyDescent="0.25">
      <c r="B3651" s="332"/>
      <c r="C3651" s="332"/>
      <c r="D3651" s="333"/>
      <c r="E3651" s="334"/>
      <c r="F3651" s="334"/>
      <c r="G3651" s="334"/>
      <c r="H3651" s="335"/>
      <c r="I3651" s="336"/>
      <c r="J3651" s="336"/>
      <c r="K3651" s="336"/>
      <c r="L3651" s="336"/>
      <c r="M3651" s="336"/>
      <c r="N3651" s="337"/>
    </row>
    <row r="3652" spans="2:14" x14ac:dyDescent="0.25">
      <c r="B3652" s="332"/>
      <c r="C3652" s="332"/>
      <c r="D3652" s="333"/>
      <c r="E3652" s="334"/>
      <c r="F3652" s="334"/>
      <c r="G3652" s="334"/>
      <c r="H3652" s="335"/>
      <c r="I3652" s="336"/>
      <c r="J3652" s="336"/>
      <c r="K3652" s="336"/>
      <c r="L3652" s="336"/>
      <c r="M3652" s="336"/>
      <c r="N3652" s="337"/>
    </row>
    <row r="3653" spans="2:14" x14ac:dyDescent="0.25">
      <c r="B3653" s="332"/>
      <c r="C3653" s="332"/>
      <c r="D3653" s="333"/>
      <c r="E3653" s="334"/>
      <c r="F3653" s="334"/>
      <c r="G3653" s="334"/>
      <c r="H3653" s="335"/>
      <c r="I3653" s="336"/>
      <c r="J3653" s="336"/>
      <c r="K3653" s="336"/>
      <c r="L3653" s="336"/>
      <c r="M3653" s="336"/>
      <c r="N3653" s="337"/>
    </row>
    <row r="3654" spans="2:14" x14ac:dyDescent="0.25">
      <c r="B3654" s="332"/>
      <c r="C3654" s="332"/>
      <c r="D3654" s="333"/>
      <c r="E3654" s="334"/>
      <c r="F3654" s="334"/>
      <c r="G3654" s="334"/>
      <c r="H3654" s="335"/>
      <c r="I3654" s="336"/>
      <c r="J3654" s="336"/>
      <c r="K3654" s="336"/>
      <c r="L3654" s="336"/>
      <c r="M3654" s="336"/>
      <c r="N3654" s="337"/>
    </row>
    <row r="3655" spans="2:14" x14ac:dyDescent="0.25">
      <c r="B3655" s="332"/>
      <c r="C3655" s="332"/>
      <c r="D3655" s="333"/>
      <c r="E3655" s="334"/>
      <c r="F3655" s="334"/>
      <c r="G3655" s="334"/>
      <c r="H3655" s="335"/>
      <c r="I3655" s="336"/>
      <c r="J3655" s="336"/>
      <c r="K3655" s="336"/>
      <c r="L3655" s="336"/>
      <c r="M3655" s="336"/>
      <c r="N3655" s="337"/>
    </row>
    <row r="3656" spans="2:14" x14ac:dyDescent="0.25">
      <c r="B3656" s="332"/>
      <c r="C3656" s="332"/>
      <c r="D3656" s="333"/>
      <c r="E3656" s="334"/>
      <c r="F3656" s="334"/>
      <c r="G3656" s="334"/>
      <c r="H3656" s="335"/>
      <c r="I3656" s="336"/>
      <c r="J3656" s="336"/>
      <c r="K3656" s="336"/>
      <c r="L3656" s="336"/>
      <c r="M3656" s="336"/>
      <c r="N3656" s="337"/>
    </row>
    <row r="3657" spans="2:14" x14ac:dyDescent="0.25">
      <c r="B3657" s="332"/>
      <c r="C3657" s="332"/>
      <c r="D3657" s="333"/>
      <c r="E3657" s="334"/>
      <c r="F3657" s="334"/>
      <c r="G3657" s="334"/>
      <c r="H3657" s="335"/>
      <c r="I3657" s="336"/>
      <c r="J3657" s="336"/>
      <c r="K3657" s="336"/>
      <c r="L3657" s="336"/>
      <c r="M3657" s="336"/>
      <c r="N3657" s="337"/>
    </row>
    <row r="3658" spans="2:14" x14ac:dyDescent="0.25">
      <c r="B3658" s="332"/>
      <c r="C3658" s="332"/>
      <c r="D3658" s="333"/>
      <c r="E3658" s="334"/>
      <c r="F3658" s="334"/>
      <c r="G3658" s="334"/>
      <c r="H3658" s="335"/>
      <c r="I3658" s="336"/>
      <c r="J3658" s="336"/>
      <c r="K3658" s="336"/>
      <c r="L3658" s="336"/>
      <c r="M3658" s="336"/>
      <c r="N3658" s="337"/>
    </row>
    <row r="3659" spans="2:14" x14ac:dyDescent="0.25">
      <c r="B3659" s="332"/>
      <c r="C3659" s="332"/>
      <c r="D3659" s="333"/>
      <c r="E3659" s="334"/>
      <c r="F3659" s="334"/>
      <c r="G3659" s="334"/>
      <c r="H3659" s="335"/>
      <c r="I3659" s="336"/>
      <c r="J3659" s="336"/>
      <c r="K3659" s="336"/>
      <c r="L3659" s="336"/>
      <c r="M3659" s="336"/>
      <c r="N3659" s="337"/>
    </row>
    <row r="3660" spans="2:14" x14ac:dyDescent="0.25">
      <c r="B3660" s="332"/>
      <c r="C3660" s="332"/>
      <c r="D3660" s="333"/>
      <c r="E3660" s="334"/>
      <c r="F3660" s="334"/>
      <c r="G3660" s="334"/>
      <c r="H3660" s="335"/>
      <c r="I3660" s="336"/>
      <c r="J3660" s="336"/>
      <c r="K3660" s="336"/>
      <c r="L3660" s="336"/>
      <c r="M3660" s="336"/>
      <c r="N3660" s="337"/>
    </row>
    <row r="3661" spans="2:14" x14ac:dyDescent="0.25">
      <c r="B3661" s="332"/>
      <c r="C3661" s="332"/>
      <c r="D3661" s="333"/>
      <c r="E3661" s="334"/>
      <c r="F3661" s="334"/>
      <c r="G3661" s="334"/>
      <c r="H3661" s="335"/>
      <c r="I3661" s="336"/>
      <c r="J3661" s="336"/>
      <c r="K3661" s="336"/>
      <c r="L3661" s="336"/>
      <c r="M3661" s="336"/>
      <c r="N3661" s="337"/>
    </row>
    <row r="3662" spans="2:14" x14ac:dyDescent="0.25">
      <c r="B3662" s="332"/>
      <c r="C3662" s="332"/>
      <c r="D3662" s="333"/>
      <c r="E3662" s="334"/>
      <c r="F3662" s="334"/>
      <c r="G3662" s="334"/>
      <c r="H3662" s="335"/>
      <c r="I3662" s="336"/>
      <c r="J3662" s="336"/>
      <c r="K3662" s="336"/>
      <c r="L3662" s="336"/>
      <c r="M3662" s="336"/>
      <c r="N3662" s="337"/>
    </row>
    <row r="3663" spans="2:14" x14ac:dyDescent="0.25">
      <c r="B3663" s="332"/>
      <c r="C3663" s="332"/>
      <c r="D3663" s="333"/>
      <c r="E3663" s="334"/>
      <c r="F3663" s="334"/>
      <c r="G3663" s="334"/>
      <c r="H3663" s="335"/>
      <c r="I3663" s="336"/>
      <c r="J3663" s="336"/>
      <c r="K3663" s="336"/>
      <c r="L3663" s="336"/>
      <c r="M3663" s="336"/>
      <c r="N3663" s="337"/>
    </row>
    <row r="3664" spans="2:14" x14ac:dyDescent="0.25">
      <c r="B3664" s="332"/>
      <c r="C3664" s="332"/>
      <c r="D3664" s="333"/>
      <c r="E3664" s="334"/>
      <c r="F3664" s="334"/>
      <c r="G3664" s="334"/>
      <c r="H3664" s="335"/>
      <c r="I3664" s="336"/>
      <c r="J3664" s="336"/>
      <c r="K3664" s="336"/>
      <c r="L3664" s="336"/>
      <c r="M3664" s="336"/>
      <c r="N3664" s="337"/>
    </row>
    <row r="3665" spans="2:14" x14ac:dyDescent="0.25">
      <c r="B3665" s="332"/>
      <c r="C3665" s="332"/>
      <c r="D3665" s="333"/>
      <c r="E3665" s="334"/>
      <c r="F3665" s="334"/>
      <c r="G3665" s="334"/>
      <c r="H3665" s="335"/>
      <c r="I3665" s="336"/>
      <c r="J3665" s="336"/>
      <c r="K3665" s="336"/>
      <c r="L3665" s="336"/>
      <c r="M3665" s="336"/>
      <c r="N3665" s="337"/>
    </row>
    <row r="3666" spans="2:14" x14ac:dyDescent="0.25">
      <c r="B3666" s="332"/>
      <c r="C3666" s="332"/>
      <c r="D3666" s="333"/>
      <c r="E3666" s="334"/>
      <c r="F3666" s="334"/>
      <c r="G3666" s="334"/>
      <c r="H3666" s="335"/>
      <c r="I3666" s="336"/>
      <c r="J3666" s="336"/>
      <c r="K3666" s="336"/>
      <c r="L3666" s="336"/>
      <c r="M3666" s="336"/>
      <c r="N3666" s="337"/>
    </row>
    <row r="3667" spans="2:14" x14ac:dyDescent="0.25">
      <c r="B3667" s="332"/>
      <c r="C3667" s="332"/>
      <c r="D3667" s="333"/>
      <c r="E3667" s="334"/>
      <c r="F3667" s="334"/>
      <c r="G3667" s="334"/>
      <c r="H3667" s="335"/>
      <c r="I3667" s="336"/>
      <c r="J3667" s="336"/>
      <c r="K3667" s="336"/>
      <c r="L3667" s="336"/>
      <c r="M3667" s="336"/>
      <c r="N3667" s="337"/>
    </row>
    <row r="3668" spans="2:14" x14ac:dyDescent="0.25">
      <c r="B3668" s="332"/>
      <c r="C3668" s="332"/>
      <c r="D3668" s="333"/>
      <c r="E3668" s="334"/>
      <c r="F3668" s="334"/>
      <c r="G3668" s="334"/>
      <c r="H3668" s="335"/>
      <c r="I3668" s="336"/>
      <c r="J3668" s="336"/>
      <c r="K3668" s="336"/>
      <c r="L3668" s="336"/>
      <c r="M3668" s="336"/>
      <c r="N3668" s="337"/>
    </row>
    <row r="3669" spans="2:14" x14ac:dyDescent="0.25">
      <c r="B3669" s="332"/>
      <c r="C3669" s="332"/>
      <c r="D3669" s="333"/>
      <c r="E3669" s="334"/>
      <c r="F3669" s="334"/>
      <c r="G3669" s="334"/>
      <c r="H3669" s="335"/>
      <c r="I3669" s="336"/>
      <c r="J3669" s="336"/>
      <c r="K3669" s="336"/>
      <c r="L3669" s="336"/>
      <c r="M3669" s="336"/>
      <c r="N3669" s="337"/>
    </row>
    <row r="3670" spans="2:14" x14ac:dyDescent="0.25">
      <c r="B3670" s="332"/>
      <c r="C3670" s="332"/>
      <c r="D3670" s="333"/>
      <c r="E3670" s="334"/>
      <c r="F3670" s="334"/>
      <c r="G3670" s="334"/>
      <c r="H3670" s="335"/>
      <c r="I3670" s="336"/>
      <c r="J3670" s="336"/>
      <c r="K3670" s="336"/>
      <c r="L3670" s="336"/>
      <c r="M3670" s="336"/>
      <c r="N3670" s="337"/>
    </row>
    <row r="3671" spans="2:14" x14ac:dyDescent="0.25">
      <c r="B3671" s="332"/>
      <c r="C3671" s="332"/>
      <c r="D3671" s="333"/>
      <c r="E3671" s="334"/>
      <c r="F3671" s="334"/>
      <c r="G3671" s="334"/>
      <c r="H3671" s="335"/>
      <c r="I3671" s="336"/>
      <c r="J3671" s="336"/>
      <c r="K3671" s="336"/>
      <c r="L3671" s="336"/>
      <c r="M3671" s="336"/>
      <c r="N3671" s="337"/>
    </row>
    <row r="3672" spans="2:14" x14ac:dyDescent="0.25">
      <c r="B3672" s="332"/>
      <c r="C3672" s="332"/>
      <c r="D3672" s="333"/>
      <c r="E3672" s="334"/>
      <c r="F3672" s="334"/>
      <c r="G3672" s="334"/>
      <c r="H3672" s="335"/>
      <c r="I3672" s="336"/>
      <c r="J3672" s="336"/>
      <c r="K3672" s="336"/>
      <c r="L3672" s="336"/>
      <c r="M3672" s="336"/>
      <c r="N3672" s="337"/>
    </row>
    <row r="3673" spans="2:14" x14ac:dyDescent="0.25">
      <c r="B3673" s="332"/>
      <c r="C3673" s="332"/>
      <c r="D3673" s="333"/>
      <c r="E3673" s="334"/>
      <c r="F3673" s="334"/>
      <c r="G3673" s="334"/>
      <c r="H3673" s="335"/>
      <c r="I3673" s="336"/>
      <c r="J3673" s="336"/>
      <c r="K3673" s="336"/>
      <c r="L3673" s="336"/>
      <c r="M3673" s="336"/>
      <c r="N3673" s="337"/>
    </row>
    <row r="3674" spans="2:14" x14ac:dyDescent="0.25">
      <c r="B3674" s="332"/>
      <c r="C3674" s="332"/>
      <c r="D3674" s="333"/>
      <c r="E3674" s="334"/>
      <c r="F3674" s="334"/>
      <c r="G3674" s="334"/>
      <c r="H3674" s="335"/>
      <c r="I3674" s="336"/>
      <c r="J3674" s="336"/>
      <c r="K3674" s="336"/>
      <c r="L3674" s="336"/>
      <c r="M3674" s="336"/>
      <c r="N3674" s="337"/>
    </row>
    <row r="3675" spans="2:14" x14ac:dyDescent="0.25">
      <c r="B3675" s="332"/>
      <c r="C3675" s="332"/>
      <c r="D3675" s="333"/>
      <c r="E3675" s="334"/>
      <c r="F3675" s="334"/>
      <c r="G3675" s="334"/>
      <c r="H3675" s="335"/>
      <c r="I3675" s="336"/>
      <c r="J3675" s="336"/>
      <c r="K3675" s="336"/>
      <c r="L3675" s="336"/>
      <c r="M3675" s="336"/>
      <c r="N3675" s="337"/>
    </row>
    <row r="3676" spans="2:14" x14ac:dyDescent="0.25">
      <c r="B3676" s="332"/>
      <c r="C3676" s="332"/>
      <c r="D3676" s="333"/>
      <c r="E3676" s="334"/>
      <c r="F3676" s="334"/>
      <c r="G3676" s="334"/>
      <c r="H3676" s="335"/>
      <c r="I3676" s="336"/>
      <c r="J3676" s="336"/>
      <c r="K3676" s="336"/>
      <c r="L3676" s="336"/>
      <c r="M3676" s="336"/>
      <c r="N3676" s="337"/>
    </row>
    <row r="3677" spans="2:14" x14ac:dyDescent="0.25">
      <c r="B3677" s="332"/>
      <c r="C3677" s="332"/>
      <c r="D3677" s="333"/>
      <c r="E3677" s="334"/>
      <c r="F3677" s="334"/>
      <c r="G3677" s="334"/>
      <c r="H3677" s="335"/>
      <c r="I3677" s="336"/>
      <c r="J3677" s="336"/>
      <c r="K3677" s="336"/>
      <c r="L3677" s="336"/>
      <c r="M3677" s="336"/>
      <c r="N3677" s="337"/>
    </row>
    <row r="3678" spans="2:14" x14ac:dyDescent="0.25">
      <c r="B3678" s="332"/>
      <c r="C3678" s="332"/>
      <c r="D3678" s="333"/>
      <c r="E3678" s="334"/>
      <c r="F3678" s="334"/>
      <c r="G3678" s="334"/>
      <c r="H3678" s="335"/>
      <c r="I3678" s="336"/>
      <c r="J3678" s="336"/>
      <c r="K3678" s="336"/>
      <c r="L3678" s="336"/>
      <c r="M3678" s="336"/>
      <c r="N3678" s="337"/>
    </row>
    <row r="3679" spans="2:14" x14ac:dyDescent="0.25">
      <c r="B3679" s="332"/>
      <c r="C3679" s="332"/>
      <c r="D3679" s="333"/>
      <c r="E3679" s="334"/>
      <c r="F3679" s="334"/>
      <c r="G3679" s="334"/>
      <c r="H3679" s="335"/>
      <c r="I3679" s="336"/>
      <c r="J3679" s="336"/>
      <c r="K3679" s="336"/>
      <c r="L3679" s="336"/>
      <c r="M3679" s="336"/>
      <c r="N3679" s="337"/>
    </row>
    <row r="3680" spans="2:14" x14ac:dyDescent="0.25">
      <c r="B3680" s="332"/>
      <c r="C3680" s="332"/>
      <c r="D3680" s="333"/>
      <c r="E3680" s="334"/>
      <c r="F3680" s="334"/>
      <c r="G3680" s="334"/>
      <c r="H3680" s="335"/>
      <c r="I3680" s="336"/>
      <c r="J3680" s="336"/>
      <c r="K3680" s="336"/>
      <c r="L3680" s="336"/>
      <c r="M3680" s="336"/>
      <c r="N3680" s="337"/>
    </row>
    <row r="3681" spans="2:14" x14ac:dyDescent="0.25">
      <c r="B3681" s="332"/>
      <c r="C3681" s="332"/>
      <c r="D3681" s="333"/>
      <c r="E3681" s="334"/>
      <c r="F3681" s="334"/>
      <c r="G3681" s="334"/>
      <c r="H3681" s="335"/>
      <c r="I3681" s="336"/>
      <c r="J3681" s="336"/>
      <c r="K3681" s="336"/>
      <c r="L3681" s="336"/>
      <c r="M3681" s="336"/>
      <c r="N3681" s="337"/>
    </row>
    <row r="3682" spans="2:14" x14ac:dyDescent="0.25">
      <c r="B3682" s="332"/>
      <c r="C3682" s="332"/>
      <c r="D3682" s="333"/>
      <c r="E3682" s="334"/>
      <c r="F3682" s="334"/>
      <c r="G3682" s="334"/>
      <c r="H3682" s="335"/>
      <c r="I3682" s="336"/>
      <c r="J3682" s="336"/>
      <c r="K3682" s="336"/>
      <c r="L3682" s="336"/>
      <c r="M3682" s="336"/>
      <c r="N3682" s="337"/>
    </row>
    <row r="3683" spans="2:14" x14ac:dyDescent="0.25">
      <c r="B3683" s="332"/>
      <c r="C3683" s="332"/>
      <c r="D3683" s="333"/>
      <c r="E3683" s="334"/>
      <c r="F3683" s="334"/>
      <c r="G3683" s="334"/>
      <c r="H3683" s="335"/>
      <c r="I3683" s="336"/>
      <c r="J3683" s="336"/>
      <c r="K3683" s="336"/>
      <c r="L3683" s="336"/>
      <c r="M3683" s="336"/>
      <c r="N3683" s="337"/>
    </row>
    <row r="3684" spans="2:14" x14ac:dyDescent="0.25">
      <c r="B3684" s="332"/>
      <c r="C3684" s="332"/>
      <c r="D3684" s="333"/>
      <c r="E3684" s="334"/>
      <c r="F3684" s="334"/>
      <c r="G3684" s="334"/>
      <c r="H3684" s="335"/>
      <c r="I3684" s="336"/>
      <c r="J3684" s="336"/>
      <c r="K3684" s="336"/>
      <c r="L3684" s="336"/>
      <c r="M3684" s="336"/>
      <c r="N3684" s="337"/>
    </row>
    <row r="3685" spans="2:14" x14ac:dyDescent="0.25">
      <c r="B3685" s="332"/>
      <c r="C3685" s="332"/>
      <c r="D3685" s="333"/>
      <c r="E3685" s="334"/>
      <c r="F3685" s="334"/>
      <c r="G3685" s="334"/>
      <c r="H3685" s="335"/>
      <c r="I3685" s="336"/>
      <c r="J3685" s="336"/>
      <c r="K3685" s="336"/>
      <c r="L3685" s="336"/>
      <c r="M3685" s="336"/>
      <c r="N3685" s="337"/>
    </row>
    <row r="3686" spans="2:14" x14ac:dyDescent="0.25">
      <c r="B3686" s="332"/>
      <c r="C3686" s="332"/>
      <c r="D3686" s="333"/>
      <c r="E3686" s="334"/>
      <c r="F3686" s="334"/>
      <c r="G3686" s="334"/>
      <c r="H3686" s="335"/>
      <c r="I3686" s="336"/>
      <c r="J3686" s="336"/>
      <c r="K3686" s="336"/>
      <c r="L3686" s="336"/>
      <c r="M3686" s="336"/>
      <c r="N3686" s="337"/>
    </row>
    <row r="3687" spans="2:14" x14ac:dyDescent="0.25">
      <c r="B3687" s="332"/>
      <c r="C3687" s="332"/>
      <c r="D3687" s="333"/>
      <c r="E3687" s="334"/>
      <c r="F3687" s="334"/>
      <c r="G3687" s="334"/>
      <c r="H3687" s="335"/>
      <c r="I3687" s="336"/>
      <c r="J3687" s="336"/>
      <c r="K3687" s="336"/>
      <c r="L3687" s="336"/>
      <c r="M3687" s="336"/>
      <c r="N3687" s="337"/>
    </row>
    <row r="3688" spans="2:14" x14ac:dyDescent="0.25">
      <c r="B3688" s="332"/>
      <c r="C3688" s="332"/>
      <c r="D3688" s="333"/>
      <c r="E3688" s="334"/>
      <c r="F3688" s="334"/>
      <c r="G3688" s="334"/>
      <c r="H3688" s="335"/>
      <c r="I3688" s="336"/>
      <c r="J3688" s="336"/>
      <c r="K3688" s="336"/>
      <c r="L3688" s="336"/>
      <c r="M3688" s="336"/>
      <c r="N3688" s="337"/>
    </row>
    <row r="3689" spans="2:14" x14ac:dyDescent="0.25">
      <c r="B3689" s="332"/>
      <c r="C3689" s="332"/>
      <c r="D3689" s="333"/>
      <c r="E3689" s="334"/>
      <c r="F3689" s="334"/>
      <c r="G3689" s="334"/>
      <c r="H3689" s="335"/>
      <c r="I3689" s="336"/>
      <c r="J3689" s="336"/>
      <c r="K3689" s="336"/>
      <c r="L3689" s="336"/>
      <c r="M3689" s="336"/>
      <c r="N3689" s="337"/>
    </row>
    <row r="3690" spans="2:14" x14ac:dyDescent="0.25">
      <c r="B3690" s="332"/>
      <c r="C3690" s="332"/>
      <c r="D3690" s="333"/>
      <c r="E3690" s="334"/>
      <c r="F3690" s="334"/>
      <c r="G3690" s="334"/>
      <c r="H3690" s="335"/>
      <c r="I3690" s="336"/>
      <c r="J3690" s="336"/>
      <c r="K3690" s="336"/>
      <c r="L3690" s="336"/>
      <c r="M3690" s="336"/>
      <c r="N3690" s="337"/>
    </row>
    <row r="3691" spans="2:14" x14ac:dyDescent="0.25">
      <c r="B3691" s="332"/>
      <c r="C3691" s="332"/>
      <c r="D3691" s="333"/>
      <c r="E3691" s="334"/>
      <c r="F3691" s="334"/>
      <c r="G3691" s="334"/>
      <c r="H3691" s="335"/>
      <c r="I3691" s="336"/>
      <c r="J3691" s="336"/>
      <c r="K3691" s="336"/>
      <c r="L3691" s="336"/>
      <c r="M3691" s="336"/>
      <c r="N3691" s="337"/>
    </row>
    <row r="3692" spans="2:14" x14ac:dyDescent="0.25">
      <c r="B3692" s="332"/>
      <c r="C3692" s="332"/>
      <c r="D3692" s="333"/>
      <c r="E3692" s="334"/>
      <c r="F3692" s="334"/>
      <c r="G3692" s="334"/>
      <c r="H3692" s="335"/>
      <c r="I3692" s="336"/>
      <c r="J3692" s="336"/>
      <c r="K3692" s="336"/>
      <c r="L3692" s="336"/>
      <c r="M3692" s="336"/>
      <c r="N3692" s="337"/>
    </row>
    <row r="3693" spans="2:14" x14ac:dyDescent="0.25">
      <c r="B3693" s="332"/>
      <c r="C3693" s="332"/>
      <c r="D3693" s="333"/>
      <c r="E3693" s="334"/>
      <c r="F3693" s="334"/>
      <c r="G3693" s="334"/>
      <c r="H3693" s="335"/>
      <c r="I3693" s="336"/>
      <c r="J3693" s="336"/>
      <c r="K3693" s="336"/>
      <c r="L3693" s="336"/>
      <c r="M3693" s="336"/>
      <c r="N3693" s="337"/>
    </row>
    <row r="3694" spans="2:14" x14ac:dyDescent="0.25">
      <c r="B3694" s="332"/>
      <c r="C3694" s="332"/>
      <c r="D3694" s="333"/>
      <c r="E3694" s="334"/>
      <c r="F3694" s="334"/>
      <c r="G3694" s="334"/>
      <c r="H3694" s="335"/>
      <c r="I3694" s="336"/>
      <c r="J3694" s="336"/>
      <c r="K3694" s="336"/>
      <c r="L3694" s="336"/>
      <c r="M3694" s="336"/>
      <c r="N3694" s="337"/>
    </row>
    <row r="3695" spans="2:14" x14ac:dyDescent="0.25">
      <c r="B3695" s="332"/>
      <c r="C3695" s="332"/>
      <c r="D3695" s="333"/>
      <c r="E3695" s="334"/>
      <c r="F3695" s="334"/>
      <c r="G3695" s="334"/>
      <c r="H3695" s="335"/>
      <c r="I3695" s="336"/>
      <c r="J3695" s="336"/>
      <c r="K3695" s="336"/>
      <c r="L3695" s="336"/>
      <c r="M3695" s="336"/>
      <c r="N3695" s="337"/>
    </row>
    <row r="3696" spans="2:14" x14ac:dyDescent="0.25">
      <c r="B3696" s="332"/>
      <c r="C3696" s="332"/>
      <c r="D3696" s="333"/>
      <c r="E3696" s="334"/>
      <c r="F3696" s="334"/>
      <c r="G3696" s="334"/>
      <c r="H3696" s="335"/>
      <c r="I3696" s="336"/>
      <c r="J3696" s="336"/>
      <c r="K3696" s="336"/>
      <c r="L3696" s="336"/>
      <c r="M3696" s="336"/>
      <c r="N3696" s="337"/>
    </row>
    <row r="3697" spans="2:14" x14ac:dyDescent="0.25">
      <c r="B3697" s="332"/>
      <c r="C3697" s="332"/>
      <c r="D3697" s="333"/>
      <c r="E3697" s="334"/>
      <c r="F3697" s="334"/>
      <c r="G3697" s="334"/>
      <c r="H3697" s="335"/>
      <c r="I3697" s="336"/>
      <c r="J3697" s="336"/>
      <c r="K3697" s="336"/>
      <c r="L3697" s="336"/>
      <c r="M3697" s="336"/>
      <c r="N3697" s="337"/>
    </row>
    <row r="3698" spans="2:14" x14ac:dyDescent="0.25">
      <c r="B3698" s="332"/>
      <c r="C3698" s="332"/>
      <c r="D3698" s="333"/>
      <c r="E3698" s="334"/>
      <c r="F3698" s="334"/>
      <c r="G3698" s="334"/>
      <c r="H3698" s="335"/>
      <c r="I3698" s="336"/>
      <c r="J3698" s="336"/>
      <c r="K3698" s="336"/>
      <c r="L3698" s="336"/>
      <c r="M3698" s="336"/>
      <c r="N3698" s="337"/>
    </row>
    <row r="3699" spans="2:14" x14ac:dyDescent="0.25">
      <c r="B3699" s="332"/>
      <c r="C3699" s="332"/>
      <c r="D3699" s="333"/>
      <c r="E3699" s="334"/>
      <c r="F3699" s="334"/>
      <c r="G3699" s="334"/>
      <c r="H3699" s="335"/>
      <c r="I3699" s="336"/>
      <c r="J3699" s="336"/>
      <c r="K3699" s="336"/>
      <c r="L3699" s="336"/>
      <c r="M3699" s="336"/>
      <c r="N3699" s="337"/>
    </row>
    <row r="3700" spans="2:14" x14ac:dyDescent="0.25">
      <c r="B3700" s="332"/>
      <c r="C3700" s="332"/>
      <c r="D3700" s="333"/>
      <c r="E3700" s="334"/>
      <c r="F3700" s="334"/>
      <c r="G3700" s="334"/>
      <c r="H3700" s="335"/>
      <c r="I3700" s="336"/>
      <c r="J3700" s="336"/>
      <c r="K3700" s="336"/>
      <c r="L3700" s="336"/>
      <c r="M3700" s="336"/>
      <c r="N3700" s="337"/>
    </row>
    <row r="3701" spans="2:14" x14ac:dyDescent="0.25">
      <c r="B3701" s="332"/>
      <c r="C3701" s="332"/>
      <c r="D3701" s="333"/>
      <c r="E3701" s="334"/>
      <c r="F3701" s="334"/>
      <c r="G3701" s="334"/>
      <c r="H3701" s="335"/>
      <c r="I3701" s="336"/>
      <c r="J3701" s="336"/>
      <c r="K3701" s="336"/>
      <c r="L3701" s="336"/>
      <c r="M3701" s="336"/>
      <c r="N3701" s="337"/>
    </row>
    <row r="3702" spans="2:14" x14ac:dyDescent="0.25">
      <c r="B3702" s="332"/>
      <c r="C3702" s="332"/>
      <c r="D3702" s="333"/>
      <c r="E3702" s="334"/>
      <c r="F3702" s="334"/>
      <c r="G3702" s="334"/>
      <c r="H3702" s="335"/>
      <c r="I3702" s="336"/>
      <c r="J3702" s="336"/>
      <c r="K3702" s="336"/>
      <c r="L3702" s="336"/>
      <c r="M3702" s="336"/>
      <c r="N3702" s="337"/>
    </row>
    <row r="3703" spans="2:14" x14ac:dyDescent="0.25">
      <c r="B3703" s="332"/>
      <c r="C3703" s="332"/>
      <c r="D3703" s="333"/>
      <c r="E3703" s="334"/>
      <c r="F3703" s="334"/>
      <c r="G3703" s="334"/>
      <c r="H3703" s="335"/>
      <c r="I3703" s="336"/>
      <c r="J3703" s="336"/>
      <c r="K3703" s="336"/>
      <c r="L3703" s="336"/>
      <c r="M3703" s="336"/>
      <c r="N3703" s="337"/>
    </row>
    <row r="3704" spans="2:14" x14ac:dyDescent="0.25">
      <c r="B3704" s="332"/>
      <c r="C3704" s="332"/>
      <c r="D3704" s="333"/>
      <c r="E3704" s="334"/>
      <c r="F3704" s="334"/>
      <c r="G3704" s="334"/>
      <c r="H3704" s="335"/>
      <c r="I3704" s="336"/>
      <c r="J3704" s="336"/>
      <c r="K3704" s="336"/>
      <c r="L3704" s="336"/>
      <c r="M3704" s="336"/>
      <c r="N3704" s="337"/>
    </row>
    <row r="3705" spans="2:14" x14ac:dyDescent="0.25">
      <c r="B3705" s="332"/>
      <c r="C3705" s="332"/>
      <c r="D3705" s="333"/>
      <c r="E3705" s="334"/>
      <c r="F3705" s="334"/>
      <c r="G3705" s="334"/>
      <c r="H3705" s="335"/>
      <c r="I3705" s="336"/>
      <c r="J3705" s="336"/>
      <c r="K3705" s="336"/>
      <c r="L3705" s="336"/>
      <c r="M3705" s="336"/>
      <c r="N3705" s="337"/>
    </row>
    <row r="3706" spans="2:14" x14ac:dyDescent="0.25">
      <c r="B3706" s="332"/>
      <c r="C3706" s="332"/>
      <c r="D3706" s="333"/>
      <c r="E3706" s="334"/>
      <c r="F3706" s="334"/>
      <c r="G3706" s="334"/>
      <c r="H3706" s="335"/>
      <c r="I3706" s="336"/>
      <c r="J3706" s="336"/>
      <c r="K3706" s="336"/>
      <c r="L3706" s="336"/>
      <c r="M3706" s="336"/>
      <c r="N3706" s="337"/>
    </row>
    <row r="3707" spans="2:14" x14ac:dyDescent="0.25">
      <c r="B3707" s="332"/>
      <c r="C3707" s="332"/>
      <c r="D3707" s="333"/>
      <c r="E3707" s="334"/>
      <c r="F3707" s="334"/>
      <c r="G3707" s="334"/>
      <c r="H3707" s="335"/>
      <c r="I3707" s="336"/>
      <c r="J3707" s="336"/>
      <c r="K3707" s="336"/>
      <c r="L3707" s="336"/>
      <c r="M3707" s="336"/>
      <c r="N3707" s="337"/>
    </row>
    <row r="3708" spans="2:14" x14ac:dyDescent="0.25">
      <c r="B3708" s="332"/>
      <c r="C3708" s="332"/>
      <c r="D3708" s="333"/>
      <c r="E3708" s="334"/>
      <c r="F3708" s="334"/>
      <c r="G3708" s="334"/>
      <c r="H3708" s="335"/>
      <c r="I3708" s="336"/>
      <c r="J3708" s="336"/>
      <c r="K3708" s="336"/>
      <c r="L3708" s="336"/>
      <c r="M3708" s="336"/>
      <c r="N3708" s="337"/>
    </row>
    <row r="3709" spans="2:14" x14ac:dyDescent="0.25">
      <c r="B3709" s="332"/>
      <c r="C3709" s="332"/>
      <c r="D3709" s="333"/>
      <c r="E3709" s="334"/>
      <c r="F3709" s="334"/>
      <c r="G3709" s="334"/>
      <c r="H3709" s="335"/>
      <c r="I3709" s="336"/>
      <c r="J3709" s="336"/>
      <c r="K3709" s="336"/>
      <c r="L3709" s="336"/>
      <c r="M3709" s="336"/>
      <c r="N3709" s="337"/>
    </row>
    <row r="3710" spans="2:14" x14ac:dyDescent="0.25">
      <c r="B3710" s="332"/>
      <c r="C3710" s="332"/>
      <c r="D3710" s="333"/>
      <c r="E3710" s="334"/>
      <c r="F3710" s="334"/>
      <c r="G3710" s="334"/>
      <c r="H3710" s="335"/>
      <c r="I3710" s="336"/>
      <c r="J3710" s="336"/>
      <c r="K3710" s="336"/>
      <c r="L3710" s="336"/>
      <c r="M3710" s="336"/>
      <c r="N3710" s="337"/>
    </row>
    <row r="3711" spans="2:14" x14ac:dyDescent="0.25">
      <c r="B3711" s="332"/>
      <c r="C3711" s="332"/>
      <c r="D3711" s="333"/>
      <c r="E3711" s="334"/>
      <c r="F3711" s="334"/>
      <c r="G3711" s="334"/>
      <c r="H3711" s="335"/>
      <c r="I3711" s="336"/>
      <c r="J3711" s="336"/>
      <c r="K3711" s="336"/>
      <c r="L3711" s="336"/>
      <c r="M3711" s="336"/>
      <c r="N3711" s="337"/>
    </row>
    <row r="3712" spans="2:14" x14ac:dyDescent="0.25">
      <c r="B3712" s="332"/>
      <c r="C3712" s="332"/>
      <c r="D3712" s="333"/>
      <c r="E3712" s="334"/>
      <c r="F3712" s="334"/>
      <c r="G3712" s="334"/>
      <c r="H3712" s="335"/>
      <c r="I3712" s="336"/>
      <c r="J3712" s="336"/>
      <c r="K3712" s="336"/>
      <c r="L3712" s="336"/>
      <c r="M3712" s="336"/>
      <c r="N3712" s="337"/>
    </row>
    <row r="3713" spans="2:14" x14ac:dyDescent="0.25">
      <c r="B3713" s="332"/>
      <c r="C3713" s="332"/>
      <c r="D3713" s="333"/>
      <c r="E3713" s="334"/>
      <c r="F3713" s="334"/>
      <c r="G3713" s="334"/>
      <c r="H3713" s="335"/>
      <c r="I3713" s="336"/>
      <c r="J3713" s="336"/>
      <c r="K3713" s="336"/>
      <c r="L3713" s="336"/>
      <c r="M3713" s="336"/>
      <c r="N3713" s="337"/>
    </row>
    <row r="3714" spans="2:14" x14ac:dyDescent="0.25">
      <c r="B3714" s="332"/>
      <c r="C3714" s="332"/>
      <c r="D3714" s="333"/>
      <c r="E3714" s="334"/>
      <c r="F3714" s="334"/>
      <c r="G3714" s="334"/>
      <c r="H3714" s="335"/>
      <c r="I3714" s="336"/>
      <c r="J3714" s="336"/>
      <c r="K3714" s="336"/>
      <c r="L3714" s="336"/>
      <c r="M3714" s="336"/>
      <c r="N3714" s="337"/>
    </row>
    <row r="3715" spans="2:14" x14ac:dyDescent="0.25">
      <c r="B3715" s="332"/>
      <c r="C3715" s="332"/>
      <c r="D3715" s="333"/>
      <c r="E3715" s="334"/>
      <c r="F3715" s="334"/>
      <c r="G3715" s="334"/>
      <c r="H3715" s="335"/>
      <c r="I3715" s="336"/>
      <c r="J3715" s="336"/>
      <c r="K3715" s="336"/>
      <c r="L3715" s="336"/>
      <c r="M3715" s="336"/>
      <c r="N3715" s="337"/>
    </row>
    <row r="3716" spans="2:14" x14ac:dyDescent="0.25">
      <c r="B3716" s="332"/>
      <c r="C3716" s="332"/>
      <c r="D3716" s="333"/>
      <c r="E3716" s="334"/>
      <c r="F3716" s="334"/>
      <c r="G3716" s="334"/>
      <c r="H3716" s="335"/>
      <c r="I3716" s="336"/>
      <c r="J3716" s="336"/>
      <c r="K3716" s="336"/>
      <c r="L3716" s="336"/>
      <c r="M3716" s="336"/>
      <c r="N3716" s="337"/>
    </row>
    <row r="3717" spans="2:14" x14ac:dyDescent="0.25">
      <c r="B3717" s="332"/>
      <c r="C3717" s="332"/>
      <c r="D3717" s="333"/>
      <c r="E3717" s="334"/>
      <c r="F3717" s="334"/>
      <c r="G3717" s="334"/>
      <c r="H3717" s="335"/>
      <c r="I3717" s="336"/>
      <c r="J3717" s="336"/>
      <c r="K3717" s="336"/>
      <c r="L3717" s="336"/>
      <c r="M3717" s="336"/>
      <c r="N3717" s="337"/>
    </row>
    <row r="3718" spans="2:14" x14ac:dyDescent="0.25">
      <c r="B3718" s="332"/>
      <c r="C3718" s="332"/>
      <c r="D3718" s="333"/>
      <c r="E3718" s="334"/>
      <c r="F3718" s="334"/>
      <c r="G3718" s="334"/>
      <c r="H3718" s="335"/>
      <c r="I3718" s="336"/>
      <c r="J3718" s="336"/>
      <c r="K3718" s="336"/>
      <c r="L3718" s="336"/>
      <c r="M3718" s="336"/>
      <c r="N3718" s="337"/>
    </row>
    <row r="3719" spans="2:14" x14ac:dyDescent="0.25">
      <c r="B3719" s="332"/>
      <c r="C3719" s="332"/>
      <c r="D3719" s="333"/>
      <c r="E3719" s="334"/>
      <c r="F3719" s="334"/>
      <c r="G3719" s="334"/>
      <c r="H3719" s="335"/>
      <c r="I3719" s="336"/>
      <c r="J3719" s="336"/>
      <c r="K3719" s="336"/>
      <c r="L3719" s="336"/>
      <c r="M3719" s="336"/>
      <c r="N3719" s="337"/>
    </row>
    <row r="3720" spans="2:14" x14ac:dyDescent="0.25">
      <c r="B3720" s="332"/>
      <c r="C3720" s="332"/>
      <c r="D3720" s="333"/>
      <c r="E3720" s="334"/>
      <c r="F3720" s="334"/>
      <c r="G3720" s="334"/>
      <c r="H3720" s="335"/>
      <c r="I3720" s="336"/>
      <c r="J3720" s="336"/>
      <c r="K3720" s="336"/>
      <c r="L3720" s="336"/>
      <c r="M3720" s="336"/>
      <c r="N3720" s="337"/>
    </row>
    <row r="3721" spans="2:14" x14ac:dyDescent="0.25">
      <c r="B3721" s="332"/>
      <c r="C3721" s="332"/>
      <c r="D3721" s="333"/>
      <c r="E3721" s="334"/>
      <c r="F3721" s="334"/>
      <c r="G3721" s="334"/>
      <c r="H3721" s="335"/>
      <c r="I3721" s="336"/>
      <c r="J3721" s="336"/>
      <c r="K3721" s="336"/>
      <c r="L3721" s="336"/>
      <c r="M3721" s="336"/>
      <c r="N3721" s="337"/>
    </row>
    <row r="3722" spans="2:14" x14ac:dyDescent="0.25">
      <c r="B3722" s="332"/>
      <c r="C3722" s="332"/>
      <c r="D3722" s="333"/>
      <c r="E3722" s="334"/>
      <c r="F3722" s="334"/>
      <c r="G3722" s="334"/>
      <c r="H3722" s="335"/>
      <c r="I3722" s="336"/>
      <c r="J3722" s="336"/>
      <c r="K3722" s="336"/>
      <c r="L3722" s="336"/>
      <c r="M3722" s="336"/>
      <c r="N3722" s="337"/>
    </row>
    <row r="3723" spans="2:14" x14ac:dyDescent="0.25">
      <c r="B3723" s="332"/>
      <c r="C3723" s="332"/>
      <c r="D3723" s="333"/>
      <c r="E3723" s="334"/>
      <c r="F3723" s="334"/>
      <c r="G3723" s="334"/>
      <c r="H3723" s="335"/>
      <c r="I3723" s="336"/>
      <c r="J3723" s="336"/>
      <c r="K3723" s="336"/>
      <c r="L3723" s="336"/>
      <c r="M3723" s="336"/>
      <c r="N3723" s="337"/>
    </row>
    <row r="3724" spans="2:14" x14ac:dyDescent="0.25">
      <c r="B3724" s="332"/>
      <c r="C3724" s="332"/>
      <c r="D3724" s="333"/>
      <c r="E3724" s="334"/>
      <c r="F3724" s="334"/>
      <c r="G3724" s="334"/>
      <c r="H3724" s="335"/>
      <c r="I3724" s="336"/>
      <c r="J3724" s="336"/>
      <c r="K3724" s="336"/>
      <c r="L3724" s="336"/>
      <c r="M3724" s="336"/>
      <c r="N3724" s="337"/>
    </row>
    <row r="3725" spans="2:14" x14ac:dyDescent="0.25">
      <c r="B3725" s="332"/>
      <c r="C3725" s="332"/>
      <c r="D3725" s="333"/>
      <c r="E3725" s="334"/>
      <c r="F3725" s="334"/>
      <c r="G3725" s="334"/>
      <c r="H3725" s="335"/>
      <c r="I3725" s="336"/>
      <c r="J3725" s="336"/>
      <c r="K3725" s="336"/>
      <c r="L3725" s="336"/>
      <c r="M3725" s="336"/>
      <c r="N3725" s="337"/>
    </row>
    <row r="3726" spans="2:14" x14ac:dyDescent="0.25">
      <c r="B3726" s="332"/>
      <c r="C3726" s="332"/>
      <c r="D3726" s="333"/>
      <c r="E3726" s="334"/>
      <c r="F3726" s="334"/>
      <c r="G3726" s="334"/>
      <c r="H3726" s="335"/>
      <c r="I3726" s="336"/>
      <c r="J3726" s="336"/>
      <c r="K3726" s="336"/>
      <c r="L3726" s="336"/>
      <c r="M3726" s="336"/>
      <c r="N3726" s="337"/>
    </row>
    <row r="3727" spans="2:14" x14ac:dyDescent="0.25">
      <c r="B3727" s="332"/>
      <c r="C3727" s="332"/>
      <c r="D3727" s="333"/>
      <c r="E3727" s="334"/>
      <c r="F3727" s="334"/>
      <c r="G3727" s="334"/>
      <c r="H3727" s="335"/>
      <c r="I3727" s="336"/>
      <c r="J3727" s="336"/>
      <c r="K3727" s="336"/>
      <c r="L3727" s="336"/>
      <c r="M3727" s="336"/>
      <c r="N3727" s="337"/>
    </row>
    <row r="3728" spans="2:14" x14ac:dyDescent="0.25">
      <c r="B3728" s="332"/>
      <c r="C3728" s="332"/>
      <c r="D3728" s="333"/>
      <c r="E3728" s="334"/>
      <c r="F3728" s="334"/>
      <c r="G3728" s="334"/>
      <c r="H3728" s="335"/>
      <c r="I3728" s="336"/>
      <c r="J3728" s="336"/>
      <c r="K3728" s="336"/>
      <c r="L3728" s="336"/>
      <c r="M3728" s="336"/>
      <c r="N3728" s="337"/>
    </row>
    <row r="3729" spans="2:14" x14ac:dyDescent="0.25">
      <c r="B3729" s="332"/>
      <c r="C3729" s="332"/>
      <c r="D3729" s="333"/>
      <c r="E3729" s="334"/>
      <c r="F3729" s="334"/>
      <c r="G3729" s="334"/>
      <c r="H3729" s="335"/>
      <c r="I3729" s="336"/>
      <c r="J3729" s="336"/>
      <c r="K3729" s="336"/>
      <c r="L3729" s="336"/>
      <c r="M3729" s="336"/>
      <c r="N3729" s="337"/>
    </row>
    <row r="3730" spans="2:14" x14ac:dyDescent="0.25">
      <c r="B3730" s="332"/>
      <c r="C3730" s="332"/>
      <c r="D3730" s="333"/>
      <c r="E3730" s="334"/>
      <c r="F3730" s="334"/>
      <c r="G3730" s="334"/>
      <c r="H3730" s="335"/>
      <c r="I3730" s="336"/>
      <c r="J3730" s="336"/>
      <c r="K3730" s="336"/>
      <c r="L3730" s="336"/>
      <c r="M3730" s="336"/>
      <c r="N3730" s="337"/>
    </row>
    <row r="3731" spans="2:14" x14ac:dyDescent="0.25">
      <c r="B3731" s="332"/>
      <c r="C3731" s="332"/>
      <c r="D3731" s="333"/>
      <c r="E3731" s="334"/>
      <c r="F3731" s="334"/>
      <c r="G3731" s="334"/>
      <c r="H3731" s="335"/>
      <c r="I3731" s="336"/>
      <c r="J3731" s="336"/>
      <c r="K3731" s="336"/>
      <c r="L3731" s="336"/>
      <c r="M3731" s="336"/>
      <c r="N3731" s="337"/>
    </row>
    <row r="3732" spans="2:14" x14ac:dyDescent="0.25">
      <c r="B3732" s="332"/>
      <c r="C3732" s="332"/>
      <c r="D3732" s="333"/>
      <c r="E3732" s="334"/>
      <c r="F3732" s="334"/>
      <c r="G3732" s="334"/>
      <c r="H3732" s="335"/>
      <c r="I3732" s="336"/>
      <c r="J3732" s="336"/>
      <c r="K3732" s="336"/>
      <c r="L3732" s="336"/>
      <c r="M3732" s="336"/>
      <c r="N3732" s="337"/>
    </row>
    <row r="3733" spans="2:14" x14ac:dyDescent="0.25">
      <c r="B3733" s="332"/>
      <c r="C3733" s="332"/>
      <c r="D3733" s="333"/>
      <c r="E3733" s="334"/>
      <c r="F3733" s="334"/>
      <c r="G3733" s="334"/>
      <c r="H3733" s="335"/>
      <c r="I3733" s="336"/>
      <c r="J3733" s="336"/>
      <c r="K3733" s="336"/>
      <c r="L3733" s="336"/>
      <c r="M3733" s="336"/>
      <c r="N3733" s="337"/>
    </row>
    <row r="3734" spans="2:14" x14ac:dyDescent="0.25">
      <c r="B3734" s="332"/>
      <c r="C3734" s="332"/>
      <c r="D3734" s="333"/>
      <c r="E3734" s="334"/>
      <c r="F3734" s="334"/>
      <c r="G3734" s="334"/>
      <c r="H3734" s="335"/>
      <c r="I3734" s="336"/>
      <c r="J3734" s="336"/>
      <c r="K3734" s="336"/>
      <c r="L3734" s="336"/>
      <c r="M3734" s="336"/>
      <c r="N3734" s="337"/>
    </row>
    <row r="3735" spans="2:14" x14ac:dyDescent="0.25">
      <c r="B3735" s="332"/>
      <c r="C3735" s="332"/>
      <c r="D3735" s="333"/>
      <c r="E3735" s="334"/>
      <c r="F3735" s="334"/>
      <c r="G3735" s="334"/>
      <c r="H3735" s="335"/>
      <c r="I3735" s="336"/>
      <c r="J3735" s="336"/>
      <c r="K3735" s="336"/>
      <c r="L3735" s="336"/>
      <c r="M3735" s="336"/>
      <c r="N3735" s="337"/>
    </row>
    <row r="3736" spans="2:14" x14ac:dyDescent="0.25">
      <c r="B3736" s="332"/>
      <c r="C3736" s="332"/>
      <c r="D3736" s="333"/>
      <c r="E3736" s="334"/>
      <c r="F3736" s="334"/>
      <c r="G3736" s="334"/>
      <c r="H3736" s="335"/>
      <c r="I3736" s="336"/>
      <c r="J3736" s="336"/>
      <c r="K3736" s="336"/>
      <c r="L3736" s="336"/>
      <c r="M3736" s="336"/>
      <c r="N3736" s="337"/>
    </row>
    <row r="3737" spans="2:14" x14ac:dyDescent="0.25">
      <c r="B3737" s="332"/>
      <c r="C3737" s="332"/>
      <c r="D3737" s="333"/>
      <c r="E3737" s="334"/>
      <c r="F3737" s="334"/>
      <c r="G3737" s="334"/>
      <c r="H3737" s="335"/>
      <c r="I3737" s="336"/>
      <c r="J3737" s="336"/>
      <c r="K3737" s="336"/>
      <c r="L3737" s="336"/>
      <c r="M3737" s="336"/>
      <c r="N3737" s="337"/>
    </row>
    <row r="3738" spans="2:14" x14ac:dyDescent="0.25">
      <c r="B3738" s="332"/>
      <c r="C3738" s="332"/>
      <c r="D3738" s="333"/>
      <c r="E3738" s="334"/>
      <c r="F3738" s="334"/>
      <c r="G3738" s="334"/>
      <c r="H3738" s="335"/>
      <c r="I3738" s="336"/>
      <c r="J3738" s="336"/>
      <c r="K3738" s="336"/>
      <c r="L3738" s="336"/>
      <c r="M3738" s="336"/>
      <c r="N3738" s="337"/>
    </row>
    <row r="3739" spans="2:14" x14ac:dyDescent="0.25">
      <c r="B3739" s="332"/>
      <c r="C3739" s="332"/>
      <c r="D3739" s="333"/>
      <c r="E3739" s="334"/>
      <c r="F3739" s="334"/>
      <c r="G3739" s="334"/>
      <c r="H3739" s="335"/>
      <c r="I3739" s="336"/>
      <c r="J3739" s="336"/>
      <c r="K3739" s="336"/>
      <c r="L3739" s="336"/>
      <c r="M3739" s="336"/>
      <c r="N3739" s="337"/>
    </row>
    <row r="3740" spans="2:14" x14ac:dyDescent="0.25">
      <c r="B3740" s="332"/>
      <c r="C3740" s="332"/>
      <c r="D3740" s="333"/>
      <c r="E3740" s="334"/>
      <c r="F3740" s="334"/>
      <c r="G3740" s="334"/>
      <c r="H3740" s="335"/>
      <c r="I3740" s="336"/>
      <c r="J3740" s="336"/>
      <c r="K3740" s="336"/>
      <c r="L3740" s="336"/>
      <c r="M3740" s="336"/>
      <c r="N3740" s="337"/>
    </row>
    <row r="3741" spans="2:14" x14ac:dyDescent="0.25">
      <c r="B3741" s="332"/>
      <c r="C3741" s="332"/>
      <c r="D3741" s="333"/>
      <c r="E3741" s="334"/>
      <c r="F3741" s="334"/>
      <c r="G3741" s="334"/>
      <c r="H3741" s="335"/>
      <c r="I3741" s="336"/>
      <c r="J3741" s="336"/>
      <c r="K3741" s="336"/>
      <c r="L3741" s="336"/>
      <c r="M3741" s="336"/>
      <c r="N3741" s="337"/>
    </row>
    <row r="3742" spans="2:14" x14ac:dyDescent="0.25">
      <c r="B3742" s="332"/>
      <c r="C3742" s="332"/>
      <c r="D3742" s="333"/>
      <c r="E3742" s="334"/>
      <c r="F3742" s="334"/>
      <c r="G3742" s="334"/>
      <c r="H3742" s="335"/>
      <c r="I3742" s="336"/>
      <c r="J3742" s="336"/>
      <c r="K3742" s="336"/>
      <c r="L3742" s="336"/>
      <c r="M3742" s="336"/>
      <c r="N3742" s="337"/>
    </row>
    <row r="3743" spans="2:14" x14ac:dyDescent="0.25">
      <c r="B3743" s="332"/>
      <c r="C3743" s="332"/>
      <c r="D3743" s="333"/>
      <c r="E3743" s="334"/>
      <c r="F3743" s="334"/>
      <c r="G3743" s="334"/>
      <c r="H3743" s="335"/>
      <c r="I3743" s="336"/>
      <c r="J3743" s="336"/>
      <c r="K3743" s="336"/>
      <c r="L3743" s="336"/>
      <c r="M3743" s="336"/>
      <c r="N3743" s="337"/>
    </row>
    <row r="3744" spans="2:14" x14ac:dyDescent="0.25">
      <c r="B3744" s="332"/>
      <c r="C3744" s="332"/>
      <c r="D3744" s="333"/>
      <c r="E3744" s="334"/>
      <c r="F3744" s="334"/>
      <c r="G3744" s="334"/>
      <c r="H3744" s="335"/>
      <c r="I3744" s="336"/>
      <c r="J3744" s="336"/>
      <c r="K3744" s="336"/>
      <c r="L3744" s="336"/>
      <c r="M3744" s="336"/>
      <c r="N3744" s="337"/>
    </row>
    <row r="3745" spans="2:14" x14ac:dyDescent="0.25">
      <c r="B3745" s="332"/>
      <c r="C3745" s="332"/>
      <c r="D3745" s="333"/>
      <c r="E3745" s="334"/>
      <c r="F3745" s="334"/>
      <c r="G3745" s="334"/>
      <c r="H3745" s="335"/>
      <c r="I3745" s="336"/>
      <c r="J3745" s="336"/>
      <c r="K3745" s="336"/>
      <c r="L3745" s="336"/>
      <c r="M3745" s="336"/>
      <c r="N3745" s="337"/>
    </row>
    <row r="3746" spans="2:14" x14ac:dyDescent="0.25">
      <c r="B3746" s="332"/>
      <c r="C3746" s="332"/>
      <c r="D3746" s="333"/>
      <c r="E3746" s="334"/>
      <c r="F3746" s="334"/>
      <c r="G3746" s="334"/>
      <c r="H3746" s="335"/>
      <c r="I3746" s="336"/>
      <c r="J3746" s="336"/>
      <c r="K3746" s="336"/>
      <c r="L3746" s="336"/>
      <c r="M3746" s="336"/>
      <c r="N3746" s="337"/>
    </row>
    <row r="3747" spans="2:14" x14ac:dyDescent="0.25">
      <c r="B3747" s="332"/>
      <c r="C3747" s="332"/>
      <c r="D3747" s="333"/>
      <c r="E3747" s="334"/>
      <c r="F3747" s="334"/>
      <c r="G3747" s="334"/>
      <c r="H3747" s="335"/>
      <c r="I3747" s="336"/>
      <c r="J3747" s="336"/>
      <c r="K3747" s="336"/>
      <c r="L3747" s="336"/>
      <c r="M3747" s="336"/>
      <c r="N3747" s="337"/>
    </row>
    <row r="3748" spans="2:14" x14ac:dyDescent="0.25">
      <c r="B3748" s="332"/>
      <c r="C3748" s="332"/>
      <c r="D3748" s="333"/>
      <c r="E3748" s="334"/>
      <c r="F3748" s="334"/>
      <c r="G3748" s="334"/>
      <c r="H3748" s="335"/>
      <c r="I3748" s="336"/>
      <c r="J3748" s="336"/>
      <c r="K3748" s="336"/>
      <c r="L3748" s="336"/>
      <c r="M3748" s="336"/>
      <c r="N3748" s="337"/>
    </row>
    <row r="3749" spans="2:14" x14ac:dyDescent="0.25">
      <c r="B3749" s="332"/>
      <c r="C3749" s="332"/>
      <c r="D3749" s="333"/>
      <c r="E3749" s="334"/>
      <c r="F3749" s="334"/>
      <c r="G3749" s="334"/>
      <c r="H3749" s="335"/>
      <c r="I3749" s="336"/>
      <c r="J3749" s="336"/>
      <c r="K3749" s="336"/>
      <c r="L3749" s="336"/>
      <c r="M3749" s="336"/>
      <c r="N3749" s="337"/>
    </row>
    <row r="3750" spans="2:14" x14ac:dyDescent="0.25">
      <c r="B3750" s="332"/>
      <c r="C3750" s="332"/>
      <c r="D3750" s="333"/>
      <c r="E3750" s="334"/>
      <c r="F3750" s="334"/>
      <c r="G3750" s="334"/>
      <c r="H3750" s="335"/>
      <c r="I3750" s="336"/>
      <c r="J3750" s="336"/>
      <c r="K3750" s="336"/>
      <c r="L3750" s="336"/>
      <c r="M3750" s="336"/>
      <c r="N3750" s="337"/>
    </row>
    <row r="3751" spans="2:14" x14ac:dyDescent="0.25">
      <c r="B3751" s="332"/>
      <c r="C3751" s="332"/>
      <c r="D3751" s="333"/>
      <c r="E3751" s="334"/>
      <c r="F3751" s="334"/>
      <c r="G3751" s="334"/>
      <c r="H3751" s="335"/>
      <c r="I3751" s="336"/>
      <c r="J3751" s="336"/>
      <c r="K3751" s="336"/>
      <c r="L3751" s="336"/>
      <c r="M3751" s="336"/>
      <c r="N3751" s="337"/>
    </row>
    <row r="3752" spans="2:14" x14ac:dyDescent="0.25">
      <c r="B3752" s="332"/>
      <c r="C3752" s="332"/>
      <c r="D3752" s="333"/>
      <c r="E3752" s="334"/>
      <c r="F3752" s="334"/>
      <c r="G3752" s="334"/>
      <c r="H3752" s="335"/>
      <c r="I3752" s="336"/>
      <c r="J3752" s="336"/>
      <c r="K3752" s="336"/>
      <c r="L3752" s="336"/>
      <c r="M3752" s="336"/>
      <c r="N3752" s="337"/>
    </row>
    <row r="3753" spans="2:14" x14ac:dyDescent="0.25">
      <c r="B3753" s="332"/>
      <c r="C3753" s="332"/>
      <c r="D3753" s="333"/>
      <c r="E3753" s="334"/>
      <c r="F3753" s="334"/>
      <c r="G3753" s="334"/>
      <c r="H3753" s="335"/>
      <c r="I3753" s="336"/>
      <c r="J3753" s="336"/>
      <c r="K3753" s="336"/>
      <c r="L3753" s="336"/>
      <c r="M3753" s="336"/>
      <c r="N3753" s="337"/>
    </row>
    <row r="3754" spans="2:14" x14ac:dyDescent="0.25">
      <c r="B3754" s="332"/>
      <c r="C3754" s="332"/>
      <c r="D3754" s="333"/>
      <c r="E3754" s="334"/>
      <c r="F3754" s="334"/>
      <c r="G3754" s="334"/>
      <c r="H3754" s="335"/>
      <c r="I3754" s="336"/>
      <c r="J3754" s="336"/>
      <c r="K3754" s="336"/>
      <c r="L3754" s="336"/>
      <c r="M3754" s="336"/>
      <c r="N3754" s="337"/>
    </row>
    <row r="3755" spans="2:14" x14ac:dyDescent="0.25">
      <c r="B3755" s="332"/>
      <c r="C3755" s="332"/>
      <c r="D3755" s="333"/>
      <c r="E3755" s="334"/>
      <c r="F3755" s="334"/>
      <c r="G3755" s="334"/>
      <c r="H3755" s="335"/>
      <c r="I3755" s="336"/>
      <c r="J3755" s="336"/>
      <c r="K3755" s="336"/>
      <c r="L3755" s="336"/>
      <c r="M3755" s="336"/>
      <c r="N3755" s="337"/>
    </row>
    <row r="3756" spans="2:14" x14ac:dyDescent="0.25">
      <c r="B3756" s="332"/>
      <c r="C3756" s="332"/>
      <c r="D3756" s="333"/>
      <c r="E3756" s="334"/>
      <c r="F3756" s="334"/>
      <c r="G3756" s="334"/>
      <c r="H3756" s="335"/>
      <c r="I3756" s="336"/>
      <c r="J3756" s="336"/>
      <c r="K3756" s="336"/>
      <c r="L3756" s="336"/>
      <c r="M3756" s="336"/>
      <c r="N3756" s="337"/>
    </row>
    <row r="3757" spans="2:14" x14ac:dyDescent="0.25">
      <c r="B3757" s="332"/>
      <c r="C3757" s="332"/>
      <c r="D3757" s="333"/>
      <c r="E3757" s="334"/>
      <c r="F3757" s="334"/>
      <c r="G3757" s="334"/>
      <c r="H3757" s="335"/>
      <c r="I3757" s="336"/>
      <c r="J3757" s="336"/>
      <c r="K3757" s="336"/>
      <c r="L3757" s="336"/>
      <c r="M3757" s="336"/>
      <c r="N3757" s="337"/>
    </row>
    <row r="3758" spans="2:14" x14ac:dyDescent="0.25">
      <c r="B3758" s="332"/>
      <c r="C3758" s="332"/>
      <c r="D3758" s="333"/>
      <c r="E3758" s="334"/>
      <c r="F3758" s="334"/>
      <c r="G3758" s="334"/>
      <c r="H3758" s="335"/>
      <c r="I3758" s="336"/>
      <c r="J3758" s="336"/>
      <c r="K3758" s="336"/>
      <c r="L3758" s="336"/>
      <c r="M3758" s="336"/>
      <c r="N3758" s="337"/>
    </row>
    <row r="3759" spans="2:14" x14ac:dyDescent="0.25">
      <c r="B3759" s="332"/>
      <c r="C3759" s="332"/>
      <c r="D3759" s="333"/>
      <c r="E3759" s="334"/>
      <c r="F3759" s="334"/>
      <c r="G3759" s="334"/>
      <c r="H3759" s="335"/>
      <c r="I3759" s="336"/>
      <c r="J3759" s="336"/>
      <c r="K3759" s="336"/>
      <c r="L3759" s="336"/>
      <c r="M3759" s="336"/>
      <c r="N3759" s="337"/>
    </row>
    <row r="3760" spans="2:14" x14ac:dyDescent="0.25">
      <c r="B3760" s="332"/>
      <c r="C3760" s="332"/>
      <c r="D3760" s="333"/>
      <c r="E3760" s="334"/>
      <c r="F3760" s="334"/>
      <c r="G3760" s="334"/>
      <c r="H3760" s="335"/>
      <c r="I3760" s="336"/>
      <c r="J3760" s="336"/>
      <c r="K3760" s="336"/>
      <c r="L3760" s="336"/>
      <c r="M3760" s="336"/>
      <c r="N3760" s="337"/>
    </row>
    <row r="3761" spans="2:14" x14ac:dyDescent="0.25">
      <c r="B3761" s="332"/>
      <c r="C3761" s="332"/>
      <c r="D3761" s="333"/>
      <c r="E3761" s="334"/>
      <c r="F3761" s="334"/>
      <c r="G3761" s="334"/>
      <c r="H3761" s="335"/>
      <c r="I3761" s="336"/>
      <c r="J3761" s="336"/>
      <c r="K3761" s="336"/>
      <c r="L3761" s="336"/>
      <c r="M3761" s="336"/>
      <c r="N3761" s="337"/>
    </row>
    <row r="3762" spans="2:14" x14ac:dyDescent="0.25">
      <c r="B3762" s="332"/>
      <c r="C3762" s="332"/>
      <c r="D3762" s="333"/>
      <c r="E3762" s="334"/>
      <c r="F3762" s="334"/>
      <c r="G3762" s="334"/>
      <c r="H3762" s="335"/>
      <c r="I3762" s="336"/>
      <c r="J3762" s="336"/>
      <c r="K3762" s="336"/>
      <c r="L3762" s="336"/>
      <c r="M3762" s="336"/>
      <c r="N3762" s="337"/>
    </row>
    <row r="3763" spans="2:14" x14ac:dyDescent="0.25">
      <c r="B3763" s="332"/>
      <c r="C3763" s="332"/>
      <c r="D3763" s="333"/>
      <c r="E3763" s="334"/>
      <c r="F3763" s="334"/>
      <c r="G3763" s="334"/>
      <c r="H3763" s="335"/>
      <c r="I3763" s="336"/>
      <c r="J3763" s="336"/>
      <c r="K3763" s="336"/>
      <c r="L3763" s="336"/>
      <c r="M3763" s="336"/>
      <c r="N3763" s="337"/>
    </row>
    <row r="3764" spans="2:14" x14ac:dyDescent="0.25">
      <c r="B3764" s="332"/>
      <c r="C3764" s="332"/>
      <c r="D3764" s="333"/>
      <c r="E3764" s="334"/>
      <c r="F3764" s="334"/>
      <c r="G3764" s="334"/>
      <c r="H3764" s="335"/>
      <c r="I3764" s="336"/>
      <c r="J3764" s="336"/>
      <c r="K3764" s="336"/>
      <c r="L3764" s="336"/>
      <c r="M3764" s="336"/>
      <c r="N3764" s="337"/>
    </row>
    <row r="3765" spans="2:14" x14ac:dyDescent="0.25">
      <c r="B3765" s="332"/>
      <c r="C3765" s="332"/>
      <c r="D3765" s="333"/>
      <c r="E3765" s="334"/>
      <c r="F3765" s="334"/>
      <c r="G3765" s="334"/>
      <c r="H3765" s="335"/>
      <c r="I3765" s="336"/>
      <c r="J3765" s="336"/>
      <c r="K3765" s="336"/>
      <c r="L3765" s="336"/>
      <c r="M3765" s="336"/>
      <c r="N3765" s="337"/>
    </row>
    <row r="3766" spans="2:14" x14ac:dyDescent="0.25">
      <c r="B3766" s="332"/>
      <c r="C3766" s="332"/>
      <c r="D3766" s="333"/>
      <c r="E3766" s="334"/>
      <c r="F3766" s="334"/>
      <c r="G3766" s="334"/>
      <c r="H3766" s="335"/>
      <c r="I3766" s="336"/>
      <c r="J3766" s="336"/>
      <c r="K3766" s="336"/>
      <c r="L3766" s="336"/>
      <c r="M3766" s="336"/>
      <c r="N3766" s="337"/>
    </row>
    <row r="3767" spans="2:14" x14ac:dyDescent="0.25">
      <c r="B3767" s="332"/>
      <c r="C3767" s="332"/>
      <c r="D3767" s="333"/>
      <c r="E3767" s="334"/>
      <c r="F3767" s="334"/>
      <c r="G3767" s="334"/>
      <c r="H3767" s="335"/>
      <c r="I3767" s="336"/>
      <c r="J3767" s="336"/>
      <c r="K3767" s="336"/>
      <c r="L3767" s="336"/>
      <c r="M3767" s="336"/>
      <c r="N3767" s="337"/>
    </row>
    <row r="3768" spans="2:14" x14ac:dyDescent="0.25">
      <c r="B3768" s="332"/>
      <c r="C3768" s="332"/>
      <c r="D3768" s="333"/>
      <c r="E3768" s="334"/>
      <c r="F3768" s="334"/>
      <c r="G3768" s="334"/>
      <c r="H3768" s="335"/>
      <c r="I3768" s="336"/>
      <c r="J3768" s="336"/>
      <c r="K3768" s="336"/>
      <c r="L3768" s="336"/>
      <c r="M3768" s="336"/>
      <c r="N3768" s="337"/>
    </row>
    <row r="3769" spans="2:14" x14ac:dyDescent="0.25">
      <c r="B3769" s="332"/>
      <c r="C3769" s="332"/>
      <c r="D3769" s="333"/>
      <c r="E3769" s="334"/>
      <c r="F3769" s="334"/>
      <c r="G3769" s="334"/>
      <c r="H3769" s="335"/>
      <c r="I3769" s="336"/>
      <c r="J3769" s="336"/>
      <c r="K3769" s="336"/>
      <c r="L3769" s="336"/>
      <c r="M3769" s="336"/>
      <c r="N3769" s="337"/>
    </row>
    <row r="3770" spans="2:14" x14ac:dyDescent="0.25">
      <c r="B3770" s="332"/>
      <c r="C3770" s="332"/>
      <c r="D3770" s="333"/>
      <c r="E3770" s="334"/>
      <c r="F3770" s="334"/>
      <c r="G3770" s="334"/>
      <c r="H3770" s="335"/>
      <c r="I3770" s="336"/>
      <c r="J3770" s="336"/>
      <c r="K3770" s="336"/>
      <c r="L3770" s="336"/>
      <c r="M3770" s="336"/>
      <c r="N3770" s="337"/>
    </row>
    <row r="3771" spans="2:14" x14ac:dyDescent="0.25">
      <c r="B3771" s="332"/>
      <c r="C3771" s="332"/>
      <c r="D3771" s="333"/>
      <c r="E3771" s="334"/>
      <c r="F3771" s="334"/>
      <c r="G3771" s="334"/>
      <c r="H3771" s="335"/>
      <c r="I3771" s="336"/>
      <c r="J3771" s="336"/>
      <c r="K3771" s="336"/>
      <c r="L3771" s="336"/>
      <c r="M3771" s="336"/>
      <c r="N3771" s="337"/>
    </row>
    <row r="3772" spans="2:14" x14ac:dyDescent="0.25">
      <c r="B3772" s="332"/>
      <c r="C3772" s="332"/>
      <c r="D3772" s="333"/>
      <c r="E3772" s="334"/>
      <c r="F3772" s="334"/>
      <c r="G3772" s="334"/>
      <c r="H3772" s="335"/>
      <c r="I3772" s="336"/>
      <c r="J3772" s="336"/>
      <c r="K3772" s="336"/>
      <c r="L3772" s="336"/>
      <c r="M3772" s="336"/>
      <c r="N3772" s="337"/>
    </row>
    <row r="3773" spans="2:14" x14ac:dyDescent="0.25">
      <c r="B3773" s="332"/>
      <c r="C3773" s="332"/>
      <c r="D3773" s="333"/>
      <c r="E3773" s="334"/>
      <c r="F3773" s="334"/>
      <c r="G3773" s="334"/>
      <c r="H3773" s="335"/>
      <c r="I3773" s="336"/>
      <c r="J3773" s="336"/>
      <c r="K3773" s="336"/>
      <c r="L3773" s="336"/>
      <c r="M3773" s="336"/>
      <c r="N3773" s="337"/>
    </row>
    <row r="3774" spans="2:14" x14ac:dyDescent="0.25">
      <c r="B3774" s="332"/>
      <c r="C3774" s="332"/>
      <c r="D3774" s="333"/>
      <c r="E3774" s="334"/>
      <c r="F3774" s="334"/>
      <c r="G3774" s="334"/>
      <c r="H3774" s="335"/>
      <c r="I3774" s="336"/>
      <c r="J3774" s="336"/>
      <c r="K3774" s="336"/>
      <c r="L3774" s="336"/>
      <c r="M3774" s="336"/>
      <c r="N3774" s="337"/>
    </row>
    <row r="3775" spans="2:14" x14ac:dyDescent="0.25">
      <c r="B3775" s="332"/>
      <c r="C3775" s="332"/>
      <c r="D3775" s="333"/>
      <c r="E3775" s="334"/>
      <c r="F3775" s="334"/>
      <c r="G3775" s="334"/>
      <c r="H3775" s="335"/>
      <c r="I3775" s="336"/>
      <c r="J3775" s="336"/>
      <c r="K3775" s="336"/>
      <c r="L3775" s="336"/>
      <c r="M3775" s="336"/>
      <c r="N3775" s="337"/>
    </row>
    <row r="3776" spans="2:14" x14ac:dyDescent="0.25">
      <c r="B3776" s="332"/>
      <c r="C3776" s="332"/>
      <c r="D3776" s="333"/>
      <c r="E3776" s="334"/>
      <c r="F3776" s="334"/>
      <c r="G3776" s="334"/>
      <c r="H3776" s="335"/>
      <c r="I3776" s="336"/>
      <c r="J3776" s="336"/>
      <c r="K3776" s="336"/>
      <c r="L3776" s="336"/>
      <c r="M3776" s="336"/>
      <c r="N3776" s="337"/>
    </row>
    <row r="3777" spans="2:14" x14ac:dyDescent="0.25">
      <c r="B3777" s="332"/>
      <c r="C3777" s="332"/>
      <c r="D3777" s="333"/>
      <c r="E3777" s="334"/>
      <c r="F3777" s="334"/>
      <c r="G3777" s="334"/>
      <c r="H3777" s="335"/>
      <c r="I3777" s="336"/>
      <c r="J3777" s="336"/>
      <c r="K3777" s="336"/>
      <c r="L3777" s="336"/>
      <c r="M3777" s="336"/>
      <c r="N3777" s="337"/>
    </row>
    <row r="3778" spans="2:14" x14ac:dyDescent="0.25">
      <c r="B3778" s="332"/>
      <c r="C3778" s="332"/>
      <c r="D3778" s="333"/>
      <c r="E3778" s="334"/>
      <c r="F3778" s="334"/>
      <c r="G3778" s="334"/>
      <c r="H3778" s="335"/>
      <c r="I3778" s="336"/>
      <c r="J3778" s="336"/>
      <c r="K3778" s="336"/>
      <c r="L3778" s="336"/>
      <c r="M3778" s="336"/>
      <c r="N3778" s="337"/>
    </row>
    <row r="3779" spans="2:14" x14ac:dyDescent="0.25">
      <c r="B3779" s="332"/>
      <c r="C3779" s="332"/>
      <c r="D3779" s="333"/>
      <c r="E3779" s="334"/>
      <c r="F3779" s="334"/>
      <c r="G3779" s="334"/>
      <c r="H3779" s="335"/>
      <c r="I3779" s="336"/>
      <c r="J3779" s="336"/>
      <c r="K3779" s="336"/>
      <c r="L3779" s="336"/>
      <c r="M3779" s="336"/>
      <c r="N3779" s="337"/>
    </row>
    <row r="3780" spans="2:14" x14ac:dyDescent="0.25">
      <c r="B3780" s="332"/>
      <c r="C3780" s="332"/>
      <c r="D3780" s="333"/>
      <c r="E3780" s="334"/>
      <c r="F3780" s="334"/>
      <c r="G3780" s="334"/>
      <c r="H3780" s="335"/>
      <c r="I3780" s="336"/>
      <c r="J3780" s="336"/>
      <c r="K3780" s="336"/>
      <c r="L3780" s="336"/>
      <c r="M3780" s="336"/>
      <c r="N3780" s="337"/>
    </row>
    <row r="3781" spans="2:14" x14ac:dyDescent="0.25">
      <c r="B3781" s="332"/>
      <c r="C3781" s="332"/>
      <c r="D3781" s="333"/>
      <c r="E3781" s="334"/>
      <c r="F3781" s="334"/>
      <c r="G3781" s="334"/>
      <c r="H3781" s="335"/>
      <c r="I3781" s="336"/>
      <c r="J3781" s="336"/>
      <c r="K3781" s="336"/>
      <c r="L3781" s="336"/>
      <c r="M3781" s="336"/>
      <c r="N3781" s="337"/>
    </row>
    <row r="3782" spans="2:14" x14ac:dyDescent="0.25">
      <c r="B3782" s="332"/>
      <c r="C3782" s="332"/>
      <c r="D3782" s="333"/>
      <c r="E3782" s="334"/>
      <c r="F3782" s="334"/>
      <c r="G3782" s="334"/>
      <c r="H3782" s="335"/>
      <c r="I3782" s="336"/>
      <c r="J3782" s="336"/>
      <c r="K3782" s="336"/>
      <c r="L3782" s="336"/>
      <c r="M3782" s="336"/>
      <c r="N3782" s="337"/>
    </row>
    <row r="3783" spans="2:14" x14ac:dyDescent="0.25">
      <c r="B3783" s="332"/>
      <c r="C3783" s="332"/>
      <c r="D3783" s="333"/>
      <c r="E3783" s="334"/>
      <c r="F3783" s="334"/>
      <c r="G3783" s="334"/>
      <c r="H3783" s="335"/>
      <c r="I3783" s="336"/>
      <c r="J3783" s="336"/>
      <c r="K3783" s="336"/>
      <c r="L3783" s="336"/>
      <c r="M3783" s="336"/>
      <c r="N3783" s="337"/>
    </row>
    <row r="3784" spans="2:14" x14ac:dyDescent="0.25">
      <c r="B3784" s="332"/>
      <c r="C3784" s="332"/>
      <c r="D3784" s="333"/>
      <c r="E3784" s="334"/>
      <c r="F3784" s="334"/>
      <c r="G3784" s="334"/>
      <c r="H3784" s="335"/>
      <c r="I3784" s="336"/>
      <c r="J3784" s="336"/>
      <c r="K3784" s="336"/>
      <c r="L3784" s="336"/>
      <c r="M3784" s="336"/>
      <c r="N3784" s="337"/>
    </row>
    <row r="3785" spans="2:14" x14ac:dyDescent="0.25">
      <c r="B3785" s="332"/>
      <c r="C3785" s="332"/>
      <c r="D3785" s="333"/>
      <c r="E3785" s="334"/>
      <c r="F3785" s="334"/>
      <c r="G3785" s="334"/>
      <c r="H3785" s="335"/>
      <c r="I3785" s="336"/>
      <c r="J3785" s="336"/>
      <c r="K3785" s="336"/>
      <c r="L3785" s="336"/>
      <c r="M3785" s="336"/>
      <c r="N3785" s="337"/>
    </row>
    <row r="3786" spans="2:14" x14ac:dyDescent="0.25">
      <c r="B3786" s="332"/>
      <c r="C3786" s="332"/>
      <c r="D3786" s="333"/>
      <c r="E3786" s="334"/>
      <c r="F3786" s="334"/>
      <c r="G3786" s="334"/>
      <c r="H3786" s="335"/>
      <c r="I3786" s="336"/>
      <c r="J3786" s="336"/>
      <c r="K3786" s="336"/>
      <c r="L3786" s="336"/>
      <c r="M3786" s="336"/>
      <c r="N3786" s="337"/>
    </row>
    <row r="3787" spans="2:14" x14ac:dyDescent="0.25">
      <c r="B3787" s="332"/>
      <c r="C3787" s="332"/>
      <c r="D3787" s="333"/>
      <c r="E3787" s="334"/>
      <c r="F3787" s="334"/>
      <c r="G3787" s="334"/>
      <c r="H3787" s="335"/>
      <c r="I3787" s="336"/>
      <c r="J3787" s="336"/>
      <c r="K3787" s="336"/>
      <c r="L3787" s="336"/>
      <c r="M3787" s="336"/>
      <c r="N3787" s="337"/>
    </row>
    <row r="3788" spans="2:14" x14ac:dyDescent="0.25">
      <c r="B3788" s="332"/>
      <c r="C3788" s="332"/>
      <c r="D3788" s="333"/>
      <c r="E3788" s="334"/>
      <c r="F3788" s="334"/>
      <c r="G3788" s="334"/>
      <c r="H3788" s="335"/>
      <c r="I3788" s="336"/>
      <c r="J3788" s="336"/>
      <c r="K3788" s="336"/>
      <c r="L3788" s="336"/>
      <c r="M3788" s="336"/>
      <c r="N3788" s="337"/>
    </row>
    <row r="3789" spans="2:14" x14ac:dyDescent="0.25">
      <c r="B3789" s="332"/>
      <c r="C3789" s="332"/>
      <c r="D3789" s="333"/>
      <c r="E3789" s="334"/>
      <c r="F3789" s="334"/>
      <c r="G3789" s="334"/>
      <c r="H3789" s="335"/>
      <c r="I3789" s="336"/>
      <c r="J3789" s="336"/>
      <c r="K3789" s="336"/>
      <c r="L3789" s="336"/>
      <c r="M3789" s="336"/>
      <c r="N3789" s="337"/>
    </row>
    <row r="3790" spans="2:14" x14ac:dyDescent="0.25">
      <c r="B3790" s="332"/>
      <c r="C3790" s="332"/>
      <c r="D3790" s="333"/>
      <c r="E3790" s="334"/>
      <c r="F3790" s="334"/>
      <c r="G3790" s="334"/>
      <c r="H3790" s="335"/>
      <c r="I3790" s="336"/>
      <c r="J3790" s="336"/>
      <c r="K3790" s="336"/>
      <c r="L3790" s="336"/>
      <c r="M3790" s="336"/>
      <c r="N3790" s="337"/>
    </row>
    <row r="3791" spans="2:14" x14ac:dyDescent="0.25">
      <c r="B3791" s="332"/>
      <c r="C3791" s="332"/>
      <c r="D3791" s="333"/>
      <c r="E3791" s="334"/>
      <c r="F3791" s="334"/>
      <c r="G3791" s="334"/>
      <c r="H3791" s="335"/>
      <c r="I3791" s="336"/>
      <c r="J3791" s="336"/>
      <c r="K3791" s="336"/>
      <c r="L3791" s="336"/>
      <c r="M3791" s="336"/>
      <c r="N3791" s="337"/>
    </row>
    <row r="3792" spans="2:14" x14ac:dyDescent="0.25">
      <c r="B3792" s="332"/>
      <c r="C3792" s="332"/>
      <c r="D3792" s="333"/>
      <c r="E3792" s="334"/>
      <c r="F3792" s="334"/>
      <c r="G3792" s="334"/>
      <c r="H3792" s="335"/>
      <c r="I3792" s="336"/>
      <c r="J3792" s="336"/>
      <c r="K3792" s="336"/>
      <c r="L3792" s="336"/>
      <c r="M3792" s="336"/>
      <c r="N3792" s="337"/>
    </row>
    <row r="3793" spans="2:14" x14ac:dyDescent="0.25">
      <c r="B3793" s="332"/>
      <c r="C3793" s="332"/>
      <c r="D3793" s="333"/>
      <c r="E3793" s="334"/>
      <c r="F3793" s="334"/>
      <c r="G3793" s="334"/>
      <c r="H3793" s="335"/>
      <c r="I3793" s="336"/>
      <c r="J3793" s="336"/>
      <c r="K3793" s="336"/>
      <c r="L3793" s="336"/>
      <c r="M3793" s="336"/>
      <c r="N3793" s="337"/>
    </row>
    <row r="3794" spans="2:14" x14ac:dyDescent="0.25">
      <c r="B3794" s="332"/>
      <c r="C3794" s="332"/>
      <c r="D3794" s="333"/>
      <c r="E3794" s="334"/>
      <c r="F3794" s="334"/>
      <c r="G3794" s="334"/>
      <c r="H3794" s="335"/>
      <c r="I3794" s="336"/>
      <c r="J3794" s="336"/>
      <c r="K3794" s="336"/>
      <c r="L3794" s="336"/>
      <c r="M3794" s="336"/>
      <c r="N3794" s="337"/>
    </row>
    <row r="3795" spans="2:14" x14ac:dyDescent="0.25">
      <c r="B3795" s="332"/>
      <c r="C3795" s="332"/>
      <c r="D3795" s="333"/>
      <c r="E3795" s="334"/>
      <c r="F3795" s="334"/>
      <c r="G3795" s="334"/>
      <c r="H3795" s="335"/>
      <c r="I3795" s="336"/>
      <c r="J3795" s="336"/>
      <c r="K3795" s="336"/>
      <c r="L3795" s="336"/>
      <c r="M3795" s="336"/>
      <c r="N3795" s="337"/>
    </row>
    <row r="3796" spans="2:14" x14ac:dyDescent="0.25">
      <c r="B3796" s="332"/>
      <c r="C3796" s="332"/>
      <c r="D3796" s="333"/>
      <c r="E3796" s="334"/>
      <c r="F3796" s="334"/>
      <c r="G3796" s="334"/>
      <c r="H3796" s="335"/>
      <c r="I3796" s="336"/>
      <c r="J3796" s="336"/>
      <c r="K3796" s="336"/>
      <c r="L3796" s="336"/>
      <c r="M3796" s="336"/>
      <c r="N3796" s="337"/>
    </row>
    <row r="3797" spans="2:14" x14ac:dyDescent="0.25">
      <c r="B3797" s="332"/>
      <c r="C3797" s="332"/>
      <c r="D3797" s="333"/>
      <c r="E3797" s="334"/>
      <c r="F3797" s="334"/>
      <c r="G3797" s="334"/>
      <c r="H3797" s="335"/>
      <c r="I3797" s="336"/>
      <c r="J3797" s="336"/>
      <c r="K3797" s="336"/>
      <c r="L3797" s="336"/>
      <c r="M3797" s="336"/>
      <c r="N3797" s="337"/>
    </row>
    <row r="3798" spans="2:14" x14ac:dyDescent="0.25">
      <c r="B3798" s="332"/>
      <c r="C3798" s="332"/>
      <c r="D3798" s="333"/>
      <c r="E3798" s="334"/>
      <c r="F3798" s="334"/>
      <c r="G3798" s="334"/>
      <c r="H3798" s="335"/>
      <c r="I3798" s="336"/>
      <c r="J3798" s="336"/>
      <c r="K3798" s="336"/>
      <c r="L3798" s="336"/>
      <c r="M3798" s="336"/>
      <c r="N3798" s="337"/>
    </row>
    <row r="3799" spans="2:14" x14ac:dyDescent="0.25">
      <c r="B3799" s="332"/>
      <c r="C3799" s="332"/>
      <c r="D3799" s="333"/>
      <c r="E3799" s="334"/>
      <c r="F3799" s="334"/>
      <c r="G3799" s="334"/>
      <c r="H3799" s="335"/>
      <c r="I3799" s="336"/>
      <c r="J3799" s="336"/>
      <c r="K3799" s="336"/>
      <c r="L3799" s="336"/>
      <c r="M3799" s="336"/>
      <c r="N3799" s="337"/>
    </row>
    <row r="3800" spans="2:14" x14ac:dyDescent="0.25">
      <c r="B3800" s="332"/>
      <c r="C3800" s="332"/>
      <c r="D3800" s="333"/>
      <c r="E3800" s="334"/>
      <c r="F3800" s="334"/>
      <c r="G3800" s="334"/>
      <c r="H3800" s="335"/>
      <c r="I3800" s="336"/>
      <c r="J3800" s="336"/>
      <c r="K3800" s="336"/>
      <c r="L3800" s="336"/>
      <c r="M3800" s="336"/>
      <c r="N3800" s="337"/>
    </row>
    <row r="3801" spans="2:14" x14ac:dyDescent="0.25">
      <c r="B3801" s="332"/>
      <c r="C3801" s="332"/>
      <c r="D3801" s="333"/>
      <c r="E3801" s="334"/>
      <c r="F3801" s="334"/>
      <c r="G3801" s="334"/>
      <c r="H3801" s="335"/>
      <c r="I3801" s="336"/>
      <c r="J3801" s="336"/>
      <c r="K3801" s="336"/>
      <c r="L3801" s="336"/>
      <c r="M3801" s="336"/>
      <c r="N3801" s="337"/>
    </row>
    <row r="3802" spans="2:14" x14ac:dyDescent="0.25">
      <c r="B3802" s="332"/>
      <c r="C3802" s="332"/>
      <c r="D3802" s="333"/>
      <c r="E3802" s="334"/>
      <c r="F3802" s="334"/>
      <c r="G3802" s="334"/>
      <c r="H3802" s="335"/>
      <c r="I3802" s="336"/>
      <c r="J3802" s="336"/>
      <c r="K3802" s="336"/>
      <c r="L3802" s="336"/>
      <c r="M3802" s="336"/>
      <c r="N3802" s="337"/>
    </row>
    <row r="3803" spans="2:14" x14ac:dyDescent="0.25">
      <c r="B3803" s="332"/>
      <c r="C3803" s="332"/>
      <c r="D3803" s="333"/>
      <c r="E3803" s="334"/>
      <c r="F3803" s="334"/>
      <c r="G3803" s="334"/>
      <c r="H3803" s="335"/>
      <c r="I3803" s="336"/>
      <c r="J3803" s="336"/>
      <c r="K3803" s="336"/>
      <c r="L3803" s="336"/>
      <c r="M3803" s="336"/>
      <c r="N3803" s="337"/>
    </row>
    <row r="3804" spans="2:14" x14ac:dyDescent="0.25">
      <c r="B3804" s="332"/>
      <c r="C3804" s="332"/>
      <c r="D3804" s="333"/>
      <c r="E3804" s="334"/>
      <c r="F3804" s="334"/>
      <c r="G3804" s="334"/>
      <c r="H3804" s="335"/>
      <c r="I3804" s="336"/>
      <c r="J3804" s="336"/>
      <c r="K3804" s="336"/>
      <c r="L3804" s="336"/>
      <c r="M3804" s="336"/>
      <c r="N3804" s="337"/>
    </row>
    <row r="3805" spans="2:14" x14ac:dyDescent="0.25">
      <c r="B3805" s="332"/>
      <c r="C3805" s="332"/>
      <c r="D3805" s="333"/>
      <c r="E3805" s="334"/>
      <c r="F3805" s="334"/>
      <c r="G3805" s="334"/>
      <c r="H3805" s="335"/>
      <c r="I3805" s="336"/>
      <c r="J3805" s="336"/>
      <c r="K3805" s="336"/>
      <c r="L3805" s="336"/>
      <c r="M3805" s="336"/>
      <c r="N3805" s="337"/>
    </row>
    <row r="3806" spans="2:14" x14ac:dyDescent="0.25">
      <c r="B3806" s="332"/>
      <c r="C3806" s="332"/>
      <c r="D3806" s="333"/>
      <c r="E3806" s="334"/>
      <c r="F3806" s="334"/>
      <c r="G3806" s="334"/>
      <c r="H3806" s="335"/>
      <c r="I3806" s="336"/>
      <c r="J3806" s="336"/>
      <c r="K3806" s="336"/>
      <c r="L3806" s="336"/>
      <c r="M3806" s="336"/>
      <c r="N3806" s="337"/>
    </row>
    <row r="3807" spans="2:14" x14ac:dyDescent="0.25">
      <c r="B3807" s="332"/>
      <c r="C3807" s="332"/>
      <c r="D3807" s="333"/>
      <c r="E3807" s="334"/>
      <c r="F3807" s="334"/>
      <c r="G3807" s="334"/>
      <c r="H3807" s="335"/>
      <c r="I3807" s="336"/>
      <c r="J3807" s="336"/>
      <c r="K3807" s="336"/>
      <c r="L3807" s="336"/>
      <c r="M3807" s="336"/>
      <c r="N3807" s="337"/>
    </row>
    <row r="3808" spans="2:14" x14ac:dyDescent="0.25">
      <c r="B3808" s="332"/>
      <c r="C3808" s="332"/>
      <c r="D3808" s="333"/>
      <c r="E3808" s="334"/>
      <c r="F3808" s="334"/>
      <c r="G3808" s="334"/>
      <c r="H3808" s="335"/>
      <c r="I3808" s="336"/>
      <c r="J3808" s="336"/>
      <c r="K3808" s="336"/>
      <c r="L3808" s="336"/>
      <c r="M3808" s="336"/>
      <c r="N3808" s="337"/>
    </row>
    <row r="3809" spans="2:14" x14ac:dyDescent="0.25">
      <c r="B3809" s="332"/>
      <c r="C3809" s="332"/>
      <c r="D3809" s="333"/>
      <c r="E3809" s="334"/>
      <c r="F3809" s="334"/>
      <c r="G3809" s="334"/>
      <c r="H3809" s="335"/>
      <c r="I3809" s="336"/>
      <c r="J3809" s="336"/>
      <c r="K3809" s="336"/>
      <c r="L3809" s="336"/>
      <c r="M3809" s="336"/>
      <c r="N3809" s="337"/>
    </row>
    <row r="3810" spans="2:14" x14ac:dyDescent="0.25">
      <c r="B3810" s="332"/>
      <c r="C3810" s="332"/>
      <c r="D3810" s="333"/>
      <c r="E3810" s="334"/>
      <c r="F3810" s="334"/>
      <c r="G3810" s="334"/>
      <c r="H3810" s="335"/>
      <c r="I3810" s="336"/>
      <c r="J3810" s="336"/>
      <c r="K3810" s="336"/>
      <c r="L3810" s="336"/>
      <c r="M3810" s="336"/>
      <c r="N3810" s="337"/>
    </row>
    <row r="3811" spans="2:14" x14ac:dyDescent="0.25">
      <c r="B3811" s="332"/>
      <c r="C3811" s="332"/>
      <c r="D3811" s="333"/>
      <c r="E3811" s="334"/>
      <c r="F3811" s="334"/>
      <c r="G3811" s="334"/>
      <c r="H3811" s="335"/>
      <c r="I3811" s="336"/>
      <c r="J3811" s="336"/>
      <c r="K3811" s="336"/>
      <c r="L3811" s="336"/>
      <c r="M3811" s="336"/>
      <c r="N3811" s="337"/>
    </row>
    <row r="3812" spans="2:14" x14ac:dyDescent="0.25">
      <c r="B3812" s="332"/>
      <c r="C3812" s="332"/>
      <c r="D3812" s="333"/>
      <c r="E3812" s="334"/>
      <c r="F3812" s="334"/>
      <c r="G3812" s="334"/>
      <c r="H3812" s="335"/>
      <c r="I3812" s="336"/>
      <c r="J3812" s="336"/>
      <c r="K3812" s="336"/>
      <c r="L3812" s="336"/>
      <c r="M3812" s="336"/>
      <c r="N3812" s="337"/>
    </row>
    <row r="3813" spans="2:14" x14ac:dyDescent="0.25">
      <c r="B3813" s="332"/>
      <c r="C3813" s="332"/>
      <c r="D3813" s="333"/>
      <c r="E3813" s="334"/>
      <c r="F3813" s="334"/>
      <c r="G3813" s="334"/>
      <c r="H3813" s="335"/>
      <c r="I3813" s="336"/>
      <c r="J3813" s="336"/>
      <c r="K3813" s="336"/>
      <c r="L3813" s="336"/>
      <c r="M3813" s="336"/>
      <c r="N3813" s="337"/>
    </row>
    <row r="3814" spans="2:14" x14ac:dyDescent="0.25">
      <c r="B3814" s="332"/>
      <c r="C3814" s="332"/>
      <c r="D3814" s="333"/>
      <c r="E3814" s="334"/>
      <c r="F3814" s="334"/>
      <c r="G3814" s="334"/>
      <c r="H3814" s="335"/>
      <c r="I3814" s="336"/>
      <c r="J3814" s="336"/>
      <c r="K3814" s="336"/>
      <c r="L3814" s="336"/>
      <c r="M3814" s="336"/>
      <c r="N3814" s="337"/>
    </row>
    <row r="3815" spans="2:14" x14ac:dyDescent="0.25">
      <c r="B3815" s="332"/>
      <c r="C3815" s="332"/>
      <c r="D3815" s="333"/>
      <c r="E3815" s="334"/>
      <c r="F3815" s="334"/>
      <c r="G3815" s="334"/>
      <c r="H3815" s="335"/>
      <c r="I3815" s="336"/>
      <c r="J3815" s="336"/>
      <c r="K3815" s="336"/>
      <c r="L3815" s="336"/>
      <c r="M3815" s="336"/>
      <c r="N3815" s="337"/>
    </row>
    <row r="3816" spans="2:14" x14ac:dyDescent="0.25">
      <c r="B3816" s="332"/>
      <c r="C3816" s="332"/>
      <c r="D3816" s="333"/>
      <c r="E3816" s="334"/>
      <c r="F3816" s="334"/>
      <c r="G3816" s="334"/>
      <c r="H3816" s="335"/>
      <c r="I3816" s="336"/>
      <c r="J3816" s="336"/>
      <c r="K3816" s="336"/>
      <c r="L3816" s="336"/>
      <c r="M3816" s="336"/>
      <c r="N3816" s="337"/>
    </row>
    <row r="3817" spans="2:14" x14ac:dyDescent="0.25">
      <c r="B3817" s="332"/>
      <c r="C3817" s="332"/>
      <c r="D3817" s="333"/>
      <c r="E3817" s="334"/>
      <c r="F3817" s="334"/>
      <c r="G3817" s="334"/>
      <c r="H3817" s="335"/>
      <c r="I3817" s="336"/>
      <c r="J3817" s="336"/>
      <c r="K3817" s="336"/>
      <c r="L3817" s="336"/>
      <c r="M3817" s="336"/>
      <c r="N3817" s="337"/>
    </row>
    <row r="3818" spans="2:14" x14ac:dyDescent="0.25">
      <c r="B3818" s="332"/>
      <c r="C3818" s="332"/>
      <c r="D3818" s="333"/>
      <c r="E3818" s="334"/>
      <c r="F3818" s="334"/>
      <c r="G3818" s="334"/>
      <c r="H3818" s="335"/>
      <c r="I3818" s="336"/>
      <c r="J3818" s="336"/>
      <c r="K3818" s="336"/>
      <c r="L3818" s="336"/>
      <c r="M3818" s="336"/>
      <c r="N3818" s="337"/>
    </row>
    <row r="3819" spans="2:14" x14ac:dyDescent="0.25">
      <c r="B3819" s="332"/>
      <c r="C3819" s="332"/>
      <c r="D3819" s="333"/>
      <c r="E3819" s="334"/>
      <c r="F3819" s="334"/>
      <c r="G3819" s="334"/>
      <c r="H3819" s="335"/>
      <c r="I3819" s="336"/>
      <c r="J3819" s="336"/>
      <c r="K3819" s="336"/>
      <c r="L3819" s="336"/>
      <c r="M3819" s="336"/>
      <c r="N3819" s="337"/>
    </row>
    <row r="3820" spans="2:14" x14ac:dyDescent="0.25">
      <c r="B3820" s="332"/>
      <c r="C3820" s="332"/>
      <c r="D3820" s="333"/>
      <c r="E3820" s="334"/>
      <c r="F3820" s="334"/>
      <c r="G3820" s="334"/>
      <c r="H3820" s="335"/>
      <c r="I3820" s="336"/>
      <c r="J3820" s="336"/>
      <c r="K3820" s="336"/>
      <c r="L3820" s="336"/>
      <c r="M3820" s="336"/>
      <c r="N3820" s="337"/>
    </row>
    <row r="3821" spans="2:14" x14ac:dyDescent="0.25">
      <c r="B3821" s="332"/>
      <c r="C3821" s="332"/>
      <c r="D3821" s="333"/>
      <c r="E3821" s="334"/>
      <c r="F3821" s="334"/>
      <c r="G3821" s="334"/>
      <c r="H3821" s="335"/>
      <c r="I3821" s="336"/>
      <c r="J3821" s="336"/>
      <c r="K3821" s="336"/>
      <c r="L3821" s="336"/>
      <c r="M3821" s="336"/>
      <c r="N3821" s="337"/>
    </row>
    <row r="3822" spans="2:14" x14ac:dyDescent="0.25">
      <c r="B3822" s="332"/>
      <c r="C3822" s="332"/>
      <c r="D3822" s="333"/>
      <c r="E3822" s="334"/>
      <c r="F3822" s="334"/>
      <c r="G3822" s="334"/>
      <c r="H3822" s="335"/>
      <c r="I3822" s="336"/>
      <c r="J3822" s="336"/>
      <c r="K3822" s="336"/>
      <c r="L3822" s="336"/>
      <c r="M3822" s="336"/>
      <c r="N3822" s="337"/>
    </row>
    <row r="3823" spans="2:14" x14ac:dyDescent="0.25">
      <c r="B3823" s="332"/>
      <c r="C3823" s="332"/>
      <c r="D3823" s="333"/>
      <c r="E3823" s="334"/>
      <c r="F3823" s="334"/>
      <c r="G3823" s="334"/>
      <c r="H3823" s="335"/>
      <c r="I3823" s="336"/>
      <c r="J3823" s="336"/>
      <c r="K3823" s="336"/>
      <c r="L3823" s="336"/>
      <c r="M3823" s="336"/>
      <c r="N3823" s="337"/>
    </row>
    <row r="3824" spans="2:14" x14ac:dyDescent="0.25">
      <c r="B3824" s="332"/>
      <c r="C3824" s="332"/>
      <c r="D3824" s="333"/>
      <c r="E3824" s="334"/>
      <c r="F3824" s="334"/>
      <c r="G3824" s="334"/>
      <c r="H3824" s="335"/>
      <c r="I3824" s="336"/>
      <c r="J3824" s="336"/>
      <c r="K3824" s="336"/>
      <c r="L3824" s="336"/>
      <c r="M3824" s="336"/>
      <c r="N3824" s="337"/>
    </row>
    <row r="3825" spans="2:14" x14ac:dyDescent="0.25">
      <c r="B3825" s="332"/>
      <c r="C3825" s="332"/>
      <c r="D3825" s="333"/>
      <c r="E3825" s="334"/>
      <c r="F3825" s="334"/>
      <c r="G3825" s="334"/>
      <c r="H3825" s="335"/>
      <c r="I3825" s="336"/>
      <c r="J3825" s="336"/>
      <c r="K3825" s="336"/>
      <c r="L3825" s="336"/>
      <c r="M3825" s="336"/>
      <c r="N3825" s="337"/>
    </row>
    <row r="3826" spans="2:14" x14ac:dyDescent="0.25">
      <c r="B3826" s="332"/>
      <c r="C3826" s="332"/>
      <c r="D3826" s="333"/>
      <c r="E3826" s="334"/>
      <c r="F3826" s="334"/>
      <c r="G3826" s="334"/>
      <c r="H3826" s="335"/>
      <c r="I3826" s="336"/>
      <c r="J3826" s="336"/>
      <c r="K3826" s="336"/>
      <c r="L3826" s="336"/>
      <c r="M3826" s="336"/>
      <c r="N3826" s="337"/>
    </row>
    <row r="3827" spans="2:14" x14ac:dyDescent="0.25">
      <c r="B3827" s="332"/>
      <c r="C3827" s="332"/>
      <c r="D3827" s="333"/>
      <c r="E3827" s="334"/>
      <c r="F3827" s="334"/>
      <c r="G3827" s="334"/>
      <c r="H3827" s="335"/>
      <c r="I3827" s="336"/>
      <c r="J3827" s="336"/>
      <c r="K3827" s="336"/>
      <c r="L3827" s="336"/>
      <c r="M3827" s="336"/>
      <c r="N3827" s="337"/>
    </row>
    <row r="3828" spans="2:14" x14ac:dyDescent="0.25">
      <c r="B3828" s="332"/>
      <c r="C3828" s="332"/>
      <c r="D3828" s="333"/>
      <c r="E3828" s="334"/>
      <c r="F3828" s="334"/>
      <c r="G3828" s="334"/>
      <c r="H3828" s="335"/>
      <c r="I3828" s="336"/>
      <c r="J3828" s="336"/>
      <c r="K3828" s="336"/>
      <c r="L3828" s="336"/>
      <c r="M3828" s="336"/>
      <c r="N3828" s="337"/>
    </row>
    <row r="3829" spans="2:14" x14ac:dyDescent="0.25">
      <c r="B3829" s="332"/>
      <c r="C3829" s="332"/>
      <c r="D3829" s="333"/>
      <c r="E3829" s="334"/>
      <c r="F3829" s="334"/>
      <c r="G3829" s="334"/>
      <c r="H3829" s="335"/>
      <c r="I3829" s="336"/>
      <c r="J3829" s="336"/>
      <c r="K3829" s="336"/>
      <c r="L3829" s="336"/>
      <c r="M3829" s="336"/>
      <c r="N3829" s="337"/>
    </row>
    <row r="3830" spans="2:14" x14ac:dyDescent="0.25">
      <c r="B3830" s="332"/>
      <c r="C3830" s="332"/>
      <c r="D3830" s="333"/>
      <c r="E3830" s="334"/>
      <c r="F3830" s="334"/>
      <c r="G3830" s="334"/>
      <c r="H3830" s="335"/>
      <c r="I3830" s="336"/>
      <c r="J3830" s="336"/>
      <c r="K3830" s="336"/>
      <c r="L3830" s="336"/>
      <c r="M3830" s="336"/>
      <c r="N3830" s="337"/>
    </row>
    <row r="3831" spans="2:14" x14ac:dyDescent="0.25">
      <c r="B3831" s="332"/>
      <c r="C3831" s="332"/>
      <c r="D3831" s="333"/>
      <c r="E3831" s="334"/>
      <c r="F3831" s="334"/>
      <c r="G3831" s="334"/>
      <c r="H3831" s="335"/>
      <c r="I3831" s="336"/>
      <c r="J3831" s="336"/>
      <c r="K3831" s="336"/>
      <c r="L3831" s="336"/>
      <c r="M3831" s="336"/>
      <c r="N3831" s="337"/>
    </row>
    <row r="3832" spans="2:14" x14ac:dyDescent="0.25">
      <c r="B3832" s="332"/>
      <c r="C3832" s="332"/>
      <c r="D3832" s="333"/>
      <c r="E3832" s="334"/>
      <c r="F3832" s="334"/>
      <c r="G3832" s="334"/>
      <c r="H3832" s="335"/>
      <c r="I3832" s="336"/>
      <c r="J3832" s="336"/>
      <c r="K3832" s="336"/>
      <c r="L3832" s="336"/>
      <c r="M3832" s="336"/>
      <c r="N3832" s="337"/>
    </row>
    <row r="3833" spans="2:14" x14ac:dyDescent="0.25">
      <c r="B3833" s="332"/>
      <c r="C3833" s="332"/>
      <c r="D3833" s="333"/>
      <c r="E3833" s="334"/>
      <c r="F3833" s="334"/>
      <c r="G3833" s="334"/>
      <c r="H3833" s="335"/>
      <c r="I3833" s="336"/>
      <c r="J3833" s="336"/>
      <c r="K3833" s="336"/>
      <c r="L3833" s="336"/>
      <c r="M3833" s="336"/>
      <c r="N3833" s="337"/>
    </row>
    <row r="3834" spans="2:14" x14ac:dyDescent="0.25">
      <c r="B3834" s="332"/>
      <c r="C3834" s="332"/>
      <c r="D3834" s="333"/>
      <c r="E3834" s="334"/>
      <c r="F3834" s="334"/>
      <c r="G3834" s="334"/>
      <c r="H3834" s="335"/>
      <c r="I3834" s="336"/>
      <c r="J3834" s="336"/>
      <c r="K3834" s="336"/>
      <c r="L3834" s="336"/>
      <c r="M3834" s="336"/>
      <c r="N3834" s="337"/>
    </row>
    <row r="3835" spans="2:14" x14ac:dyDescent="0.25">
      <c r="B3835" s="332"/>
      <c r="C3835" s="332"/>
      <c r="D3835" s="333"/>
      <c r="E3835" s="334"/>
      <c r="F3835" s="334"/>
      <c r="G3835" s="334"/>
      <c r="H3835" s="335"/>
      <c r="I3835" s="336"/>
      <c r="J3835" s="336"/>
      <c r="K3835" s="336"/>
      <c r="L3835" s="336"/>
      <c r="M3835" s="336"/>
      <c r="N3835" s="337"/>
    </row>
    <row r="3836" spans="2:14" x14ac:dyDescent="0.25">
      <c r="B3836" s="332"/>
      <c r="C3836" s="332"/>
      <c r="D3836" s="333"/>
      <c r="E3836" s="334"/>
      <c r="F3836" s="334"/>
      <c r="G3836" s="334"/>
      <c r="H3836" s="335"/>
      <c r="I3836" s="336"/>
      <c r="J3836" s="336"/>
      <c r="K3836" s="336"/>
      <c r="L3836" s="336"/>
      <c r="M3836" s="336"/>
      <c r="N3836" s="337"/>
    </row>
    <row r="3837" spans="2:14" x14ac:dyDescent="0.25">
      <c r="B3837" s="332"/>
      <c r="C3837" s="332"/>
      <c r="D3837" s="333"/>
      <c r="E3837" s="334"/>
      <c r="F3837" s="334"/>
      <c r="G3837" s="334"/>
      <c r="H3837" s="335"/>
      <c r="I3837" s="336"/>
      <c r="J3837" s="336"/>
      <c r="K3837" s="336"/>
      <c r="L3837" s="336"/>
      <c r="M3837" s="336"/>
      <c r="N3837" s="337"/>
    </row>
    <row r="3838" spans="2:14" x14ac:dyDescent="0.25">
      <c r="B3838" s="332"/>
      <c r="C3838" s="332"/>
      <c r="D3838" s="333"/>
      <c r="E3838" s="334"/>
      <c r="F3838" s="334"/>
      <c r="G3838" s="334"/>
      <c r="H3838" s="335"/>
      <c r="I3838" s="336"/>
      <c r="J3838" s="336"/>
      <c r="K3838" s="336"/>
      <c r="L3838" s="336"/>
      <c r="M3838" s="336"/>
      <c r="N3838" s="337"/>
    </row>
    <row r="3839" spans="2:14" x14ac:dyDescent="0.25">
      <c r="B3839" s="332"/>
      <c r="C3839" s="332"/>
      <c r="D3839" s="333"/>
      <c r="E3839" s="334"/>
      <c r="F3839" s="334"/>
      <c r="G3839" s="334"/>
      <c r="H3839" s="335"/>
      <c r="I3839" s="336"/>
      <c r="J3839" s="336"/>
      <c r="K3839" s="336"/>
      <c r="L3839" s="336"/>
      <c r="M3839" s="336"/>
      <c r="N3839" s="337"/>
    </row>
    <row r="3840" spans="2:14" x14ac:dyDescent="0.25">
      <c r="B3840" s="332"/>
      <c r="C3840" s="332"/>
      <c r="D3840" s="333"/>
      <c r="E3840" s="334"/>
      <c r="F3840" s="334"/>
      <c r="G3840" s="334"/>
      <c r="H3840" s="335"/>
      <c r="I3840" s="336"/>
      <c r="J3840" s="336"/>
      <c r="K3840" s="336"/>
      <c r="L3840" s="336"/>
      <c r="M3840" s="336"/>
      <c r="N3840" s="337"/>
    </row>
    <row r="3841" spans="2:14" x14ac:dyDescent="0.25">
      <c r="B3841" s="332"/>
      <c r="C3841" s="332"/>
      <c r="D3841" s="333"/>
      <c r="E3841" s="334"/>
      <c r="F3841" s="334"/>
      <c r="G3841" s="334"/>
      <c r="H3841" s="335"/>
      <c r="I3841" s="336"/>
      <c r="J3841" s="336"/>
      <c r="K3841" s="336"/>
      <c r="L3841" s="336"/>
      <c r="M3841" s="336"/>
      <c r="N3841" s="337"/>
    </row>
    <row r="3842" spans="2:14" x14ac:dyDescent="0.25">
      <c r="B3842" s="332"/>
      <c r="C3842" s="332"/>
      <c r="D3842" s="333"/>
      <c r="E3842" s="334"/>
      <c r="F3842" s="334"/>
      <c r="G3842" s="334"/>
      <c r="H3842" s="335"/>
      <c r="I3842" s="336"/>
      <c r="J3842" s="336"/>
      <c r="K3842" s="336"/>
      <c r="L3842" s="336"/>
      <c r="M3842" s="336"/>
      <c r="N3842" s="337"/>
    </row>
    <row r="3843" spans="2:14" x14ac:dyDescent="0.25">
      <c r="B3843" s="332"/>
      <c r="C3843" s="332"/>
      <c r="D3843" s="333"/>
      <c r="E3843" s="334"/>
      <c r="F3843" s="334"/>
      <c r="G3843" s="334"/>
      <c r="H3843" s="335"/>
      <c r="I3843" s="336"/>
      <c r="J3843" s="336"/>
      <c r="K3843" s="336"/>
      <c r="L3843" s="336"/>
      <c r="M3843" s="336"/>
      <c r="N3843" s="337"/>
    </row>
    <row r="3844" spans="2:14" x14ac:dyDescent="0.25">
      <c r="B3844" s="332"/>
      <c r="C3844" s="332"/>
      <c r="D3844" s="333"/>
      <c r="E3844" s="334"/>
      <c r="F3844" s="334"/>
      <c r="G3844" s="334"/>
      <c r="H3844" s="335"/>
      <c r="I3844" s="336"/>
      <c r="J3844" s="336"/>
      <c r="K3844" s="336"/>
      <c r="L3844" s="336"/>
      <c r="M3844" s="336"/>
      <c r="N3844" s="337"/>
    </row>
    <row r="3845" spans="2:14" x14ac:dyDescent="0.25">
      <c r="B3845" s="332"/>
      <c r="C3845" s="332"/>
      <c r="D3845" s="333"/>
      <c r="E3845" s="334"/>
      <c r="F3845" s="334"/>
      <c r="G3845" s="334"/>
      <c r="H3845" s="335"/>
      <c r="I3845" s="336"/>
      <c r="J3845" s="336"/>
      <c r="K3845" s="336"/>
      <c r="L3845" s="336"/>
      <c r="M3845" s="336"/>
      <c r="N3845" s="337"/>
    </row>
    <row r="3846" spans="2:14" x14ac:dyDescent="0.25">
      <c r="B3846" s="332"/>
      <c r="C3846" s="332"/>
      <c r="D3846" s="333"/>
      <c r="E3846" s="334"/>
      <c r="F3846" s="334"/>
      <c r="G3846" s="334"/>
      <c r="H3846" s="335"/>
      <c r="I3846" s="336"/>
      <c r="J3846" s="336"/>
      <c r="K3846" s="336"/>
      <c r="L3846" s="336"/>
      <c r="M3846" s="336"/>
      <c r="N3846" s="337"/>
    </row>
    <row r="3847" spans="2:14" x14ac:dyDescent="0.25">
      <c r="B3847" s="332"/>
      <c r="C3847" s="332"/>
      <c r="D3847" s="333"/>
      <c r="E3847" s="334"/>
      <c r="F3847" s="334"/>
      <c r="G3847" s="334"/>
      <c r="H3847" s="335"/>
      <c r="I3847" s="336"/>
      <c r="J3847" s="336"/>
      <c r="K3847" s="336"/>
      <c r="L3847" s="336"/>
      <c r="M3847" s="336"/>
      <c r="N3847" s="337"/>
    </row>
    <row r="3848" spans="2:14" x14ac:dyDescent="0.25">
      <c r="B3848" s="332"/>
      <c r="C3848" s="332"/>
      <c r="D3848" s="333"/>
      <c r="E3848" s="334"/>
      <c r="F3848" s="334"/>
      <c r="G3848" s="334"/>
      <c r="H3848" s="335"/>
      <c r="I3848" s="336"/>
      <c r="J3848" s="336"/>
      <c r="K3848" s="336"/>
      <c r="L3848" s="336"/>
      <c r="M3848" s="336"/>
      <c r="N3848" s="337"/>
    </row>
    <row r="3849" spans="2:14" x14ac:dyDescent="0.25">
      <c r="B3849" s="332"/>
      <c r="C3849" s="332"/>
      <c r="D3849" s="333"/>
      <c r="E3849" s="334"/>
      <c r="F3849" s="334"/>
      <c r="G3849" s="334"/>
      <c r="H3849" s="335"/>
      <c r="I3849" s="336"/>
      <c r="J3849" s="336"/>
      <c r="K3849" s="336"/>
      <c r="L3849" s="336"/>
      <c r="M3849" s="336"/>
      <c r="N3849" s="337"/>
    </row>
    <row r="3850" spans="2:14" x14ac:dyDescent="0.25">
      <c r="B3850" s="332"/>
      <c r="C3850" s="332"/>
      <c r="D3850" s="333"/>
      <c r="E3850" s="334"/>
      <c r="F3850" s="334"/>
      <c r="G3850" s="334"/>
      <c r="H3850" s="335"/>
      <c r="I3850" s="336"/>
      <c r="J3850" s="336"/>
      <c r="K3850" s="336"/>
      <c r="L3850" s="336"/>
      <c r="M3850" s="336"/>
      <c r="N3850" s="337"/>
    </row>
    <row r="3851" spans="2:14" x14ac:dyDescent="0.25">
      <c r="B3851" s="332"/>
      <c r="C3851" s="332"/>
      <c r="D3851" s="333"/>
      <c r="E3851" s="334"/>
      <c r="F3851" s="334"/>
      <c r="G3851" s="334"/>
      <c r="H3851" s="335"/>
      <c r="I3851" s="336"/>
      <c r="J3851" s="336"/>
      <c r="K3851" s="336"/>
      <c r="L3851" s="336"/>
      <c r="M3851" s="336"/>
      <c r="N3851" s="337"/>
    </row>
    <row r="3852" spans="2:14" x14ac:dyDescent="0.25">
      <c r="B3852" s="332"/>
      <c r="C3852" s="332"/>
      <c r="D3852" s="333"/>
      <c r="E3852" s="334"/>
      <c r="F3852" s="334"/>
      <c r="G3852" s="334"/>
      <c r="H3852" s="335"/>
      <c r="I3852" s="336"/>
      <c r="J3852" s="336"/>
      <c r="K3852" s="336"/>
      <c r="L3852" s="336"/>
      <c r="M3852" s="336"/>
      <c r="N3852" s="337"/>
    </row>
    <row r="3853" spans="2:14" x14ac:dyDescent="0.25">
      <c r="B3853" s="332"/>
      <c r="C3853" s="332"/>
      <c r="D3853" s="333"/>
      <c r="E3853" s="334"/>
      <c r="F3853" s="334"/>
      <c r="G3853" s="334"/>
      <c r="H3853" s="335"/>
      <c r="I3853" s="336"/>
      <c r="J3853" s="336"/>
      <c r="K3853" s="336"/>
      <c r="L3853" s="336"/>
      <c r="M3853" s="336"/>
      <c r="N3853" s="337"/>
    </row>
    <row r="3854" spans="2:14" x14ac:dyDescent="0.25">
      <c r="B3854" s="332"/>
      <c r="C3854" s="332"/>
      <c r="D3854" s="333"/>
      <c r="E3854" s="334"/>
      <c r="F3854" s="334"/>
      <c r="G3854" s="334"/>
      <c r="H3854" s="335"/>
      <c r="I3854" s="336"/>
      <c r="J3854" s="336"/>
      <c r="K3854" s="336"/>
      <c r="L3854" s="336"/>
      <c r="M3854" s="336"/>
      <c r="N3854" s="337"/>
    </row>
    <row r="3855" spans="2:14" x14ac:dyDescent="0.25">
      <c r="B3855" s="332"/>
      <c r="C3855" s="332"/>
      <c r="D3855" s="333"/>
      <c r="E3855" s="334"/>
      <c r="F3855" s="334"/>
      <c r="G3855" s="334"/>
      <c r="H3855" s="335"/>
      <c r="I3855" s="336"/>
      <c r="J3855" s="336"/>
      <c r="K3855" s="336"/>
      <c r="L3855" s="336"/>
      <c r="M3855" s="336"/>
      <c r="N3855" s="337"/>
    </row>
    <row r="3856" spans="2:14" x14ac:dyDescent="0.25">
      <c r="B3856" s="332"/>
      <c r="C3856" s="332"/>
      <c r="D3856" s="333"/>
      <c r="E3856" s="334"/>
      <c r="F3856" s="334"/>
      <c r="G3856" s="334"/>
      <c r="H3856" s="335"/>
      <c r="I3856" s="336"/>
      <c r="J3856" s="336"/>
      <c r="K3856" s="336"/>
      <c r="L3856" s="336"/>
      <c r="M3856" s="336"/>
      <c r="N3856" s="337"/>
    </row>
    <row r="3857" spans="2:14" x14ac:dyDescent="0.25">
      <c r="B3857" s="332"/>
      <c r="C3857" s="332"/>
      <c r="D3857" s="333"/>
      <c r="E3857" s="334"/>
      <c r="F3857" s="334"/>
      <c r="G3857" s="334"/>
      <c r="H3857" s="335"/>
      <c r="I3857" s="336"/>
      <c r="J3857" s="336"/>
      <c r="K3857" s="336"/>
      <c r="L3857" s="336"/>
      <c r="M3857" s="336"/>
      <c r="N3857" s="337"/>
    </row>
    <row r="3858" spans="2:14" x14ac:dyDescent="0.25">
      <c r="B3858" s="332"/>
      <c r="C3858" s="332"/>
      <c r="D3858" s="333"/>
      <c r="E3858" s="334"/>
      <c r="F3858" s="334"/>
      <c r="G3858" s="334"/>
      <c r="H3858" s="335"/>
      <c r="I3858" s="336"/>
      <c r="J3858" s="336"/>
      <c r="K3858" s="336"/>
      <c r="L3858" s="336"/>
      <c r="M3858" s="336"/>
      <c r="N3858" s="337"/>
    </row>
    <row r="3859" spans="2:14" x14ac:dyDescent="0.25">
      <c r="B3859" s="332"/>
      <c r="C3859" s="332"/>
      <c r="D3859" s="333"/>
      <c r="E3859" s="334"/>
      <c r="F3859" s="334"/>
      <c r="G3859" s="334"/>
      <c r="H3859" s="335"/>
      <c r="I3859" s="336"/>
      <c r="J3859" s="336"/>
      <c r="K3859" s="336"/>
      <c r="L3859" s="336"/>
      <c r="M3859" s="336"/>
      <c r="N3859" s="337"/>
    </row>
    <row r="3860" spans="2:14" x14ac:dyDescent="0.25">
      <c r="B3860" s="332"/>
      <c r="C3860" s="332"/>
      <c r="D3860" s="333"/>
      <c r="E3860" s="334"/>
      <c r="F3860" s="334"/>
      <c r="G3860" s="334"/>
      <c r="H3860" s="335"/>
      <c r="I3860" s="336"/>
      <c r="J3860" s="336"/>
      <c r="K3860" s="336"/>
      <c r="L3860" s="336"/>
      <c r="M3860" s="336"/>
      <c r="N3860" s="337"/>
    </row>
    <row r="3861" spans="2:14" x14ac:dyDescent="0.25">
      <c r="B3861" s="332"/>
      <c r="C3861" s="332"/>
      <c r="D3861" s="333"/>
      <c r="E3861" s="334"/>
      <c r="F3861" s="334"/>
      <c r="G3861" s="334"/>
      <c r="H3861" s="335"/>
      <c r="I3861" s="336"/>
      <c r="J3861" s="336"/>
      <c r="K3861" s="336"/>
      <c r="L3861" s="336"/>
      <c r="M3861" s="336"/>
      <c r="N3861" s="337"/>
    </row>
    <row r="3862" spans="2:14" x14ac:dyDescent="0.25">
      <c r="B3862" s="332"/>
      <c r="C3862" s="332"/>
      <c r="D3862" s="333"/>
      <c r="E3862" s="334"/>
      <c r="F3862" s="334"/>
      <c r="G3862" s="334"/>
      <c r="H3862" s="335"/>
      <c r="I3862" s="336"/>
      <c r="J3862" s="336"/>
      <c r="K3862" s="336"/>
      <c r="L3862" s="336"/>
      <c r="M3862" s="336"/>
      <c r="N3862" s="337"/>
    </row>
    <row r="3863" spans="2:14" x14ac:dyDescent="0.25">
      <c r="B3863" s="332"/>
      <c r="C3863" s="332"/>
      <c r="D3863" s="333"/>
      <c r="E3863" s="334"/>
      <c r="F3863" s="334"/>
      <c r="G3863" s="334"/>
      <c r="H3863" s="335"/>
      <c r="I3863" s="336"/>
      <c r="J3863" s="336"/>
      <c r="K3863" s="336"/>
      <c r="L3863" s="336"/>
      <c r="M3863" s="336"/>
      <c r="N3863" s="337"/>
    </row>
    <row r="3864" spans="2:14" x14ac:dyDescent="0.25">
      <c r="B3864" s="332"/>
      <c r="C3864" s="332"/>
      <c r="D3864" s="333"/>
      <c r="E3864" s="334"/>
      <c r="F3864" s="334"/>
      <c r="G3864" s="334"/>
      <c r="H3864" s="335"/>
      <c r="I3864" s="336"/>
      <c r="J3864" s="336"/>
      <c r="K3864" s="336"/>
      <c r="L3864" s="336"/>
      <c r="M3864" s="336"/>
      <c r="N3864" s="337"/>
    </row>
    <row r="3865" spans="2:14" x14ac:dyDescent="0.25">
      <c r="B3865" s="332"/>
      <c r="C3865" s="332"/>
      <c r="D3865" s="333"/>
      <c r="E3865" s="334"/>
      <c r="F3865" s="334"/>
      <c r="G3865" s="334"/>
      <c r="H3865" s="335"/>
      <c r="I3865" s="336"/>
      <c r="J3865" s="336"/>
      <c r="K3865" s="336"/>
      <c r="L3865" s="336"/>
      <c r="M3865" s="336"/>
      <c r="N3865" s="337"/>
    </row>
    <row r="3866" spans="2:14" x14ac:dyDescent="0.25">
      <c r="B3866" s="332"/>
      <c r="C3866" s="332"/>
      <c r="D3866" s="333"/>
      <c r="E3866" s="334"/>
      <c r="F3866" s="334"/>
      <c r="G3866" s="334"/>
      <c r="H3866" s="335"/>
      <c r="I3866" s="336"/>
      <c r="J3866" s="336"/>
      <c r="K3866" s="336"/>
      <c r="L3866" s="336"/>
      <c r="M3866" s="336"/>
      <c r="N3866" s="337"/>
    </row>
    <row r="3867" spans="2:14" x14ac:dyDescent="0.25">
      <c r="B3867" s="332"/>
      <c r="C3867" s="332"/>
      <c r="D3867" s="333"/>
      <c r="E3867" s="334"/>
      <c r="F3867" s="334"/>
      <c r="G3867" s="334"/>
      <c r="H3867" s="335"/>
      <c r="I3867" s="336"/>
      <c r="J3867" s="336"/>
      <c r="K3867" s="336"/>
      <c r="L3867" s="336"/>
      <c r="M3867" s="336"/>
      <c r="N3867" s="337"/>
    </row>
    <row r="3868" spans="2:14" x14ac:dyDescent="0.25">
      <c r="B3868" s="332"/>
      <c r="C3868" s="332"/>
      <c r="D3868" s="333"/>
      <c r="E3868" s="334"/>
      <c r="F3868" s="334"/>
      <c r="G3868" s="334"/>
      <c r="H3868" s="335"/>
      <c r="I3868" s="336"/>
      <c r="J3868" s="336"/>
      <c r="K3868" s="336"/>
      <c r="L3868" s="336"/>
      <c r="M3868" s="336"/>
      <c r="N3868" s="337"/>
    </row>
    <row r="3869" spans="2:14" x14ac:dyDescent="0.25">
      <c r="B3869" s="332"/>
      <c r="C3869" s="332"/>
      <c r="D3869" s="333"/>
      <c r="E3869" s="334"/>
      <c r="F3869" s="334"/>
      <c r="G3869" s="334"/>
      <c r="H3869" s="335"/>
      <c r="I3869" s="336"/>
      <c r="J3869" s="336"/>
      <c r="K3869" s="336"/>
      <c r="L3869" s="336"/>
      <c r="M3869" s="336"/>
      <c r="N3869" s="337"/>
    </row>
    <row r="3870" spans="2:14" x14ac:dyDescent="0.25">
      <c r="B3870" s="332"/>
      <c r="C3870" s="332"/>
      <c r="D3870" s="333"/>
      <c r="E3870" s="334"/>
      <c r="F3870" s="334"/>
      <c r="G3870" s="334"/>
      <c r="H3870" s="335"/>
      <c r="I3870" s="336"/>
      <c r="J3870" s="336"/>
      <c r="K3870" s="336"/>
      <c r="L3870" s="336"/>
      <c r="M3870" s="336"/>
      <c r="N3870" s="337"/>
    </row>
    <row r="3871" spans="2:14" x14ac:dyDescent="0.25">
      <c r="B3871" s="332"/>
      <c r="C3871" s="332"/>
      <c r="D3871" s="333"/>
      <c r="E3871" s="334"/>
      <c r="F3871" s="334"/>
      <c r="G3871" s="334"/>
      <c r="H3871" s="335"/>
      <c r="I3871" s="336"/>
      <c r="J3871" s="336"/>
      <c r="K3871" s="336"/>
      <c r="L3871" s="336"/>
      <c r="M3871" s="336"/>
      <c r="N3871" s="337"/>
    </row>
    <row r="3872" spans="2:14" x14ac:dyDescent="0.25">
      <c r="B3872" s="332"/>
      <c r="C3872" s="332"/>
      <c r="D3872" s="333"/>
      <c r="E3872" s="334"/>
      <c r="F3872" s="334"/>
      <c r="G3872" s="334"/>
      <c r="H3872" s="335"/>
      <c r="I3872" s="336"/>
      <c r="J3872" s="336"/>
      <c r="K3872" s="336"/>
      <c r="L3872" s="336"/>
      <c r="M3872" s="336"/>
      <c r="N3872" s="337"/>
    </row>
    <row r="3873" spans="2:14" x14ac:dyDescent="0.25">
      <c r="B3873" s="332"/>
      <c r="C3873" s="332"/>
      <c r="D3873" s="333"/>
      <c r="E3873" s="334"/>
      <c r="F3873" s="334"/>
      <c r="G3873" s="334"/>
      <c r="H3873" s="335"/>
      <c r="I3873" s="336"/>
      <c r="J3873" s="336"/>
      <c r="K3873" s="336"/>
      <c r="L3873" s="336"/>
      <c r="M3873" s="336"/>
      <c r="N3873" s="337"/>
    </row>
    <row r="3874" spans="2:14" x14ac:dyDescent="0.25">
      <c r="B3874" s="332"/>
      <c r="C3874" s="332"/>
      <c r="D3874" s="333"/>
      <c r="E3874" s="334"/>
      <c r="F3874" s="334"/>
      <c r="G3874" s="334"/>
      <c r="H3874" s="335"/>
      <c r="I3874" s="336"/>
      <c r="J3874" s="336"/>
      <c r="K3874" s="336"/>
      <c r="L3874" s="336"/>
      <c r="M3874" s="336"/>
      <c r="N3874" s="337"/>
    </row>
    <row r="3875" spans="2:14" x14ac:dyDescent="0.25">
      <c r="B3875" s="332"/>
      <c r="C3875" s="332"/>
      <c r="D3875" s="333"/>
      <c r="E3875" s="334"/>
      <c r="F3875" s="334"/>
      <c r="G3875" s="334"/>
      <c r="H3875" s="335"/>
      <c r="I3875" s="336"/>
      <c r="J3875" s="336"/>
      <c r="K3875" s="336"/>
      <c r="L3875" s="336"/>
      <c r="M3875" s="336"/>
      <c r="N3875" s="337"/>
    </row>
    <row r="3876" spans="2:14" x14ac:dyDescent="0.25">
      <c r="B3876" s="332"/>
      <c r="C3876" s="332"/>
      <c r="D3876" s="333"/>
      <c r="E3876" s="334"/>
      <c r="F3876" s="334"/>
      <c r="G3876" s="334"/>
      <c r="H3876" s="335"/>
      <c r="I3876" s="336"/>
      <c r="J3876" s="336"/>
      <c r="K3876" s="336"/>
      <c r="L3876" s="336"/>
      <c r="M3876" s="336"/>
      <c r="N3876" s="337"/>
    </row>
    <row r="3877" spans="2:14" x14ac:dyDescent="0.25">
      <c r="B3877" s="332"/>
      <c r="C3877" s="332"/>
      <c r="D3877" s="333"/>
      <c r="E3877" s="334"/>
      <c r="F3877" s="334"/>
      <c r="G3877" s="334"/>
      <c r="H3877" s="335"/>
      <c r="I3877" s="336"/>
      <c r="J3877" s="336"/>
      <c r="K3877" s="336"/>
      <c r="L3877" s="336"/>
      <c r="M3877" s="336"/>
      <c r="N3877" s="337"/>
    </row>
    <row r="3878" spans="2:14" x14ac:dyDescent="0.25">
      <c r="B3878" s="332"/>
      <c r="C3878" s="332"/>
      <c r="D3878" s="333"/>
      <c r="E3878" s="334"/>
      <c r="F3878" s="334"/>
      <c r="G3878" s="334"/>
      <c r="H3878" s="335"/>
      <c r="I3878" s="336"/>
      <c r="J3878" s="336"/>
      <c r="K3878" s="336"/>
      <c r="L3878" s="336"/>
      <c r="M3878" s="336"/>
      <c r="N3878" s="337"/>
    </row>
    <row r="3879" spans="2:14" x14ac:dyDescent="0.25">
      <c r="B3879" s="332"/>
      <c r="C3879" s="332"/>
      <c r="D3879" s="333"/>
      <c r="E3879" s="334"/>
      <c r="F3879" s="334"/>
      <c r="G3879" s="334"/>
      <c r="H3879" s="335"/>
      <c r="I3879" s="336"/>
      <c r="J3879" s="336"/>
      <c r="K3879" s="336"/>
      <c r="L3879" s="336"/>
      <c r="M3879" s="336"/>
      <c r="N3879" s="337"/>
    </row>
    <row r="3880" spans="2:14" x14ac:dyDescent="0.25">
      <c r="B3880" s="332"/>
      <c r="C3880" s="332"/>
      <c r="D3880" s="333"/>
      <c r="E3880" s="334"/>
      <c r="F3880" s="334"/>
      <c r="G3880" s="334"/>
      <c r="H3880" s="335"/>
      <c r="I3880" s="336"/>
      <c r="J3880" s="336"/>
      <c r="K3880" s="336"/>
      <c r="L3880" s="336"/>
      <c r="M3880" s="336"/>
      <c r="N3880" s="337"/>
    </row>
    <row r="3881" spans="2:14" x14ac:dyDescent="0.25">
      <c r="B3881" s="332"/>
      <c r="C3881" s="332"/>
      <c r="D3881" s="333"/>
      <c r="E3881" s="334"/>
      <c r="F3881" s="334"/>
      <c r="G3881" s="334"/>
      <c r="H3881" s="335"/>
      <c r="I3881" s="336"/>
      <c r="J3881" s="336"/>
      <c r="K3881" s="336"/>
      <c r="L3881" s="336"/>
      <c r="M3881" s="336"/>
      <c r="N3881" s="337"/>
    </row>
    <row r="3882" spans="2:14" x14ac:dyDescent="0.25">
      <c r="B3882" s="332"/>
      <c r="C3882" s="332"/>
      <c r="D3882" s="333"/>
      <c r="E3882" s="334"/>
      <c r="F3882" s="334"/>
      <c r="G3882" s="334"/>
      <c r="H3882" s="335"/>
      <c r="I3882" s="336"/>
      <c r="J3882" s="336"/>
      <c r="K3882" s="336"/>
      <c r="L3882" s="336"/>
      <c r="M3882" s="336"/>
      <c r="N3882" s="337"/>
    </row>
    <row r="3883" spans="2:14" x14ac:dyDescent="0.25">
      <c r="B3883" s="332"/>
      <c r="C3883" s="332"/>
      <c r="D3883" s="333"/>
      <c r="E3883" s="334"/>
      <c r="F3883" s="334"/>
      <c r="G3883" s="334"/>
      <c r="H3883" s="335"/>
      <c r="I3883" s="336"/>
      <c r="J3883" s="336"/>
      <c r="K3883" s="336"/>
      <c r="L3883" s="336"/>
      <c r="M3883" s="336"/>
      <c r="N3883" s="337"/>
    </row>
    <row r="3884" spans="2:14" x14ac:dyDescent="0.25">
      <c r="B3884" s="332"/>
      <c r="C3884" s="332"/>
      <c r="D3884" s="333"/>
      <c r="E3884" s="334"/>
      <c r="F3884" s="334"/>
      <c r="G3884" s="334"/>
      <c r="H3884" s="335"/>
      <c r="I3884" s="336"/>
      <c r="J3884" s="336"/>
      <c r="K3884" s="336"/>
      <c r="L3884" s="336"/>
      <c r="M3884" s="336"/>
      <c r="N3884" s="337"/>
    </row>
    <row r="3885" spans="2:14" x14ac:dyDescent="0.25">
      <c r="B3885" s="332"/>
      <c r="C3885" s="332"/>
      <c r="D3885" s="333"/>
      <c r="E3885" s="334"/>
      <c r="F3885" s="334"/>
      <c r="G3885" s="334"/>
      <c r="H3885" s="335"/>
      <c r="I3885" s="336"/>
      <c r="J3885" s="336"/>
      <c r="K3885" s="336"/>
      <c r="L3885" s="336"/>
      <c r="M3885" s="336"/>
      <c r="N3885" s="337"/>
    </row>
    <row r="3886" spans="2:14" x14ac:dyDescent="0.25">
      <c r="B3886" s="332"/>
      <c r="C3886" s="332"/>
      <c r="D3886" s="333"/>
      <c r="E3886" s="334"/>
      <c r="F3886" s="334"/>
      <c r="G3886" s="334"/>
      <c r="H3886" s="335"/>
      <c r="I3886" s="336"/>
      <c r="J3886" s="336"/>
      <c r="K3886" s="336"/>
      <c r="L3886" s="336"/>
      <c r="M3886" s="336"/>
      <c r="N3886" s="337"/>
    </row>
    <row r="3887" spans="2:14" x14ac:dyDescent="0.25">
      <c r="B3887" s="332"/>
      <c r="C3887" s="332"/>
      <c r="D3887" s="333"/>
      <c r="E3887" s="334"/>
      <c r="F3887" s="334"/>
      <c r="G3887" s="334"/>
      <c r="H3887" s="335"/>
      <c r="I3887" s="336"/>
      <c r="J3887" s="336"/>
      <c r="K3887" s="336"/>
      <c r="L3887" s="336"/>
      <c r="M3887" s="336"/>
      <c r="N3887" s="337"/>
    </row>
    <row r="3888" spans="2:14" x14ac:dyDescent="0.25">
      <c r="B3888" s="332"/>
      <c r="C3888" s="332"/>
      <c r="D3888" s="333"/>
      <c r="E3888" s="334"/>
      <c r="F3888" s="334"/>
      <c r="G3888" s="334"/>
      <c r="H3888" s="335"/>
      <c r="I3888" s="336"/>
      <c r="J3888" s="336"/>
      <c r="K3888" s="336"/>
      <c r="L3888" s="336"/>
      <c r="M3888" s="336"/>
      <c r="N3888" s="337"/>
    </row>
    <row r="3889" spans="2:14" x14ac:dyDescent="0.25">
      <c r="B3889" s="332"/>
      <c r="C3889" s="332"/>
      <c r="D3889" s="333"/>
      <c r="E3889" s="334"/>
      <c r="F3889" s="334"/>
      <c r="G3889" s="334"/>
      <c r="H3889" s="335"/>
      <c r="I3889" s="336"/>
      <c r="J3889" s="336"/>
      <c r="K3889" s="336"/>
      <c r="L3889" s="336"/>
      <c r="M3889" s="336"/>
      <c r="N3889" s="337"/>
    </row>
    <row r="3890" spans="2:14" x14ac:dyDescent="0.25">
      <c r="B3890" s="332"/>
      <c r="C3890" s="332"/>
      <c r="D3890" s="333"/>
      <c r="E3890" s="334"/>
      <c r="F3890" s="334"/>
      <c r="G3890" s="334"/>
      <c r="H3890" s="335"/>
      <c r="I3890" s="336"/>
      <c r="J3890" s="336"/>
      <c r="K3890" s="336"/>
      <c r="L3890" s="336"/>
      <c r="M3890" s="336"/>
      <c r="N3890" s="337"/>
    </row>
    <row r="3891" spans="2:14" x14ac:dyDescent="0.25">
      <c r="B3891" s="332"/>
      <c r="C3891" s="332"/>
      <c r="D3891" s="333"/>
      <c r="E3891" s="334"/>
      <c r="F3891" s="334"/>
      <c r="G3891" s="334"/>
      <c r="H3891" s="335"/>
      <c r="I3891" s="336"/>
      <c r="J3891" s="336"/>
      <c r="K3891" s="336"/>
      <c r="L3891" s="336"/>
      <c r="M3891" s="336"/>
      <c r="N3891" s="337"/>
    </row>
    <row r="3892" spans="2:14" x14ac:dyDescent="0.25">
      <c r="B3892" s="332"/>
      <c r="C3892" s="332"/>
      <c r="D3892" s="333"/>
      <c r="E3892" s="334"/>
      <c r="F3892" s="334"/>
      <c r="G3892" s="334"/>
      <c r="H3892" s="335"/>
      <c r="I3892" s="336"/>
      <c r="J3892" s="336"/>
      <c r="K3892" s="336"/>
      <c r="L3892" s="336"/>
      <c r="M3892" s="336"/>
      <c r="N3892" s="337"/>
    </row>
    <row r="3893" spans="2:14" x14ac:dyDescent="0.25">
      <c r="B3893" s="332"/>
      <c r="C3893" s="332"/>
      <c r="D3893" s="333"/>
      <c r="E3893" s="334"/>
      <c r="F3893" s="334"/>
      <c r="G3893" s="334"/>
      <c r="H3893" s="335"/>
      <c r="I3893" s="336"/>
      <c r="J3893" s="336"/>
      <c r="K3893" s="336"/>
      <c r="L3893" s="336"/>
      <c r="M3893" s="336"/>
      <c r="N3893" s="337"/>
    </row>
    <row r="3894" spans="2:14" x14ac:dyDescent="0.25">
      <c r="B3894" s="332"/>
      <c r="C3894" s="332"/>
      <c r="D3894" s="333"/>
      <c r="E3894" s="334"/>
      <c r="F3894" s="334"/>
      <c r="G3894" s="334"/>
      <c r="H3894" s="335"/>
      <c r="I3894" s="336"/>
      <c r="J3894" s="336"/>
      <c r="K3894" s="336"/>
      <c r="L3894" s="336"/>
      <c r="M3894" s="336"/>
      <c r="N3894" s="337"/>
    </row>
    <row r="3895" spans="2:14" x14ac:dyDescent="0.25">
      <c r="B3895" s="332"/>
      <c r="C3895" s="332"/>
      <c r="D3895" s="333"/>
      <c r="E3895" s="334"/>
      <c r="F3895" s="334"/>
      <c r="G3895" s="334"/>
      <c r="H3895" s="335"/>
      <c r="I3895" s="336"/>
      <c r="J3895" s="336"/>
      <c r="K3895" s="336"/>
      <c r="L3895" s="336"/>
      <c r="M3895" s="336"/>
      <c r="N3895" s="337"/>
    </row>
    <row r="3896" spans="2:14" x14ac:dyDescent="0.25">
      <c r="B3896" s="332"/>
      <c r="C3896" s="332"/>
      <c r="D3896" s="333"/>
      <c r="E3896" s="334"/>
      <c r="F3896" s="334"/>
      <c r="G3896" s="334"/>
      <c r="H3896" s="335"/>
      <c r="I3896" s="336"/>
      <c r="J3896" s="336"/>
      <c r="K3896" s="336"/>
      <c r="L3896" s="336"/>
      <c r="M3896" s="336"/>
      <c r="N3896" s="337"/>
    </row>
    <row r="3897" spans="2:14" x14ac:dyDescent="0.25">
      <c r="B3897" s="332"/>
      <c r="C3897" s="332"/>
      <c r="D3897" s="333"/>
      <c r="E3897" s="334"/>
      <c r="F3897" s="334"/>
      <c r="G3897" s="334"/>
      <c r="H3897" s="335"/>
      <c r="I3897" s="336"/>
      <c r="J3897" s="336"/>
      <c r="K3897" s="336"/>
      <c r="L3897" s="336"/>
      <c r="M3897" s="336"/>
      <c r="N3897" s="337"/>
    </row>
    <row r="3898" spans="2:14" x14ac:dyDescent="0.25">
      <c r="B3898" s="332"/>
      <c r="C3898" s="332"/>
      <c r="D3898" s="333"/>
      <c r="E3898" s="334"/>
      <c r="F3898" s="334"/>
      <c r="G3898" s="334"/>
      <c r="H3898" s="335"/>
      <c r="I3898" s="336"/>
      <c r="J3898" s="336"/>
      <c r="K3898" s="336"/>
      <c r="L3898" s="336"/>
      <c r="M3898" s="336"/>
      <c r="N3898" s="337"/>
    </row>
    <row r="3899" spans="2:14" x14ac:dyDescent="0.25">
      <c r="B3899" s="332"/>
      <c r="C3899" s="332"/>
      <c r="D3899" s="333"/>
      <c r="E3899" s="334"/>
      <c r="F3899" s="334"/>
      <c r="G3899" s="334"/>
      <c r="H3899" s="335"/>
      <c r="I3899" s="336"/>
      <c r="J3899" s="336"/>
      <c r="K3899" s="336"/>
      <c r="L3899" s="336"/>
      <c r="M3899" s="336"/>
      <c r="N3899" s="337"/>
    </row>
    <row r="3900" spans="2:14" x14ac:dyDescent="0.25">
      <c r="B3900" s="332"/>
      <c r="C3900" s="332"/>
      <c r="D3900" s="333"/>
      <c r="E3900" s="334"/>
      <c r="F3900" s="334"/>
      <c r="G3900" s="334"/>
      <c r="H3900" s="335"/>
      <c r="I3900" s="336"/>
      <c r="J3900" s="336"/>
      <c r="K3900" s="336"/>
      <c r="L3900" s="336"/>
      <c r="M3900" s="336"/>
      <c r="N3900" s="337"/>
    </row>
    <row r="3901" spans="2:14" x14ac:dyDescent="0.25">
      <c r="B3901" s="332"/>
      <c r="C3901" s="332"/>
      <c r="D3901" s="333"/>
      <c r="E3901" s="334"/>
      <c r="F3901" s="334"/>
      <c r="G3901" s="334"/>
      <c r="H3901" s="335"/>
      <c r="I3901" s="336"/>
      <c r="J3901" s="336"/>
      <c r="K3901" s="336"/>
      <c r="L3901" s="336"/>
      <c r="M3901" s="336"/>
      <c r="N3901" s="337"/>
    </row>
    <row r="3902" spans="2:14" x14ac:dyDescent="0.25">
      <c r="B3902" s="332"/>
      <c r="C3902" s="332"/>
      <c r="D3902" s="333"/>
      <c r="E3902" s="334"/>
      <c r="F3902" s="334"/>
      <c r="G3902" s="334"/>
      <c r="H3902" s="335"/>
      <c r="I3902" s="336"/>
      <c r="J3902" s="336"/>
      <c r="K3902" s="336"/>
      <c r="L3902" s="336"/>
      <c r="M3902" s="336"/>
      <c r="N3902" s="337"/>
    </row>
    <row r="3903" spans="2:14" x14ac:dyDescent="0.25">
      <c r="B3903" s="332"/>
      <c r="C3903" s="332"/>
      <c r="D3903" s="333"/>
      <c r="E3903" s="334"/>
      <c r="F3903" s="334"/>
      <c r="G3903" s="334"/>
      <c r="H3903" s="335"/>
      <c r="I3903" s="336"/>
      <c r="J3903" s="336"/>
      <c r="K3903" s="336"/>
      <c r="L3903" s="336"/>
      <c r="M3903" s="336"/>
      <c r="N3903" s="337"/>
    </row>
    <row r="3904" spans="2:14" x14ac:dyDescent="0.25">
      <c r="B3904" s="332"/>
      <c r="C3904" s="332"/>
      <c r="D3904" s="333"/>
      <c r="E3904" s="334"/>
      <c r="F3904" s="334"/>
      <c r="G3904" s="334"/>
      <c r="H3904" s="335"/>
      <c r="I3904" s="336"/>
      <c r="J3904" s="336"/>
      <c r="K3904" s="336"/>
      <c r="L3904" s="336"/>
      <c r="M3904" s="336"/>
      <c r="N3904" s="337"/>
    </row>
    <row r="3905" spans="2:14" x14ac:dyDescent="0.25">
      <c r="B3905" s="332"/>
      <c r="C3905" s="332"/>
      <c r="D3905" s="333"/>
      <c r="E3905" s="334"/>
      <c r="F3905" s="334"/>
      <c r="G3905" s="334"/>
      <c r="H3905" s="335"/>
      <c r="I3905" s="336"/>
      <c r="J3905" s="336"/>
      <c r="K3905" s="336"/>
      <c r="L3905" s="336"/>
      <c r="M3905" s="336"/>
      <c r="N3905" s="337"/>
    </row>
    <row r="3906" spans="2:14" x14ac:dyDescent="0.25">
      <c r="B3906" s="332"/>
      <c r="C3906" s="332"/>
      <c r="D3906" s="333"/>
      <c r="E3906" s="334"/>
      <c r="F3906" s="334"/>
      <c r="G3906" s="334"/>
      <c r="H3906" s="335"/>
      <c r="I3906" s="336"/>
      <c r="J3906" s="336"/>
      <c r="K3906" s="336"/>
      <c r="L3906" s="336"/>
      <c r="M3906" s="336"/>
      <c r="N3906" s="337"/>
    </row>
    <row r="3907" spans="2:14" x14ac:dyDescent="0.25">
      <c r="B3907" s="332"/>
      <c r="C3907" s="332"/>
      <c r="D3907" s="333"/>
      <c r="E3907" s="334"/>
      <c r="F3907" s="334"/>
      <c r="G3907" s="334"/>
      <c r="H3907" s="335"/>
      <c r="I3907" s="336"/>
      <c r="J3907" s="336"/>
      <c r="K3907" s="336"/>
      <c r="L3907" s="336"/>
      <c r="M3907" s="336"/>
      <c r="N3907" s="337"/>
    </row>
    <row r="3908" spans="2:14" x14ac:dyDescent="0.25">
      <c r="B3908" s="332"/>
      <c r="C3908" s="332"/>
      <c r="D3908" s="333"/>
      <c r="E3908" s="334"/>
      <c r="F3908" s="334"/>
      <c r="G3908" s="334"/>
      <c r="H3908" s="335"/>
      <c r="I3908" s="336"/>
      <c r="J3908" s="336"/>
      <c r="K3908" s="336"/>
      <c r="L3908" s="336"/>
      <c r="M3908" s="336"/>
      <c r="N3908" s="337"/>
    </row>
    <row r="3909" spans="2:14" x14ac:dyDescent="0.25">
      <c r="B3909" s="332"/>
      <c r="C3909" s="332"/>
      <c r="D3909" s="333"/>
      <c r="E3909" s="334"/>
      <c r="F3909" s="334"/>
      <c r="G3909" s="334"/>
      <c r="H3909" s="335"/>
      <c r="I3909" s="336"/>
      <c r="J3909" s="336"/>
      <c r="K3909" s="336"/>
      <c r="L3909" s="336"/>
      <c r="M3909" s="336"/>
      <c r="N3909" s="337"/>
    </row>
    <row r="3910" spans="2:14" x14ac:dyDescent="0.25">
      <c r="B3910" s="332"/>
      <c r="C3910" s="332"/>
      <c r="D3910" s="333"/>
      <c r="E3910" s="334"/>
      <c r="F3910" s="334"/>
      <c r="G3910" s="334"/>
      <c r="H3910" s="335"/>
      <c r="I3910" s="336"/>
      <c r="J3910" s="336"/>
      <c r="K3910" s="336"/>
      <c r="L3910" s="336"/>
      <c r="M3910" s="336"/>
      <c r="N3910" s="337"/>
    </row>
    <row r="3911" spans="2:14" x14ac:dyDescent="0.25">
      <c r="B3911" s="332"/>
      <c r="C3911" s="332"/>
      <c r="D3911" s="333"/>
      <c r="E3911" s="334"/>
      <c r="F3911" s="334"/>
      <c r="G3911" s="334"/>
      <c r="H3911" s="335"/>
      <c r="I3911" s="336"/>
      <c r="J3911" s="336"/>
      <c r="K3911" s="336"/>
      <c r="L3911" s="336"/>
      <c r="M3911" s="336"/>
      <c r="N3911" s="337"/>
    </row>
    <row r="3912" spans="2:14" x14ac:dyDescent="0.25">
      <c r="B3912" s="332"/>
      <c r="C3912" s="332"/>
      <c r="D3912" s="333"/>
      <c r="E3912" s="334"/>
      <c r="F3912" s="334"/>
      <c r="G3912" s="334"/>
      <c r="H3912" s="335"/>
      <c r="I3912" s="336"/>
      <c r="J3912" s="336"/>
      <c r="K3912" s="336"/>
      <c r="L3912" s="336"/>
      <c r="M3912" s="336"/>
      <c r="N3912" s="337"/>
    </row>
    <row r="3913" spans="2:14" x14ac:dyDescent="0.25">
      <c r="B3913" s="332"/>
      <c r="C3913" s="332"/>
      <c r="D3913" s="333"/>
      <c r="E3913" s="334"/>
      <c r="F3913" s="334"/>
      <c r="G3913" s="334"/>
      <c r="H3913" s="335"/>
      <c r="I3913" s="336"/>
      <c r="J3913" s="336"/>
      <c r="K3913" s="336"/>
      <c r="L3913" s="336"/>
      <c r="M3913" s="336"/>
      <c r="N3913" s="337"/>
    </row>
    <row r="3914" spans="2:14" x14ac:dyDescent="0.25">
      <c r="B3914" s="332"/>
      <c r="C3914" s="332"/>
      <c r="D3914" s="333"/>
      <c r="E3914" s="334"/>
      <c r="F3914" s="334"/>
      <c r="G3914" s="334"/>
      <c r="H3914" s="335"/>
      <c r="I3914" s="336"/>
      <c r="J3914" s="336"/>
      <c r="K3914" s="336"/>
      <c r="L3914" s="336"/>
      <c r="M3914" s="336"/>
      <c r="N3914" s="337"/>
    </row>
    <row r="3915" spans="2:14" x14ac:dyDescent="0.25">
      <c r="B3915" s="332"/>
      <c r="C3915" s="332"/>
      <c r="D3915" s="333"/>
      <c r="E3915" s="334"/>
      <c r="F3915" s="334"/>
      <c r="G3915" s="334"/>
      <c r="H3915" s="335"/>
      <c r="I3915" s="336"/>
      <c r="J3915" s="336"/>
      <c r="K3915" s="336"/>
      <c r="L3915" s="336"/>
      <c r="M3915" s="336"/>
      <c r="N3915" s="337"/>
    </row>
    <row r="3916" spans="2:14" x14ac:dyDescent="0.25">
      <c r="B3916" s="332"/>
      <c r="C3916" s="332"/>
      <c r="D3916" s="333"/>
      <c r="E3916" s="334"/>
      <c r="F3916" s="334"/>
      <c r="G3916" s="334"/>
      <c r="H3916" s="335"/>
      <c r="I3916" s="336"/>
      <c r="J3916" s="336"/>
      <c r="K3916" s="336"/>
      <c r="L3916" s="336"/>
      <c r="M3916" s="336"/>
      <c r="N3916" s="337"/>
    </row>
    <row r="3917" spans="2:14" x14ac:dyDescent="0.25">
      <c r="B3917" s="332"/>
      <c r="C3917" s="332"/>
      <c r="D3917" s="333"/>
      <c r="E3917" s="334"/>
      <c r="F3917" s="334"/>
      <c r="G3917" s="334"/>
      <c r="H3917" s="335"/>
      <c r="I3917" s="336"/>
      <c r="J3917" s="336"/>
      <c r="K3917" s="336"/>
      <c r="L3917" s="336"/>
      <c r="M3917" s="336"/>
      <c r="N3917" s="337"/>
    </row>
    <row r="3918" spans="2:14" x14ac:dyDescent="0.25">
      <c r="B3918" s="332"/>
      <c r="C3918" s="332"/>
      <c r="D3918" s="333"/>
      <c r="E3918" s="334"/>
      <c r="F3918" s="334"/>
      <c r="G3918" s="334"/>
      <c r="H3918" s="335"/>
      <c r="I3918" s="336"/>
      <c r="J3918" s="336"/>
      <c r="K3918" s="336"/>
      <c r="L3918" s="336"/>
      <c r="M3918" s="336"/>
      <c r="N3918" s="337"/>
    </row>
    <row r="3919" spans="2:14" x14ac:dyDescent="0.25">
      <c r="B3919" s="332"/>
      <c r="C3919" s="332"/>
      <c r="D3919" s="333"/>
      <c r="E3919" s="334"/>
      <c r="F3919" s="334"/>
      <c r="G3919" s="334"/>
      <c r="H3919" s="335"/>
      <c r="I3919" s="336"/>
      <c r="J3919" s="336"/>
      <c r="K3919" s="336"/>
      <c r="L3919" s="336"/>
      <c r="M3919" s="336"/>
      <c r="N3919" s="337"/>
    </row>
    <row r="3920" spans="2:14" x14ac:dyDescent="0.25">
      <c r="B3920" s="332"/>
      <c r="C3920" s="332"/>
      <c r="D3920" s="333"/>
      <c r="E3920" s="334"/>
      <c r="F3920" s="334"/>
      <c r="G3920" s="334"/>
      <c r="H3920" s="335"/>
      <c r="I3920" s="336"/>
      <c r="J3920" s="336"/>
      <c r="K3920" s="336"/>
      <c r="L3920" s="336"/>
      <c r="M3920" s="336"/>
      <c r="N3920" s="337"/>
    </row>
    <row r="3921" spans="2:14" x14ac:dyDescent="0.25">
      <c r="B3921" s="332"/>
      <c r="C3921" s="332"/>
      <c r="D3921" s="333"/>
      <c r="E3921" s="334"/>
      <c r="F3921" s="334"/>
      <c r="G3921" s="334"/>
      <c r="H3921" s="335"/>
      <c r="I3921" s="336"/>
      <c r="J3921" s="336"/>
      <c r="K3921" s="336"/>
      <c r="L3921" s="336"/>
      <c r="M3921" s="336"/>
      <c r="N3921" s="337"/>
    </row>
    <row r="3922" spans="2:14" x14ac:dyDescent="0.25">
      <c r="B3922" s="332"/>
      <c r="C3922" s="332"/>
      <c r="D3922" s="333"/>
      <c r="E3922" s="334"/>
      <c r="F3922" s="334"/>
      <c r="G3922" s="334"/>
      <c r="H3922" s="335"/>
      <c r="I3922" s="336"/>
      <c r="J3922" s="336"/>
      <c r="K3922" s="336"/>
      <c r="L3922" s="336"/>
      <c r="M3922" s="336"/>
      <c r="N3922" s="337"/>
    </row>
    <row r="3923" spans="2:14" x14ac:dyDescent="0.25">
      <c r="B3923" s="332"/>
      <c r="C3923" s="332"/>
      <c r="D3923" s="333"/>
      <c r="E3923" s="334"/>
      <c r="F3923" s="334"/>
      <c r="G3923" s="334"/>
      <c r="H3923" s="335"/>
      <c r="I3923" s="336"/>
      <c r="J3923" s="336"/>
      <c r="K3923" s="336"/>
      <c r="L3923" s="336"/>
      <c r="M3923" s="336"/>
      <c r="N3923" s="337"/>
    </row>
    <row r="3924" spans="2:14" x14ac:dyDescent="0.25">
      <c r="B3924" s="332"/>
      <c r="C3924" s="332"/>
      <c r="D3924" s="333"/>
      <c r="E3924" s="334"/>
      <c r="F3924" s="334"/>
      <c r="G3924" s="334"/>
      <c r="H3924" s="335"/>
      <c r="I3924" s="336"/>
      <c r="J3924" s="336"/>
      <c r="K3924" s="336"/>
      <c r="L3924" s="336"/>
      <c r="M3924" s="336"/>
      <c r="N3924" s="337"/>
    </row>
    <row r="3925" spans="2:14" x14ac:dyDescent="0.25">
      <c r="B3925" s="332"/>
      <c r="C3925" s="332"/>
      <c r="D3925" s="333"/>
      <c r="E3925" s="334"/>
      <c r="F3925" s="334"/>
      <c r="G3925" s="334"/>
      <c r="H3925" s="335"/>
      <c r="I3925" s="336"/>
      <c r="J3925" s="336"/>
      <c r="K3925" s="336"/>
      <c r="L3925" s="336"/>
      <c r="M3925" s="336"/>
      <c r="N3925" s="337"/>
    </row>
    <row r="3926" spans="2:14" x14ac:dyDescent="0.25">
      <c r="B3926" s="332"/>
      <c r="C3926" s="332"/>
      <c r="D3926" s="333"/>
      <c r="E3926" s="334"/>
      <c r="F3926" s="334"/>
      <c r="G3926" s="334"/>
      <c r="H3926" s="335"/>
      <c r="I3926" s="336"/>
      <c r="J3926" s="336"/>
      <c r="K3926" s="336"/>
      <c r="L3926" s="336"/>
      <c r="M3926" s="336"/>
      <c r="N3926" s="337"/>
    </row>
    <row r="3927" spans="2:14" x14ac:dyDescent="0.25">
      <c r="B3927" s="332"/>
      <c r="C3927" s="332"/>
      <c r="D3927" s="333"/>
      <c r="E3927" s="334"/>
      <c r="F3927" s="334"/>
      <c r="G3927" s="334"/>
      <c r="H3927" s="335"/>
      <c r="I3927" s="336"/>
      <c r="J3927" s="336"/>
      <c r="K3927" s="336"/>
      <c r="L3927" s="336"/>
      <c r="M3927" s="336"/>
      <c r="N3927" s="337"/>
    </row>
    <row r="3928" spans="2:14" x14ac:dyDescent="0.25">
      <c r="B3928" s="332"/>
      <c r="C3928" s="332"/>
      <c r="D3928" s="333"/>
      <c r="E3928" s="334"/>
      <c r="F3928" s="334"/>
      <c r="G3928" s="334"/>
      <c r="H3928" s="335"/>
      <c r="I3928" s="336"/>
      <c r="J3928" s="336"/>
      <c r="K3928" s="336"/>
      <c r="L3928" s="336"/>
      <c r="M3928" s="336"/>
      <c r="N3928" s="337"/>
    </row>
    <row r="3929" spans="2:14" x14ac:dyDescent="0.25">
      <c r="B3929" s="332"/>
      <c r="C3929" s="332"/>
      <c r="D3929" s="333"/>
      <c r="E3929" s="334"/>
      <c r="F3929" s="334"/>
      <c r="G3929" s="334"/>
      <c r="H3929" s="335"/>
      <c r="I3929" s="336"/>
      <c r="J3929" s="336"/>
      <c r="K3929" s="336"/>
      <c r="L3929" s="336"/>
      <c r="M3929" s="336"/>
      <c r="N3929" s="337"/>
    </row>
    <row r="3930" spans="2:14" x14ac:dyDescent="0.25">
      <c r="B3930" s="332"/>
      <c r="C3930" s="332"/>
      <c r="D3930" s="333"/>
      <c r="E3930" s="334"/>
      <c r="F3930" s="334"/>
      <c r="G3930" s="334"/>
      <c r="H3930" s="335"/>
      <c r="I3930" s="336"/>
      <c r="J3930" s="336"/>
      <c r="K3930" s="336"/>
      <c r="L3930" s="336"/>
      <c r="M3930" s="336"/>
      <c r="N3930" s="337"/>
    </row>
    <row r="3931" spans="2:14" x14ac:dyDescent="0.25">
      <c r="B3931" s="332"/>
      <c r="C3931" s="332"/>
      <c r="D3931" s="333"/>
      <c r="E3931" s="334"/>
      <c r="F3931" s="334"/>
      <c r="G3931" s="334"/>
      <c r="H3931" s="335"/>
      <c r="I3931" s="336"/>
      <c r="J3931" s="336"/>
      <c r="K3931" s="336"/>
      <c r="L3931" s="336"/>
      <c r="M3931" s="336"/>
      <c r="N3931" s="337"/>
    </row>
    <row r="3932" spans="2:14" x14ac:dyDescent="0.25">
      <c r="B3932" s="332"/>
      <c r="C3932" s="332"/>
      <c r="D3932" s="333"/>
      <c r="E3932" s="334"/>
      <c r="F3932" s="334"/>
      <c r="G3932" s="334"/>
      <c r="H3932" s="335"/>
      <c r="I3932" s="336"/>
      <c r="J3932" s="336"/>
      <c r="K3932" s="336"/>
      <c r="L3932" s="336"/>
      <c r="M3932" s="336"/>
      <c r="N3932" s="337"/>
    </row>
    <row r="3933" spans="2:14" x14ac:dyDescent="0.25">
      <c r="B3933" s="332"/>
      <c r="C3933" s="332"/>
      <c r="D3933" s="333"/>
      <c r="E3933" s="334"/>
      <c r="F3933" s="334"/>
      <c r="G3933" s="334"/>
      <c r="H3933" s="335"/>
      <c r="I3933" s="336"/>
      <c r="J3933" s="336"/>
      <c r="K3933" s="336"/>
      <c r="L3933" s="336"/>
      <c r="M3933" s="336"/>
      <c r="N3933" s="337"/>
    </row>
    <row r="3934" spans="2:14" x14ac:dyDescent="0.25">
      <c r="B3934" s="332"/>
      <c r="C3934" s="332"/>
      <c r="D3934" s="333"/>
      <c r="E3934" s="334"/>
      <c r="F3934" s="334"/>
      <c r="G3934" s="334"/>
      <c r="H3934" s="335"/>
      <c r="I3934" s="336"/>
      <c r="J3934" s="336"/>
      <c r="K3934" s="336"/>
      <c r="L3934" s="336"/>
      <c r="M3934" s="336"/>
      <c r="N3934" s="337"/>
    </row>
    <row r="3935" spans="2:14" x14ac:dyDescent="0.25">
      <c r="B3935" s="332"/>
      <c r="C3935" s="332"/>
      <c r="D3935" s="333"/>
      <c r="E3935" s="334"/>
      <c r="F3935" s="334"/>
      <c r="G3935" s="334"/>
      <c r="H3935" s="335"/>
      <c r="I3935" s="336"/>
      <c r="J3935" s="336"/>
      <c r="K3935" s="336"/>
      <c r="L3935" s="336"/>
      <c r="M3935" s="336"/>
      <c r="N3935" s="337"/>
    </row>
    <row r="3936" spans="2:14" x14ac:dyDescent="0.25">
      <c r="B3936" s="332"/>
      <c r="C3936" s="332"/>
      <c r="D3936" s="333"/>
      <c r="E3936" s="334"/>
      <c r="F3936" s="334"/>
      <c r="G3936" s="334"/>
      <c r="H3936" s="335"/>
      <c r="I3936" s="336"/>
      <c r="J3936" s="336"/>
      <c r="K3936" s="336"/>
      <c r="L3936" s="336"/>
      <c r="M3936" s="336"/>
      <c r="N3936" s="337"/>
    </row>
    <row r="3937" spans="2:14" x14ac:dyDescent="0.25">
      <c r="B3937" s="332"/>
      <c r="C3937" s="332"/>
      <c r="D3937" s="333"/>
      <c r="E3937" s="334"/>
      <c r="F3937" s="334"/>
      <c r="G3937" s="334"/>
      <c r="H3937" s="335"/>
      <c r="I3937" s="336"/>
      <c r="J3937" s="336"/>
      <c r="K3937" s="336"/>
      <c r="L3937" s="336"/>
      <c r="M3937" s="336"/>
      <c r="N3937" s="337"/>
    </row>
    <row r="3938" spans="2:14" x14ac:dyDescent="0.25">
      <c r="B3938" s="332"/>
      <c r="C3938" s="332"/>
      <c r="D3938" s="333"/>
      <c r="E3938" s="334"/>
      <c r="F3938" s="334"/>
      <c r="G3938" s="334"/>
      <c r="H3938" s="335"/>
      <c r="I3938" s="336"/>
      <c r="J3938" s="336"/>
      <c r="K3938" s="336"/>
      <c r="L3938" s="336"/>
      <c r="M3938" s="336"/>
      <c r="N3938" s="337"/>
    </row>
    <row r="3939" spans="2:14" x14ac:dyDescent="0.25">
      <c r="B3939" s="332"/>
      <c r="C3939" s="332"/>
      <c r="D3939" s="333"/>
      <c r="E3939" s="334"/>
      <c r="F3939" s="334"/>
      <c r="G3939" s="334"/>
      <c r="H3939" s="335"/>
      <c r="I3939" s="336"/>
      <c r="J3939" s="336"/>
      <c r="K3939" s="336"/>
      <c r="L3939" s="336"/>
      <c r="M3939" s="336"/>
      <c r="N3939" s="337"/>
    </row>
    <row r="3940" spans="2:14" x14ac:dyDescent="0.25">
      <c r="B3940" s="332"/>
      <c r="C3940" s="332"/>
      <c r="D3940" s="333"/>
      <c r="E3940" s="334"/>
      <c r="F3940" s="334"/>
      <c r="G3940" s="334"/>
      <c r="H3940" s="335"/>
      <c r="I3940" s="336"/>
      <c r="J3940" s="336"/>
      <c r="K3940" s="336"/>
      <c r="L3940" s="336"/>
      <c r="M3940" s="336"/>
      <c r="N3940" s="337"/>
    </row>
    <row r="3941" spans="2:14" x14ac:dyDescent="0.25">
      <c r="B3941" s="332"/>
      <c r="C3941" s="332"/>
      <c r="D3941" s="333"/>
      <c r="E3941" s="334"/>
      <c r="F3941" s="334"/>
      <c r="G3941" s="334"/>
      <c r="H3941" s="335"/>
      <c r="I3941" s="336"/>
      <c r="J3941" s="336"/>
      <c r="K3941" s="336"/>
      <c r="L3941" s="336"/>
      <c r="M3941" s="336"/>
      <c r="N3941" s="337"/>
    </row>
    <row r="3942" spans="2:14" x14ac:dyDescent="0.25">
      <c r="B3942" s="332"/>
      <c r="C3942" s="332"/>
      <c r="D3942" s="333"/>
      <c r="E3942" s="334"/>
      <c r="F3942" s="334"/>
      <c r="G3942" s="334"/>
      <c r="H3942" s="335"/>
      <c r="I3942" s="336"/>
      <c r="J3942" s="336"/>
      <c r="K3942" s="336"/>
      <c r="L3942" s="336"/>
      <c r="M3942" s="336"/>
      <c r="N3942" s="337"/>
    </row>
    <row r="3943" spans="2:14" x14ac:dyDescent="0.25">
      <c r="B3943" s="332"/>
      <c r="C3943" s="332"/>
      <c r="D3943" s="333"/>
      <c r="E3943" s="334"/>
      <c r="F3943" s="334"/>
      <c r="G3943" s="334"/>
      <c r="H3943" s="335"/>
      <c r="I3943" s="336"/>
      <c r="J3943" s="336"/>
      <c r="K3943" s="336"/>
      <c r="L3943" s="336"/>
      <c r="M3943" s="336"/>
      <c r="N3943" s="337"/>
    </row>
    <row r="3944" spans="2:14" x14ac:dyDescent="0.25">
      <c r="B3944" s="332"/>
      <c r="C3944" s="332"/>
      <c r="D3944" s="333"/>
      <c r="E3944" s="334"/>
      <c r="F3944" s="334"/>
      <c r="G3944" s="334"/>
      <c r="H3944" s="335"/>
      <c r="I3944" s="336"/>
      <c r="J3944" s="336"/>
      <c r="K3944" s="336"/>
      <c r="L3944" s="336"/>
      <c r="M3944" s="336"/>
      <c r="N3944" s="337"/>
    </row>
    <row r="3945" spans="2:14" x14ac:dyDescent="0.25">
      <c r="B3945" s="332"/>
      <c r="C3945" s="332"/>
      <c r="D3945" s="333"/>
      <c r="E3945" s="334"/>
      <c r="F3945" s="334"/>
      <c r="G3945" s="334"/>
      <c r="H3945" s="335"/>
      <c r="I3945" s="336"/>
      <c r="J3945" s="336"/>
      <c r="K3945" s="336"/>
      <c r="L3945" s="336"/>
      <c r="M3945" s="336"/>
      <c r="N3945" s="337"/>
    </row>
    <row r="3946" spans="2:14" x14ac:dyDescent="0.25">
      <c r="B3946" s="332"/>
      <c r="C3946" s="332"/>
      <c r="D3946" s="333"/>
      <c r="E3946" s="334"/>
      <c r="F3946" s="334"/>
      <c r="G3946" s="334"/>
      <c r="H3946" s="335"/>
      <c r="I3946" s="336"/>
      <c r="J3946" s="336"/>
      <c r="K3946" s="336"/>
      <c r="L3946" s="336"/>
      <c r="M3946" s="336"/>
      <c r="N3946" s="337"/>
    </row>
    <row r="3947" spans="2:14" x14ac:dyDescent="0.25">
      <c r="B3947" s="332"/>
      <c r="C3947" s="332"/>
      <c r="D3947" s="333"/>
      <c r="E3947" s="334"/>
      <c r="F3947" s="334"/>
      <c r="G3947" s="334"/>
      <c r="H3947" s="335"/>
      <c r="I3947" s="336"/>
      <c r="J3947" s="336"/>
      <c r="K3947" s="336"/>
      <c r="L3947" s="336"/>
      <c r="M3947" s="336"/>
      <c r="N3947" s="337"/>
    </row>
    <row r="3948" spans="2:14" x14ac:dyDescent="0.25">
      <c r="B3948" s="332"/>
      <c r="C3948" s="332"/>
      <c r="D3948" s="333"/>
      <c r="E3948" s="334"/>
      <c r="F3948" s="334"/>
      <c r="G3948" s="334"/>
      <c r="H3948" s="335"/>
      <c r="I3948" s="336"/>
      <c r="J3948" s="336"/>
      <c r="K3948" s="336"/>
      <c r="L3948" s="336"/>
      <c r="M3948" s="336"/>
      <c r="N3948" s="337"/>
    </row>
    <row r="3949" spans="2:14" x14ac:dyDescent="0.25">
      <c r="B3949" s="332"/>
      <c r="C3949" s="332"/>
      <c r="D3949" s="333"/>
      <c r="E3949" s="334"/>
      <c r="F3949" s="334"/>
      <c r="G3949" s="334"/>
      <c r="H3949" s="335"/>
      <c r="I3949" s="336"/>
      <c r="J3949" s="336"/>
      <c r="K3949" s="336"/>
      <c r="L3949" s="336"/>
      <c r="M3949" s="336"/>
      <c r="N3949" s="337"/>
    </row>
    <row r="3950" spans="2:14" x14ac:dyDescent="0.25">
      <c r="B3950" s="332"/>
      <c r="C3950" s="332"/>
      <c r="D3950" s="333"/>
      <c r="E3950" s="334"/>
      <c r="F3950" s="334"/>
      <c r="G3950" s="334"/>
      <c r="H3950" s="335"/>
      <c r="I3950" s="336"/>
      <c r="J3950" s="336"/>
      <c r="K3950" s="336"/>
      <c r="L3950" s="336"/>
      <c r="M3950" s="336"/>
      <c r="N3950" s="337"/>
    </row>
    <row r="3951" spans="2:14" x14ac:dyDescent="0.25">
      <c r="B3951" s="332"/>
      <c r="C3951" s="332"/>
      <c r="D3951" s="333"/>
      <c r="E3951" s="334"/>
      <c r="F3951" s="334"/>
      <c r="G3951" s="334"/>
      <c r="H3951" s="335"/>
      <c r="I3951" s="336"/>
      <c r="J3951" s="336"/>
      <c r="K3951" s="336"/>
      <c r="L3951" s="336"/>
      <c r="M3951" s="336"/>
      <c r="N3951" s="337"/>
    </row>
    <row r="3952" spans="2:14" x14ac:dyDescent="0.25">
      <c r="B3952" s="332"/>
      <c r="C3952" s="332"/>
      <c r="D3952" s="333"/>
      <c r="E3952" s="334"/>
      <c r="F3952" s="334"/>
      <c r="G3952" s="334"/>
      <c r="H3952" s="335"/>
      <c r="I3952" s="336"/>
      <c r="J3952" s="336"/>
      <c r="K3952" s="336"/>
      <c r="L3952" s="336"/>
      <c r="M3952" s="336"/>
      <c r="N3952" s="337"/>
    </row>
    <row r="3953" spans="2:14" x14ac:dyDescent="0.25">
      <c r="B3953" s="332"/>
      <c r="C3953" s="332"/>
      <c r="D3953" s="333"/>
      <c r="E3953" s="334"/>
      <c r="F3953" s="334"/>
      <c r="G3953" s="334"/>
      <c r="H3953" s="335"/>
      <c r="I3953" s="336"/>
      <c r="J3953" s="336"/>
      <c r="K3953" s="336"/>
      <c r="L3953" s="336"/>
      <c r="M3953" s="336"/>
      <c r="N3953" s="337"/>
    </row>
    <row r="3954" spans="2:14" x14ac:dyDescent="0.25">
      <c r="B3954" s="332"/>
      <c r="C3954" s="332"/>
      <c r="D3954" s="333"/>
      <c r="E3954" s="334"/>
      <c r="F3954" s="334"/>
      <c r="G3954" s="334"/>
      <c r="H3954" s="335"/>
      <c r="I3954" s="336"/>
      <c r="J3954" s="336"/>
      <c r="K3954" s="336"/>
      <c r="L3954" s="336"/>
      <c r="M3954" s="336"/>
      <c r="N3954" s="337"/>
    </row>
    <row r="3955" spans="2:14" x14ac:dyDescent="0.25">
      <c r="B3955" s="332"/>
      <c r="C3955" s="332"/>
      <c r="D3955" s="333"/>
      <c r="E3955" s="334"/>
      <c r="F3955" s="334"/>
      <c r="G3955" s="334"/>
      <c r="H3955" s="335"/>
      <c r="I3955" s="336"/>
      <c r="J3955" s="336"/>
      <c r="K3955" s="336"/>
      <c r="L3955" s="336"/>
      <c r="M3955" s="336"/>
      <c r="N3955" s="337"/>
    </row>
    <row r="3956" spans="2:14" x14ac:dyDescent="0.25">
      <c r="B3956" s="332"/>
      <c r="C3956" s="332"/>
      <c r="D3956" s="333"/>
      <c r="E3956" s="334"/>
      <c r="F3956" s="334"/>
      <c r="G3956" s="334"/>
      <c r="H3956" s="335"/>
      <c r="I3956" s="336"/>
      <c r="J3956" s="336"/>
      <c r="K3956" s="336"/>
      <c r="L3956" s="336"/>
      <c r="M3956" s="336"/>
      <c r="N3956" s="337"/>
    </row>
    <row r="3957" spans="2:14" x14ac:dyDescent="0.25">
      <c r="B3957" s="332"/>
      <c r="C3957" s="332"/>
      <c r="D3957" s="333"/>
      <c r="E3957" s="334"/>
      <c r="F3957" s="334"/>
      <c r="G3957" s="334"/>
      <c r="H3957" s="335"/>
      <c r="I3957" s="336"/>
      <c r="J3957" s="336"/>
      <c r="K3957" s="336"/>
      <c r="L3957" s="336"/>
      <c r="M3957" s="336"/>
      <c r="N3957" s="337"/>
    </row>
    <row r="3958" spans="2:14" x14ac:dyDescent="0.25">
      <c r="B3958" s="332"/>
      <c r="C3958" s="332"/>
      <c r="D3958" s="333"/>
      <c r="E3958" s="334"/>
      <c r="F3958" s="334"/>
      <c r="G3958" s="334"/>
      <c r="H3958" s="335"/>
      <c r="I3958" s="336"/>
      <c r="J3958" s="336"/>
      <c r="K3958" s="336"/>
      <c r="L3958" s="336"/>
      <c r="M3958" s="336"/>
      <c r="N3958" s="337"/>
    </row>
    <row r="3959" spans="2:14" x14ac:dyDescent="0.25">
      <c r="B3959" s="332"/>
      <c r="C3959" s="332"/>
      <c r="D3959" s="333"/>
      <c r="E3959" s="334"/>
      <c r="F3959" s="334"/>
      <c r="G3959" s="334"/>
      <c r="H3959" s="335"/>
      <c r="I3959" s="336"/>
      <c r="J3959" s="336"/>
      <c r="K3959" s="336"/>
      <c r="L3959" s="336"/>
      <c r="M3959" s="336"/>
      <c r="N3959" s="337"/>
    </row>
    <row r="3960" spans="2:14" x14ac:dyDescent="0.25">
      <c r="B3960" s="332"/>
      <c r="C3960" s="332"/>
      <c r="D3960" s="333"/>
      <c r="E3960" s="334"/>
      <c r="F3960" s="334"/>
      <c r="G3960" s="334"/>
      <c r="H3960" s="335"/>
      <c r="I3960" s="336"/>
      <c r="J3960" s="336"/>
      <c r="K3960" s="336"/>
      <c r="L3960" s="336"/>
      <c r="M3960" s="336"/>
      <c r="N3960" s="337"/>
    </row>
    <row r="3961" spans="2:14" x14ac:dyDescent="0.25">
      <c r="B3961" s="332"/>
      <c r="C3961" s="332"/>
      <c r="D3961" s="333"/>
      <c r="E3961" s="334"/>
      <c r="F3961" s="334"/>
      <c r="G3961" s="334"/>
      <c r="H3961" s="335"/>
      <c r="I3961" s="336"/>
      <c r="J3961" s="336"/>
      <c r="K3961" s="336"/>
      <c r="L3961" s="336"/>
      <c r="M3961" s="336"/>
      <c r="N3961" s="337"/>
    </row>
    <row r="3962" spans="2:14" x14ac:dyDescent="0.25">
      <c r="B3962" s="332"/>
      <c r="C3962" s="332"/>
      <c r="D3962" s="333"/>
      <c r="E3962" s="334"/>
      <c r="F3962" s="334"/>
      <c r="G3962" s="334"/>
      <c r="H3962" s="335"/>
      <c r="I3962" s="336"/>
      <c r="J3962" s="336"/>
      <c r="K3962" s="336"/>
      <c r="L3962" s="336"/>
      <c r="M3962" s="336"/>
      <c r="N3962" s="337"/>
    </row>
    <row r="3963" spans="2:14" x14ac:dyDescent="0.25">
      <c r="B3963" s="332"/>
      <c r="C3963" s="332"/>
      <c r="D3963" s="333"/>
      <c r="E3963" s="334"/>
      <c r="F3963" s="334"/>
      <c r="G3963" s="334"/>
      <c r="H3963" s="335"/>
      <c r="I3963" s="336"/>
      <c r="J3963" s="336"/>
      <c r="K3963" s="336"/>
      <c r="L3963" s="336"/>
      <c r="M3963" s="336"/>
      <c r="N3963" s="337"/>
    </row>
    <row r="3964" spans="2:14" x14ac:dyDescent="0.25">
      <c r="B3964" s="332"/>
      <c r="C3964" s="332"/>
      <c r="D3964" s="333"/>
      <c r="E3964" s="334"/>
      <c r="F3964" s="334"/>
      <c r="G3964" s="334"/>
      <c r="H3964" s="335"/>
      <c r="I3964" s="336"/>
      <c r="J3964" s="336"/>
      <c r="K3964" s="336"/>
      <c r="L3964" s="336"/>
      <c r="M3964" s="336"/>
      <c r="N3964" s="337"/>
    </row>
    <row r="3965" spans="2:14" x14ac:dyDescent="0.25">
      <c r="B3965" s="332"/>
      <c r="C3965" s="332"/>
      <c r="D3965" s="333"/>
      <c r="E3965" s="334"/>
      <c r="F3965" s="334"/>
      <c r="G3965" s="334"/>
      <c r="H3965" s="335"/>
      <c r="I3965" s="336"/>
      <c r="J3965" s="336"/>
      <c r="K3965" s="336"/>
      <c r="L3965" s="336"/>
      <c r="M3965" s="336"/>
      <c r="N3965" s="337"/>
    </row>
    <row r="3966" spans="2:14" x14ac:dyDescent="0.25">
      <c r="B3966" s="332"/>
      <c r="C3966" s="332"/>
      <c r="D3966" s="333"/>
      <c r="E3966" s="334"/>
      <c r="F3966" s="334"/>
      <c r="G3966" s="334"/>
      <c r="H3966" s="335"/>
      <c r="I3966" s="336"/>
      <c r="J3966" s="336"/>
      <c r="K3966" s="336"/>
      <c r="L3966" s="336"/>
      <c r="M3966" s="336"/>
      <c r="N3966" s="337"/>
    </row>
    <row r="3967" spans="2:14" x14ac:dyDescent="0.25">
      <c r="B3967" s="332"/>
      <c r="C3967" s="332"/>
      <c r="D3967" s="333"/>
      <c r="E3967" s="334"/>
      <c r="F3967" s="334"/>
      <c r="G3967" s="334"/>
      <c r="H3967" s="335"/>
      <c r="I3967" s="336"/>
      <c r="J3967" s="336"/>
      <c r="K3967" s="336"/>
      <c r="L3967" s="336"/>
      <c r="M3967" s="336"/>
      <c r="N3967" s="337"/>
    </row>
    <row r="3968" spans="2:14" x14ac:dyDescent="0.25">
      <c r="B3968" s="332"/>
      <c r="C3968" s="332"/>
      <c r="D3968" s="333"/>
      <c r="E3968" s="334"/>
      <c r="F3968" s="334"/>
      <c r="G3968" s="334"/>
      <c r="H3968" s="335"/>
      <c r="I3968" s="336"/>
      <c r="J3968" s="336"/>
      <c r="K3968" s="336"/>
      <c r="L3968" s="336"/>
      <c r="M3968" s="336"/>
      <c r="N3968" s="337"/>
    </row>
    <row r="3969" spans="2:14" x14ac:dyDescent="0.25">
      <c r="B3969" s="332"/>
      <c r="C3969" s="332"/>
      <c r="D3969" s="333"/>
      <c r="E3969" s="334"/>
      <c r="F3969" s="334"/>
      <c r="G3969" s="334"/>
      <c r="H3969" s="335"/>
      <c r="I3969" s="336"/>
      <c r="J3969" s="336"/>
      <c r="K3969" s="336"/>
      <c r="L3969" s="336"/>
      <c r="M3969" s="336"/>
      <c r="N3969" s="337"/>
    </row>
    <row r="3970" spans="2:14" x14ac:dyDescent="0.25">
      <c r="B3970" s="332"/>
      <c r="C3970" s="332"/>
      <c r="D3970" s="333"/>
      <c r="E3970" s="334"/>
      <c r="F3970" s="334"/>
      <c r="G3970" s="334"/>
      <c r="H3970" s="335"/>
      <c r="I3970" s="336"/>
      <c r="J3970" s="336"/>
      <c r="K3970" s="336"/>
      <c r="L3970" s="336"/>
      <c r="M3970" s="336"/>
      <c r="N3970" s="337"/>
    </row>
    <row r="3971" spans="2:14" x14ac:dyDescent="0.25">
      <c r="B3971" s="332"/>
      <c r="C3971" s="332"/>
      <c r="D3971" s="333"/>
      <c r="E3971" s="334"/>
      <c r="F3971" s="334"/>
      <c r="G3971" s="334"/>
      <c r="H3971" s="335"/>
      <c r="I3971" s="336"/>
      <c r="J3971" s="336"/>
      <c r="K3971" s="336"/>
      <c r="L3971" s="336"/>
      <c r="M3971" s="336"/>
      <c r="N3971" s="337"/>
    </row>
    <row r="3972" spans="2:14" x14ac:dyDescent="0.25">
      <c r="B3972" s="332"/>
      <c r="C3972" s="332"/>
      <c r="D3972" s="333"/>
      <c r="E3972" s="334"/>
      <c r="F3972" s="334"/>
      <c r="G3972" s="334"/>
      <c r="H3972" s="335"/>
      <c r="I3972" s="336"/>
      <c r="J3972" s="336"/>
      <c r="K3972" s="336"/>
      <c r="L3972" s="336"/>
      <c r="M3972" s="336"/>
      <c r="N3972" s="337"/>
    </row>
    <row r="3973" spans="2:14" x14ac:dyDescent="0.25">
      <c r="B3973" s="332"/>
      <c r="C3973" s="332"/>
      <c r="D3973" s="333"/>
      <c r="E3973" s="334"/>
      <c r="F3973" s="334"/>
      <c r="G3973" s="334"/>
      <c r="H3973" s="335"/>
      <c r="I3973" s="336"/>
      <c r="J3973" s="336"/>
      <c r="K3973" s="336"/>
      <c r="L3973" s="336"/>
      <c r="M3973" s="336"/>
      <c r="N3973" s="337"/>
    </row>
    <row r="3974" spans="2:14" x14ac:dyDescent="0.25">
      <c r="B3974" s="332"/>
      <c r="C3974" s="332"/>
      <c r="D3974" s="333"/>
      <c r="E3974" s="334"/>
      <c r="F3974" s="334"/>
      <c r="G3974" s="334"/>
      <c r="H3974" s="335"/>
      <c r="I3974" s="336"/>
      <c r="J3974" s="336"/>
      <c r="K3974" s="336"/>
      <c r="L3974" s="336"/>
      <c r="M3974" s="336"/>
      <c r="N3974" s="337"/>
    </row>
    <row r="3975" spans="2:14" x14ac:dyDescent="0.25">
      <c r="B3975" s="332"/>
      <c r="C3975" s="332"/>
      <c r="D3975" s="333"/>
      <c r="E3975" s="334"/>
      <c r="F3975" s="334"/>
      <c r="G3975" s="334"/>
      <c r="H3975" s="335"/>
      <c r="I3975" s="336"/>
      <c r="J3975" s="336"/>
      <c r="K3975" s="336"/>
      <c r="L3975" s="336"/>
      <c r="M3975" s="336"/>
      <c r="N3975" s="337"/>
    </row>
    <row r="3976" spans="2:14" x14ac:dyDescent="0.25">
      <c r="B3976" s="332"/>
      <c r="C3976" s="332"/>
      <c r="D3976" s="333"/>
      <c r="E3976" s="334"/>
      <c r="F3976" s="334"/>
      <c r="G3976" s="334"/>
      <c r="H3976" s="335"/>
      <c r="I3976" s="336"/>
      <c r="J3976" s="336"/>
      <c r="K3976" s="336"/>
      <c r="L3976" s="336"/>
      <c r="M3976" s="336"/>
      <c r="N3976" s="337"/>
    </row>
    <row r="3977" spans="2:14" x14ac:dyDescent="0.25">
      <c r="B3977" s="332"/>
      <c r="C3977" s="332"/>
      <c r="D3977" s="333"/>
      <c r="E3977" s="334"/>
      <c r="F3977" s="334"/>
      <c r="G3977" s="334"/>
      <c r="H3977" s="335"/>
      <c r="I3977" s="336"/>
      <c r="J3977" s="336"/>
      <c r="K3977" s="336"/>
      <c r="L3977" s="336"/>
      <c r="M3977" s="336"/>
      <c r="N3977" s="337"/>
    </row>
    <row r="3978" spans="2:14" x14ac:dyDescent="0.25">
      <c r="B3978" s="332"/>
      <c r="C3978" s="332"/>
      <c r="D3978" s="333"/>
      <c r="E3978" s="334"/>
      <c r="F3978" s="334"/>
      <c r="G3978" s="334"/>
      <c r="H3978" s="335"/>
      <c r="I3978" s="336"/>
      <c r="J3978" s="336"/>
      <c r="K3978" s="336"/>
      <c r="L3978" s="336"/>
      <c r="M3978" s="336"/>
      <c r="N3978" s="337"/>
    </row>
    <row r="3979" spans="2:14" x14ac:dyDescent="0.25">
      <c r="B3979" s="332"/>
      <c r="C3979" s="332"/>
      <c r="D3979" s="333"/>
      <c r="E3979" s="334"/>
      <c r="F3979" s="334"/>
      <c r="G3979" s="334"/>
      <c r="H3979" s="335"/>
      <c r="I3979" s="336"/>
      <c r="J3979" s="336"/>
      <c r="K3979" s="336"/>
      <c r="L3979" s="336"/>
      <c r="M3979" s="336"/>
      <c r="N3979" s="337"/>
    </row>
    <row r="3980" spans="2:14" x14ac:dyDescent="0.25">
      <c r="B3980" s="332"/>
      <c r="C3980" s="332"/>
      <c r="D3980" s="333"/>
      <c r="E3980" s="334"/>
      <c r="F3980" s="334"/>
      <c r="G3980" s="334"/>
      <c r="H3980" s="335"/>
      <c r="I3980" s="336"/>
      <c r="J3980" s="336"/>
      <c r="K3980" s="336"/>
      <c r="L3980" s="336"/>
      <c r="M3980" s="336"/>
      <c r="N3980" s="337"/>
    </row>
    <row r="3981" spans="2:14" x14ac:dyDescent="0.25">
      <c r="B3981" s="332"/>
      <c r="C3981" s="332"/>
      <c r="D3981" s="333"/>
      <c r="E3981" s="334"/>
      <c r="F3981" s="334"/>
      <c r="G3981" s="334"/>
      <c r="H3981" s="335"/>
      <c r="I3981" s="336"/>
      <c r="J3981" s="336"/>
      <c r="K3981" s="336"/>
      <c r="L3981" s="336"/>
      <c r="M3981" s="336"/>
      <c r="N3981" s="337"/>
    </row>
    <row r="3982" spans="2:14" x14ac:dyDescent="0.25">
      <c r="B3982" s="332"/>
      <c r="C3982" s="332"/>
      <c r="D3982" s="333"/>
      <c r="E3982" s="334"/>
      <c r="F3982" s="334"/>
      <c r="G3982" s="334"/>
      <c r="H3982" s="335"/>
      <c r="I3982" s="336"/>
      <c r="J3982" s="336"/>
      <c r="K3982" s="336"/>
      <c r="L3982" s="336"/>
      <c r="M3982" s="336"/>
      <c r="N3982" s="337"/>
    </row>
    <row r="3983" spans="2:14" x14ac:dyDescent="0.25">
      <c r="B3983" s="332"/>
      <c r="C3983" s="332"/>
      <c r="D3983" s="333"/>
      <c r="E3983" s="334"/>
      <c r="F3983" s="334"/>
      <c r="G3983" s="334"/>
      <c r="H3983" s="335"/>
      <c r="I3983" s="336"/>
      <c r="J3983" s="336"/>
      <c r="K3983" s="336"/>
      <c r="L3983" s="336"/>
      <c r="M3983" s="336"/>
      <c r="N3983" s="337"/>
    </row>
    <row r="3984" spans="2:14" x14ac:dyDescent="0.25">
      <c r="B3984" s="332"/>
      <c r="C3984" s="332"/>
      <c r="D3984" s="333"/>
      <c r="E3984" s="334"/>
      <c r="F3984" s="334"/>
      <c r="G3984" s="334"/>
      <c r="H3984" s="335"/>
      <c r="I3984" s="336"/>
      <c r="J3984" s="336"/>
      <c r="K3984" s="336"/>
      <c r="L3984" s="336"/>
      <c r="M3984" s="336"/>
      <c r="N3984" s="337"/>
    </row>
    <row r="3985" spans="2:14" x14ac:dyDescent="0.25">
      <c r="B3985" s="332"/>
      <c r="C3985" s="332"/>
      <c r="D3985" s="333"/>
      <c r="E3985" s="334"/>
      <c r="F3985" s="334"/>
      <c r="G3985" s="334"/>
      <c r="H3985" s="335"/>
      <c r="I3985" s="336"/>
      <c r="J3985" s="336"/>
      <c r="K3985" s="336"/>
      <c r="L3985" s="336"/>
      <c r="M3985" s="336"/>
      <c r="N3985" s="337"/>
    </row>
    <row r="3986" spans="2:14" x14ac:dyDescent="0.25">
      <c r="B3986" s="332"/>
      <c r="C3986" s="332"/>
      <c r="D3986" s="333"/>
      <c r="E3986" s="334"/>
      <c r="F3986" s="334"/>
      <c r="G3986" s="334"/>
      <c r="H3986" s="335"/>
      <c r="I3986" s="336"/>
      <c r="J3986" s="336"/>
      <c r="K3986" s="336"/>
      <c r="L3986" s="336"/>
      <c r="M3986" s="336"/>
      <c r="N3986" s="337"/>
    </row>
    <row r="3987" spans="2:14" x14ac:dyDescent="0.25">
      <c r="B3987" s="332"/>
      <c r="C3987" s="332"/>
      <c r="D3987" s="333"/>
      <c r="E3987" s="334"/>
      <c r="F3987" s="334"/>
      <c r="G3987" s="334"/>
      <c r="H3987" s="335"/>
      <c r="I3987" s="336"/>
      <c r="J3987" s="336"/>
      <c r="K3987" s="336"/>
      <c r="L3987" s="336"/>
      <c r="M3987" s="336"/>
      <c r="N3987" s="337"/>
    </row>
    <row r="3988" spans="2:14" x14ac:dyDescent="0.25">
      <c r="B3988" s="332"/>
      <c r="C3988" s="332"/>
      <c r="D3988" s="333"/>
      <c r="E3988" s="334"/>
      <c r="F3988" s="334"/>
      <c r="G3988" s="334"/>
      <c r="H3988" s="335"/>
      <c r="I3988" s="336"/>
      <c r="J3988" s="336"/>
      <c r="K3988" s="336"/>
      <c r="L3988" s="336"/>
      <c r="M3988" s="336"/>
      <c r="N3988" s="337"/>
    </row>
    <row r="3989" spans="2:14" x14ac:dyDescent="0.25">
      <c r="B3989" s="332"/>
      <c r="C3989" s="332"/>
      <c r="D3989" s="333"/>
      <c r="E3989" s="334"/>
      <c r="F3989" s="334"/>
      <c r="G3989" s="334"/>
      <c r="H3989" s="335"/>
      <c r="I3989" s="336"/>
      <c r="J3989" s="336"/>
      <c r="K3989" s="336"/>
      <c r="L3989" s="336"/>
      <c r="M3989" s="336"/>
      <c r="N3989" s="337"/>
    </row>
    <row r="3990" spans="2:14" x14ac:dyDescent="0.25">
      <c r="B3990" s="332"/>
      <c r="C3990" s="332"/>
      <c r="D3990" s="333"/>
      <c r="E3990" s="334"/>
      <c r="F3990" s="334"/>
      <c r="G3990" s="334"/>
      <c r="H3990" s="335"/>
      <c r="I3990" s="336"/>
      <c r="J3990" s="336"/>
      <c r="K3990" s="336"/>
      <c r="L3990" s="336"/>
      <c r="M3990" s="336"/>
      <c r="N3990" s="337"/>
    </row>
    <row r="3991" spans="2:14" x14ac:dyDescent="0.25">
      <c r="B3991" s="332"/>
      <c r="C3991" s="332"/>
      <c r="D3991" s="333"/>
      <c r="E3991" s="334"/>
      <c r="F3991" s="334"/>
      <c r="G3991" s="334"/>
      <c r="H3991" s="335"/>
      <c r="I3991" s="336"/>
      <c r="J3991" s="336"/>
      <c r="K3991" s="336"/>
      <c r="L3991" s="336"/>
      <c r="M3991" s="336"/>
      <c r="N3991" s="337"/>
    </row>
    <row r="3992" spans="2:14" x14ac:dyDescent="0.25">
      <c r="B3992" s="332"/>
      <c r="C3992" s="332"/>
      <c r="D3992" s="333"/>
      <c r="E3992" s="334"/>
      <c r="F3992" s="334"/>
      <c r="G3992" s="334"/>
      <c r="H3992" s="335"/>
      <c r="I3992" s="336"/>
      <c r="J3992" s="336"/>
      <c r="K3992" s="336"/>
      <c r="L3992" s="336"/>
      <c r="M3992" s="336"/>
      <c r="N3992" s="337"/>
    </row>
    <row r="3993" spans="2:14" x14ac:dyDescent="0.25">
      <c r="B3993" s="332"/>
      <c r="C3993" s="332"/>
      <c r="D3993" s="333"/>
      <c r="E3993" s="334"/>
      <c r="F3993" s="334"/>
      <c r="G3993" s="334"/>
      <c r="H3993" s="335"/>
      <c r="I3993" s="336"/>
      <c r="J3993" s="336"/>
      <c r="K3993" s="336"/>
      <c r="L3993" s="336"/>
      <c r="M3993" s="336"/>
      <c r="N3993" s="337"/>
    </row>
    <row r="3994" spans="2:14" x14ac:dyDescent="0.25">
      <c r="B3994" s="332"/>
      <c r="C3994" s="332"/>
      <c r="D3994" s="333"/>
      <c r="E3994" s="334"/>
      <c r="F3994" s="334"/>
      <c r="G3994" s="334"/>
      <c r="H3994" s="335"/>
      <c r="I3994" s="336"/>
      <c r="J3994" s="336"/>
      <c r="K3994" s="336"/>
      <c r="L3994" s="336"/>
      <c r="M3994" s="336"/>
      <c r="N3994" s="337"/>
    </row>
    <row r="3995" spans="2:14" x14ac:dyDescent="0.25">
      <c r="B3995" s="332"/>
      <c r="C3995" s="332"/>
      <c r="D3995" s="333"/>
      <c r="E3995" s="334"/>
      <c r="F3995" s="334"/>
      <c r="G3995" s="334"/>
      <c r="H3995" s="335"/>
      <c r="I3995" s="336"/>
      <c r="J3995" s="336"/>
      <c r="K3995" s="336"/>
      <c r="L3995" s="336"/>
      <c r="M3995" s="336"/>
      <c r="N3995" s="337"/>
    </row>
    <row r="3996" spans="2:14" x14ac:dyDescent="0.25">
      <c r="B3996" s="332"/>
      <c r="C3996" s="332"/>
      <c r="D3996" s="333"/>
      <c r="E3996" s="334"/>
      <c r="F3996" s="334"/>
      <c r="G3996" s="334"/>
      <c r="H3996" s="335"/>
      <c r="I3996" s="336"/>
      <c r="J3996" s="336"/>
      <c r="K3996" s="336"/>
      <c r="L3996" s="336"/>
      <c r="M3996" s="336"/>
      <c r="N3996" s="337"/>
    </row>
    <row r="3997" spans="2:14" x14ac:dyDescent="0.25">
      <c r="B3997" s="332"/>
      <c r="C3997" s="332"/>
      <c r="D3997" s="333"/>
      <c r="E3997" s="334"/>
      <c r="F3997" s="334"/>
      <c r="G3997" s="334"/>
      <c r="H3997" s="335"/>
      <c r="I3997" s="336"/>
      <c r="J3997" s="336"/>
      <c r="K3997" s="336"/>
      <c r="L3997" s="336"/>
      <c r="M3997" s="336"/>
      <c r="N3997" s="337"/>
    </row>
    <row r="3998" spans="2:14" x14ac:dyDescent="0.25">
      <c r="B3998" s="332"/>
      <c r="C3998" s="332"/>
      <c r="D3998" s="333"/>
      <c r="E3998" s="334"/>
      <c r="F3998" s="334"/>
      <c r="G3998" s="334"/>
      <c r="H3998" s="335"/>
      <c r="I3998" s="336"/>
      <c r="J3998" s="336"/>
      <c r="K3998" s="336"/>
      <c r="L3998" s="336"/>
      <c r="M3998" s="336"/>
      <c r="N3998" s="337"/>
    </row>
    <row r="3999" spans="2:14" x14ac:dyDescent="0.25">
      <c r="B3999" s="332"/>
      <c r="C3999" s="332"/>
      <c r="D3999" s="333"/>
      <c r="E3999" s="334"/>
      <c r="F3999" s="334"/>
      <c r="G3999" s="334"/>
      <c r="H3999" s="335"/>
      <c r="I3999" s="336"/>
      <c r="J3999" s="336"/>
      <c r="K3999" s="336"/>
      <c r="L3999" s="336"/>
      <c r="M3999" s="336"/>
      <c r="N3999" s="337"/>
    </row>
    <row r="4000" spans="2:14" x14ac:dyDescent="0.25">
      <c r="B4000" s="332"/>
      <c r="C4000" s="332"/>
      <c r="D4000" s="333"/>
      <c r="E4000" s="334"/>
      <c r="F4000" s="334"/>
      <c r="G4000" s="334"/>
      <c r="H4000" s="335"/>
      <c r="I4000" s="336"/>
      <c r="J4000" s="336"/>
      <c r="K4000" s="336"/>
      <c r="L4000" s="336"/>
      <c r="M4000" s="336"/>
      <c r="N4000" s="337"/>
    </row>
    <row r="4001" spans="2:14" x14ac:dyDescent="0.25">
      <c r="B4001" s="332"/>
      <c r="C4001" s="332"/>
      <c r="D4001" s="333"/>
      <c r="E4001" s="334"/>
      <c r="F4001" s="334"/>
      <c r="G4001" s="334"/>
      <c r="H4001" s="335"/>
      <c r="I4001" s="336"/>
      <c r="J4001" s="336"/>
      <c r="K4001" s="336"/>
      <c r="L4001" s="336"/>
      <c r="M4001" s="336"/>
      <c r="N4001" s="337"/>
    </row>
    <row r="4002" spans="2:14" x14ac:dyDescent="0.25">
      <c r="B4002" s="332"/>
      <c r="C4002" s="332"/>
      <c r="D4002" s="333"/>
      <c r="E4002" s="334"/>
      <c r="F4002" s="334"/>
      <c r="G4002" s="334"/>
      <c r="H4002" s="335"/>
      <c r="I4002" s="336"/>
      <c r="J4002" s="336"/>
      <c r="K4002" s="336"/>
      <c r="L4002" s="336"/>
      <c r="M4002" s="336"/>
      <c r="N4002" s="337"/>
    </row>
    <row r="4003" spans="2:14" x14ac:dyDescent="0.25">
      <c r="B4003" s="332"/>
      <c r="C4003" s="332"/>
      <c r="D4003" s="333"/>
      <c r="E4003" s="334"/>
      <c r="F4003" s="334"/>
      <c r="G4003" s="334"/>
      <c r="H4003" s="335"/>
      <c r="I4003" s="336"/>
      <c r="J4003" s="336"/>
      <c r="K4003" s="336"/>
      <c r="L4003" s="336"/>
      <c r="M4003" s="336"/>
      <c r="N4003" s="337"/>
    </row>
    <row r="4004" spans="2:14" x14ac:dyDescent="0.25">
      <c r="B4004" s="332"/>
      <c r="C4004" s="332"/>
      <c r="D4004" s="333"/>
      <c r="E4004" s="334"/>
      <c r="F4004" s="334"/>
      <c r="G4004" s="334"/>
      <c r="H4004" s="335"/>
      <c r="I4004" s="336"/>
      <c r="J4004" s="336"/>
      <c r="K4004" s="336"/>
      <c r="L4004" s="336"/>
      <c r="M4004" s="336"/>
      <c r="N4004" s="337"/>
    </row>
    <row r="4005" spans="2:14" x14ac:dyDescent="0.25">
      <c r="B4005" s="332"/>
      <c r="C4005" s="332"/>
      <c r="D4005" s="333"/>
      <c r="E4005" s="334"/>
      <c r="F4005" s="334"/>
      <c r="G4005" s="334"/>
      <c r="H4005" s="335"/>
      <c r="I4005" s="336"/>
      <c r="J4005" s="336"/>
      <c r="K4005" s="336"/>
      <c r="L4005" s="336"/>
      <c r="M4005" s="336"/>
      <c r="N4005" s="337"/>
    </row>
    <row r="4006" spans="2:14" x14ac:dyDescent="0.25">
      <c r="B4006" s="332"/>
      <c r="C4006" s="332"/>
      <c r="D4006" s="333"/>
      <c r="E4006" s="334"/>
      <c r="F4006" s="334"/>
      <c r="G4006" s="334"/>
      <c r="H4006" s="335"/>
      <c r="I4006" s="336"/>
      <c r="J4006" s="336"/>
      <c r="K4006" s="336"/>
      <c r="L4006" s="336"/>
      <c r="M4006" s="336"/>
      <c r="N4006" s="337"/>
    </row>
    <row r="4007" spans="2:14" x14ac:dyDescent="0.25">
      <c r="B4007" s="332"/>
      <c r="C4007" s="332"/>
      <c r="D4007" s="333"/>
      <c r="E4007" s="334"/>
      <c r="F4007" s="334"/>
      <c r="G4007" s="334"/>
      <c r="H4007" s="335"/>
      <c r="I4007" s="336"/>
      <c r="J4007" s="336"/>
      <c r="K4007" s="336"/>
      <c r="L4007" s="336"/>
      <c r="M4007" s="336"/>
      <c r="N4007" s="337"/>
    </row>
    <row r="4008" spans="2:14" x14ac:dyDescent="0.25">
      <c r="B4008" s="332"/>
      <c r="C4008" s="332"/>
      <c r="D4008" s="333"/>
      <c r="E4008" s="334"/>
      <c r="F4008" s="334"/>
      <c r="G4008" s="334"/>
      <c r="H4008" s="335"/>
      <c r="I4008" s="336"/>
      <c r="J4008" s="336"/>
      <c r="K4008" s="336"/>
      <c r="L4008" s="336"/>
      <c r="M4008" s="336"/>
      <c r="N4008" s="337"/>
    </row>
    <row r="4009" spans="2:14" x14ac:dyDescent="0.25">
      <c r="B4009" s="332"/>
      <c r="C4009" s="332"/>
      <c r="D4009" s="333"/>
      <c r="E4009" s="334"/>
      <c r="F4009" s="334"/>
      <c r="G4009" s="334"/>
      <c r="H4009" s="335"/>
      <c r="I4009" s="336"/>
      <c r="J4009" s="336"/>
      <c r="K4009" s="336"/>
      <c r="L4009" s="336"/>
      <c r="M4009" s="336"/>
      <c r="N4009" s="337"/>
    </row>
    <row r="4010" spans="2:14" x14ac:dyDescent="0.25">
      <c r="B4010" s="332"/>
      <c r="C4010" s="332"/>
      <c r="D4010" s="333"/>
      <c r="E4010" s="334"/>
      <c r="F4010" s="334"/>
      <c r="G4010" s="334"/>
      <c r="H4010" s="335"/>
      <c r="I4010" s="336"/>
      <c r="J4010" s="336"/>
      <c r="K4010" s="336"/>
      <c r="L4010" s="336"/>
      <c r="M4010" s="336"/>
      <c r="N4010" s="337"/>
    </row>
    <row r="4011" spans="2:14" x14ac:dyDescent="0.25">
      <c r="B4011" s="332"/>
      <c r="C4011" s="332"/>
      <c r="D4011" s="333"/>
      <c r="E4011" s="334"/>
      <c r="F4011" s="334"/>
      <c r="G4011" s="334"/>
      <c r="H4011" s="335"/>
      <c r="I4011" s="336"/>
      <c r="J4011" s="336"/>
      <c r="K4011" s="336"/>
      <c r="L4011" s="336"/>
      <c r="M4011" s="336"/>
      <c r="N4011" s="337"/>
    </row>
    <row r="4012" spans="2:14" x14ac:dyDescent="0.25">
      <c r="B4012" s="332"/>
      <c r="C4012" s="332"/>
      <c r="D4012" s="333"/>
      <c r="E4012" s="334"/>
      <c r="F4012" s="334"/>
      <c r="G4012" s="334"/>
      <c r="H4012" s="335"/>
      <c r="I4012" s="336"/>
      <c r="J4012" s="336"/>
      <c r="K4012" s="336"/>
      <c r="L4012" s="336"/>
      <c r="M4012" s="336"/>
      <c r="N4012" s="337"/>
    </row>
    <row r="4013" spans="2:14" x14ac:dyDescent="0.25">
      <c r="B4013" s="332"/>
      <c r="C4013" s="332"/>
      <c r="D4013" s="333"/>
      <c r="E4013" s="334"/>
      <c r="F4013" s="334"/>
      <c r="G4013" s="334"/>
      <c r="H4013" s="335"/>
      <c r="I4013" s="336"/>
      <c r="J4013" s="336"/>
      <c r="K4013" s="336"/>
      <c r="L4013" s="336"/>
      <c r="M4013" s="336"/>
      <c r="N4013" s="337"/>
    </row>
    <row r="4014" spans="2:14" x14ac:dyDescent="0.25">
      <c r="B4014" s="332"/>
      <c r="C4014" s="332"/>
      <c r="D4014" s="333"/>
      <c r="E4014" s="334"/>
      <c r="F4014" s="334"/>
      <c r="G4014" s="334"/>
      <c r="H4014" s="335"/>
      <c r="I4014" s="336"/>
      <c r="J4014" s="336"/>
      <c r="K4014" s="336"/>
      <c r="L4014" s="336"/>
      <c r="M4014" s="336"/>
      <c r="N4014" s="337"/>
    </row>
    <row r="4015" spans="2:14" x14ac:dyDescent="0.25">
      <c r="B4015" s="332"/>
      <c r="C4015" s="332"/>
      <c r="D4015" s="333"/>
      <c r="E4015" s="334"/>
      <c r="F4015" s="334"/>
      <c r="G4015" s="334"/>
      <c r="H4015" s="335"/>
      <c r="I4015" s="336"/>
      <c r="J4015" s="336"/>
      <c r="K4015" s="336"/>
      <c r="L4015" s="336"/>
      <c r="M4015" s="336"/>
      <c r="N4015" s="337"/>
    </row>
    <row r="4016" spans="2:14" x14ac:dyDescent="0.25">
      <c r="B4016" s="332"/>
      <c r="C4016" s="332"/>
      <c r="D4016" s="333"/>
      <c r="E4016" s="334"/>
      <c r="F4016" s="334"/>
      <c r="G4016" s="334"/>
      <c r="H4016" s="335"/>
      <c r="I4016" s="336"/>
      <c r="J4016" s="336"/>
      <c r="K4016" s="336"/>
      <c r="L4016" s="336"/>
      <c r="M4016" s="336"/>
      <c r="N4016" s="337"/>
    </row>
    <row r="4017" spans="2:14" x14ac:dyDescent="0.25">
      <c r="B4017" s="332"/>
      <c r="C4017" s="332"/>
      <c r="D4017" s="333"/>
      <c r="E4017" s="334"/>
      <c r="F4017" s="334"/>
      <c r="G4017" s="334"/>
      <c r="H4017" s="335"/>
      <c r="I4017" s="336"/>
      <c r="J4017" s="336"/>
      <c r="K4017" s="336"/>
      <c r="L4017" s="336"/>
      <c r="M4017" s="336"/>
      <c r="N4017" s="337"/>
    </row>
    <row r="4018" spans="2:14" x14ac:dyDescent="0.25">
      <c r="B4018" s="332"/>
      <c r="C4018" s="332"/>
      <c r="D4018" s="333"/>
      <c r="E4018" s="334"/>
      <c r="F4018" s="334"/>
      <c r="G4018" s="334"/>
      <c r="H4018" s="335"/>
      <c r="I4018" s="336"/>
      <c r="J4018" s="336"/>
      <c r="K4018" s="336"/>
      <c r="L4018" s="336"/>
      <c r="M4018" s="336"/>
      <c r="N4018" s="337"/>
    </row>
    <row r="4019" spans="2:14" x14ac:dyDescent="0.25">
      <c r="B4019" s="332"/>
      <c r="C4019" s="332"/>
      <c r="D4019" s="333"/>
      <c r="E4019" s="334"/>
      <c r="F4019" s="334"/>
      <c r="G4019" s="334"/>
      <c r="H4019" s="335"/>
      <c r="I4019" s="336"/>
      <c r="J4019" s="336"/>
      <c r="K4019" s="336"/>
      <c r="L4019" s="336"/>
      <c r="M4019" s="336"/>
      <c r="N4019" s="337"/>
    </row>
    <row r="4020" spans="2:14" x14ac:dyDescent="0.25">
      <c r="B4020" s="332"/>
      <c r="C4020" s="332"/>
      <c r="D4020" s="333"/>
      <c r="E4020" s="334"/>
      <c r="F4020" s="334"/>
      <c r="G4020" s="334"/>
      <c r="H4020" s="335"/>
      <c r="I4020" s="336"/>
      <c r="J4020" s="336"/>
      <c r="K4020" s="336"/>
      <c r="L4020" s="336"/>
      <c r="M4020" s="336"/>
      <c r="N4020" s="337"/>
    </row>
    <row r="4021" spans="2:14" x14ac:dyDescent="0.25">
      <c r="B4021" s="332"/>
      <c r="C4021" s="332"/>
      <c r="D4021" s="333"/>
      <c r="E4021" s="334"/>
      <c r="F4021" s="334"/>
      <c r="G4021" s="334"/>
      <c r="H4021" s="335"/>
      <c r="I4021" s="336"/>
      <c r="J4021" s="336"/>
      <c r="K4021" s="336"/>
      <c r="L4021" s="336"/>
      <c r="M4021" s="336"/>
      <c r="N4021" s="337"/>
    </row>
    <row r="4022" spans="2:14" x14ac:dyDescent="0.25">
      <c r="B4022" s="332"/>
      <c r="C4022" s="332"/>
      <c r="D4022" s="333"/>
      <c r="E4022" s="334"/>
      <c r="F4022" s="334"/>
      <c r="G4022" s="334"/>
      <c r="H4022" s="335"/>
      <c r="I4022" s="336"/>
      <c r="J4022" s="336"/>
      <c r="K4022" s="336"/>
      <c r="L4022" s="336"/>
      <c r="M4022" s="336"/>
      <c r="N4022" s="337"/>
    </row>
    <row r="4023" spans="2:14" x14ac:dyDescent="0.25">
      <c r="B4023" s="332"/>
      <c r="C4023" s="332"/>
      <c r="D4023" s="333"/>
      <c r="E4023" s="334"/>
      <c r="F4023" s="334"/>
      <c r="G4023" s="334"/>
      <c r="H4023" s="335"/>
      <c r="I4023" s="336"/>
      <c r="J4023" s="336"/>
      <c r="K4023" s="336"/>
      <c r="L4023" s="336"/>
      <c r="M4023" s="336"/>
      <c r="N4023" s="337"/>
    </row>
    <row r="4024" spans="2:14" x14ac:dyDescent="0.25">
      <c r="B4024" s="332"/>
      <c r="C4024" s="332"/>
      <c r="D4024" s="333"/>
      <c r="E4024" s="334"/>
      <c r="F4024" s="334"/>
      <c r="G4024" s="334"/>
      <c r="H4024" s="335"/>
      <c r="I4024" s="336"/>
      <c r="J4024" s="336"/>
      <c r="K4024" s="336"/>
      <c r="L4024" s="336"/>
      <c r="M4024" s="336"/>
      <c r="N4024" s="337"/>
    </row>
    <row r="4025" spans="2:14" x14ac:dyDescent="0.25">
      <c r="B4025" s="332"/>
      <c r="C4025" s="332"/>
      <c r="D4025" s="333"/>
      <c r="E4025" s="334"/>
      <c r="F4025" s="334"/>
      <c r="G4025" s="334"/>
      <c r="H4025" s="335"/>
      <c r="I4025" s="336"/>
      <c r="J4025" s="336"/>
      <c r="K4025" s="336"/>
      <c r="L4025" s="336"/>
      <c r="M4025" s="336"/>
      <c r="N4025" s="337"/>
    </row>
    <row r="4026" spans="2:14" x14ac:dyDescent="0.25">
      <c r="B4026" s="332"/>
      <c r="C4026" s="332"/>
      <c r="D4026" s="333"/>
      <c r="E4026" s="334"/>
      <c r="F4026" s="334"/>
      <c r="G4026" s="334"/>
      <c r="H4026" s="335"/>
      <c r="I4026" s="336"/>
      <c r="J4026" s="336"/>
      <c r="K4026" s="336"/>
      <c r="L4026" s="336"/>
      <c r="M4026" s="336"/>
      <c r="N4026" s="337"/>
    </row>
    <row r="4027" spans="2:14" x14ac:dyDescent="0.25">
      <c r="B4027" s="332"/>
      <c r="C4027" s="332"/>
      <c r="D4027" s="333"/>
      <c r="E4027" s="334"/>
      <c r="F4027" s="334"/>
      <c r="G4027" s="334"/>
      <c r="H4027" s="335"/>
      <c r="I4027" s="336"/>
      <c r="J4027" s="336"/>
      <c r="K4027" s="336"/>
      <c r="L4027" s="336"/>
      <c r="M4027" s="336"/>
      <c r="N4027" s="337"/>
    </row>
    <row r="4028" spans="2:14" x14ac:dyDescent="0.25">
      <c r="B4028" s="332"/>
      <c r="C4028" s="332"/>
      <c r="D4028" s="333"/>
      <c r="E4028" s="334"/>
      <c r="F4028" s="334"/>
      <c r="G4028" s="334"/>
      <c r="H4028" s="335"/>
      <c r="I4028" s="336"/>
      <c r="J4028" s="336"/>
      <c r="K4028" s="336"/>
      <c r="L4028" s="336"/>
      <c r="M4028" s="336"/>
      <c r="N4028" s="337"/>
    </row>
    <row r="4029" spans="2:14" x14ac:dyDescent="0.25">
      <c r="B4029" s="332"/>
      <c r="C4029" s="332"/>
      <c r="D4029" s="333"/>
      <c r="E4029" s="334"/>
      <c r="F4029" s="334"/>
      <c r="G4029" s="334"/>
      <c r="H4029" s="335"/>
      <c r="I4029" s="336"/>
      <c r="J4029" s="336"/>
      <c r="K4029" s="336"/>
      <c r="L4029" s="336"/>
      <c r="M4029" s="336"/>
      <c r="N4029" s="337"/>
    </row>
    <row r="4030" spans="2:14" x14ac:dyDescent="0.25">
      <c r="B4030" s="332"/>
      <c r="C4030" s="332"/>
      <c r="D4030" s="333"/>
      <c r="E4030" s="334"/>
      <c r="F4030" s="334"/>
      <c r="G4030" s="334"/>
      <c r="H4030" s="335"/>
      <c r="I4030" s="336"/>
      <c r="J4030" s="336"/>
      <c r="K4030" s="336"/>
      <c r="L4030" s="336"/>
      <c r="M4030" s="336"/>
      <c r="N4030" s="337"/>
    </row>
    <row r="4031" spans="2:14" x14ac:dyDescent="0.25">
      <c r="B4031" s="332"/>
      <c r="C4031" s="332"/>
      <c r="D4031" s="333"/>
      <c r="E4031" s="334"/>
      <c r="F4031" s="334"/>
      <c r="G4031" s="334"/>
      <c r="H4031" s="335"/>
      <c r="I4031" s="336"/>
      <c r="J4031" s="336"/>
      <c r="K4031" s="336"/>
      <c r="L4031" s="336"/>
      <c r="M4031" s="336"/>
      <c r="N4031" s="337"/>
    </row>
    <row r="4032" spans="2:14" x14ac:dyDescent="0.25">
      <c r="B4032" s="332"/>
      <c r="C4032" s="332"/>
      <c r="D4032" s="333"/>
      <c r="E4032" s="334"/>
      <c r="F4032" s="334"/>
      <c r="G4032" s="334"/>
      <c r="H4032" s="335"/>
      <c r="I4032" s="336"/>
      <c r="J4032" s="336"/>
      <c r="K4032" s="336"/>
      <c r="L4032" s="336"/>
      <c r="M4032" s="336"/>
      <c r="N4032" s="337"/>
    </row>
    <row r="4033" spans="2:14" x14ac:dyDescent="0.25">
      <c r="B4033" s="332"/>
      <c r="C4033" s="332"/>
      <c r="D4033" s="333"/>
      <c r="E4033" s="334"/>
      <c r="F4033" s="334"/>
      <c r="G4033" s="334"/>
      <c r="H4033" s="335"/>
      <c r="I4033" s="336"/>
      <c r="J4033" s="336"/>
      <c r="K4033" s="336"/>
      <c r="L4033" s="336"/>
      <c r="M4033" s="336"/>
      <c r="N4033" s="337"/>
    </row>
    <row r="4034" spans="2:14" x14ac:dyDescent="0.25">
      <c r="B4034" s="332"/>
      <c r="C4034" s="332"/>
      <c r="D4034" s="333"/>
      <c r="E4034" s="334"/>
      <c r="F4034" s="334"/>
      <c r="G4034" s="334"/>
      <c r="H4034" s="335"/>
      <c r="I4034" s="336"/>
      <c r="J4034" s="336"/>
      <c r="K4034" s="336"/>
      <c r="L4034" s="336"/>
      <c r="M4034" s="336"/>
      <c r="N4034" s="337"/>
    </row>
    <row r="4035" spans="2:14" x14ac:dyDescent="0.25">
      <c r="B4035" s="332"/>
      <c r="C4035" s="332"/>
      <c r="D4035" s="333"/>
      <c r="E4035" s="334"/>
      <c r="F4035" s="334"/>
      <c r="G4035" s="334"/>
      <c r="H4035" s="335"/>
      <c r="I4035" s="336"/>
      <c r="J4035" s="336"/>
      <c r="K4035" s="336"/>
      <c r="L4035" s="336"/>
      <c r="M4035" s="336"/>
      <c r="N4035" s="337"/>
    </row>
    <row r="4036" spans="2:14" x14ac:dyDescent="0.25">
      <c r="B4036" s="332"/>
      <c r="C4036" s="332"/>
      <c r="D4036" s="333"/>
      <c r="E4036" s="334"/>
      <c r="F4036" s="334"/>
      <c r="G4036" s="334"/>
      <c r="H4036" s="335"/>
      <c r="I4036" s="336"/>
      <c r="J4036" s="336"/>
      <c r="K4036" s="336"/>
      <c r="L4036" s="336"/>
      <c r="M4036" s="336"/>
      <c r="N4036" s="337"/>
    </row>
    <row r="4037" spans="2:14" x14ac:dyDescent="0.25">
      <c r="B4037" s="332"/>
      <c r="C4037" s="332"/>
      <c r="D4037" s="333"/>
      <c r="E4037" s="334"/>
      <c r="F4037" s="334"/>
      <c r="G4037" s="334"/>
      <c r="H4037" s="335"/>
      <c r="I4037" s="336"/>
      <c r="J4037" s="336"/>
      <c r="K4037" s="336"/>
      <c r="L4037" s="336"/>
      <c r="M4037" s="336"/>
      <c r="N4037" s="337"/>
    </row>
    <row r="4038" spans="2:14" x14ac:dyDescent="0.25">
      <c r="B4038" s="332"/>
      <c r="C4038" s="332"/>
      <c r="D4038" s="333"/>
      <c r="E4038" s="334"/>
      <c r="F4038" s="334"/>
      <c r="G4038" s="334"/>
      <c r="H4038" s="335"/>
      <c r="I4038" s="336"/>
      <c r="J4038" s="336"/>
      <c r="K4038" s="336"/>
      <c r="L4038" s="336"/>
      <c r="M4038" s="336"/>
      <c r="N4038" s="337"/>
    </row>
    <row r="4039" spans="2:14" x14ac:dyDescent="0.25">
      <c r="B4039" s="332"/>
      <c r="C4039" s="332"/>
      <c r="D4039" s="333"/>
      <c r="E4039" s="334"/>
      <c r="F4039" s="334"/>
      <c r="G4039" s="334"/>
      <c r="H4039" s="335"/>
      <c r="I4039" s="336"/>
      <c r="J4039" s="336"/>
      <c r="K4039" s="336"/>
      <c r="L4039" s="336"/>
      <c r="M4039" s="336"/>
      <c r="N4039" s="337"/>
    </row>
    <row r="4040" spans="2:14" x14ac:dyDescent="0.25">
      <c r="B4040" s="332"/>
      <c r="C4040" s="332"/>
      <c r="D4040" s="333"/>
      <c r="E4040" s="334"/>
      <c r="F4040" s="334"/>
      <c r="G4040" s="334"/>
      <c r="H4040" s="335"/>
      <c r="I4040" s="336"/>
      <c r="J4040" s="336"/>
      <c r="K4040" s="336"/>
      <c r="L4040" s="336"/>
      <c r="M4040" s="336"/>
      <c r="N4040" s="337"/>
    </row>
    <row r="4041" spans="2:14" x14ac:dyDescent="0.25">
      <c r="B4041" s="332"/>
      <c r="C4041" s="332"/>
      <c r="D4041" s="333"/>
      <c r="E4041" s="334"/>
      <c r="F4041" s="334"/>
      <c r="G4041" s="334"/>
      <c r="H4041" s="335"/>
      <c r="I4041" s="336"/>
      <c r="J4041" s="336"/>
      <c r="K4041" s="336"/>
      <c r="L4041" s="336"/>
      <c r="M4041" s="336"/>
      <c r="N4041" s="337"/>
    </row>
    <row r="4042" spans="2:14" x14ac:dyDescent="0.25">
      <c r="B4042" s="332"/>
      <c r="C4042" s="332"/>
      <c r="D4042" s="333"/>
      <c r="E4042" s="334"/>
      <c r="F4042" s="334"/>
      <c r="G4042" s="334"/>
      <c r="H4042" s="335"/>
      <c r="I4042" s="336"/>
      <c r="J4042" s="336"/>
      <c r="K4042" s="336"/>
      <c r="L4042" s="336"/>
      <c r="M4042" s="336"/>
      <c r="N4042" s="337"/>
    </row>
    <row r="4043" spans="2:14" x14ac:dyDescent="0.25">
      <c r="B4043" s="332"/>
      <c r="C4043" s="332"/>
      <c r="D4043" s="333"/>
      <c r="E4043" s="334"/>
      <c r="F4043" s="334"/>
      <c r="G4043" s="334"/>
      <c r="H4043" s="335"/>
      <c r="I4043" s="336"/>
      <c r="J4043" s="336"/>
      <c r="K4043" s="336"/>
      <c r="L4043" s="336"/>
      <c r="M4043" s="336"/>
      <c r="N4043" s="337"/>
    </row>
    <row r="4044" spans="2:14" x14ac:dyDescent="0.25">
      <c r="B4044" s="332"/>
      <c r="C4044" s="332"/>
      <c r="D4044" s="333"/>
      <c r="E4044" s="334"/>
      <c r="F4044" s="334"/>
      <c r="G4044" s="334"/>
      <c r="H4044" s="335"/>
      <c r="I4044" s="336"/>
      <c r="J4044" s="336"/>
      <c r="K4044" s="336"/>
      <c r="L4044" s="336"/>
      <c r="M4044" s="336"/>
      <c r="N4044" s="337"/>
    </row>
    <row r="4045" spans="2:14" x14ac:dyDescent="0.25">
      <c r="B4045" s="332"/>
      <c r="C4045" s="332"/>
      <c r="D4045" s="333"/>
      <c r="E4045" s="334"/>
      <c r="F4045" s="334"/>
      <c r="G4045" s="334"/>
      <c r="H4045" s="335"/>
      <c r="I4045" s="336"/>
      <c r="J4045" s="336"/>
      <c r="K4045" s="336"/>
      <c r="L4045" s="336"/>
      <c r="M4045" s="336"/>
      <c r="N4045" s="337"/>
    </row>
    <row r="4046" spans="2:14" x14ac:dyDescent="0.25">
      <c r="B4046" s="332"/>
      <c r="C4046" s="332"/>
      <c r="D4046" s="333"/>
      <c r="E4046" s="334"/>
      <c r="F4046" s="334"/>
      <c r="G4046" s="334"/>
      <c r="H4046" s="335"/>
      <c r="I4046" s="336"/>
      <c r="J4046" s="336"/>
      <c r="K4046" s="336"/>
      <c r="L4046" s="336"/>
      <c r="M4046" s="336"/>
      <c r="N4046" s="337"/>
    </row>
    <row r="4047" spans="2:14" x14ac:dyDescent="0.25">
      <c r="B4047" s="332"/>
      <c r="C4047" s="332"/>
      <c r="D4047" s="333"/>
      <c r="E4047" s="334"/>
      <c r="F4047" s="334"/>
      <c r="G4047" s="334"/>
      <c r="H4047" s="335"/>
      <c r="I4047" s="336"/>
      <c r="J4047" s="336"/>
      <c r="K4047" s="336"/>
      <c r="L4047" s="336"/>
      <c r="M4047" s="336"/>
      <c r="N4047" s="337"/>
    </row>
    <row r="4048" spans="2:14" x14ac:dyDescent="0.25">
      <c r="B4048" s="332"/>
      <c r="C4048" s="332"/>
      <c r="D4048" s="333"/>
      <c r="E4048" s="334"/>
      <c r="F4048" s="334"/>
      <c r="G4048" s="334"/>
      <c r="H4048" s="335"/>
      <c r="I4048" s="336"/>
      <c r="J4048" s="336"/>
      <c r="K4048" s="336"/>
      <c r="L4048" s="336"/>
      <c r="M4048" s="336"/>
      <c r="N4048" s="337"/>
    </row>
    <row r="4049" spans="2:14" x14ac:dyDescent="0.25">
      <c r="B4049" s="332"/>
      <c r="C4049" s="332"/>
      <c r="D4049" s="333"/>
      <c r="E4049" s="334"/>
      <c r="F4049" s="334"/>
      <c r="G4049" s="334"/>
      <c r="H4049" s="335"/>
      <c r="I4049" s="336"/>
      <c r="J4049" s="336"/>
      <c r="K4049" s="336"/>
      <c r="L4049" s="336"/>
      <c r="M4049" s="336"/>
      <c r="N4049" s="337"/>
    </row>
    <row r="4050" spans="2:14" x14ac:dyDescent="0.25">
      <c r="B4050" s="332"/>
      <c r="C4050" s="332"/>
      <c r="D4050" s="333"/>
      <c r="E4050" s="334"/>
      <c r="F4050" s="334"/>
      <c r="G4050" s="334"/>
      <c r="H4050" s="335"/>
      <c r="I4050" s="336"/>
      <c r="J4050" s="336"/>
      <c r="K4050" s="336"/>
      <c r="L4050" s="336"/>
      <c r="M4050" s="336"/>
      <c r="N4050" s="337"/>
    </row>
    <row r="4051" spans="2:14" x14ac:dyDescent="0.25">
      <c r="B4051" s="332"/>
      <c r="C4051" s="332"/>
      <c r="D4051" s="333"/>
      <c r="E4051" s="334"/>
      <c r="F4051" s="334"/>
      <c r="G4051" s="334"/>
      <c r="H4051" s="335"/>
      <c r="I4051" s="336"/>
      <c r="J4051" s="336"/>
      <c r="K4051" s="336"/>
      <c r="L4051" s="336"/>
      <c r="M4051" s="336"/>
      <c r="N4051" s="337"/>
    </row>
    <row r="4052" spans="2:14" x14ac:dyDescent="0.25">
      <c r="B4052" s="332"/>
      <c r="C4052" s="332"/>
      <c r="D4052" s="333"/>
      <c r="E4052" s="334"/>
      <c r="F4052" s="334"/>
      <c r="G4052" s="334"/>
      <c r="H4052" s="335"/>
      <c r="I4052" s="336"/>
      <c r="J4052" s="336"/>
      <c r="K4052" s="336"/>
      <c r="L4052" s="336"/>
      <c r="M4052" s="336"/>
      <c r="N4052" s="337"/>
    </row>
    <row r="4053" spans="2:14" x14ac:dyDescent="0.25">
      <c r="B4053" s="332"/>
      <c r="C4053" s="332"/>
      <c r="D4053" s="333"/>
      <c r="E4053" s="334"/>
      <c r="F4053" s="334"/>
      <c r="G4053" s="334"/>
      <c r="H4053" s="335"/>
      <c r="I4053" s="336"/>
      <c r="J4053" s="336"/>
      <c r="K4053" s="336"/>
      <c r="L4053" s="336"/>
      <c r="M4053" s="336"/>
      <c r="N4053" s="337"/>
    </row>
    <row r="4054" spans="2:14" x14ac:dyDescent="0.25">
      <c r="B4054" s="332"/>
      <c r="C4054" s="332"/>
      <c r="D4054" s="333"/>
      <c r="E4054" s="334"/>
      <c r="F4054" s="334"/>
      <c r="G4054" s="334"/>
      <c r="H4054" s="335"/>
      <c r="I4054" s="336"/>
      <c r="J4054" s="336"/>
      <c r="K4054" s="336"/>
      <c r="L4054" s="336"/>
      <c r="M4054" s="336"/>
      <c r="N4054" s="337"/>
    </row>
    <row r="4055" spans="2:14" x14ac:dyDescent="0.25">
      <c r="B4055" s="332"/>
      <c r="C4055" s="332"/>
      <c r="D4055" s="333"/>
      <c r="E4055" s="334"/>
      <c r="F4055" s="334"/>
      <c r="G4055" s="334"/>
      <c r="H4055" s="335"/>
      <c r="I4055" s="336"/>
      <c r="J4055" s="336"/>
      <c r="K4055" s="336"/>
      <c r="L4055" s="336"/>
      <c r="M4055" s="336"/>
      <c r="N4055" s="337"/>
    </row>
    <row r="4056" spans="2:14" x14ac:dyDescent="0.25">
      <c r="B4056" s="332"/>
      <c r="C4056" s="332"/>
      <c r="D4056" s="333"/>
      <c r="E4056" s="334"/>
      <c r="F4056" s="334"/>
      <c r="G4056" s="334"/>
      <c r="H4056" s="335"/>
      <c r="I4056" s="336"/>
      <c r="J4056" s="336"/>
      <c r="K4056" s="336"/>
      <c r="L4056" s="336"/>
      <c r="M4056" s="336"/>
      <c r="N4056" s="337"/>
    </row>
    <row r="4057" spans="2:14" x14ac:dyDescent="0.25">
      <c r="B4057" s="332"/>
      <c r="C4057" s="332"/>
      <c r="D4057" s="333"/>
      <c r="E4057" s="334"/>
      <c r="F4057" s="334"/>
      <c r="G4057" s="334"/>
      <c r="H4057" s="335"/>
      <c r="I4057" s="336"/>
      <c r="J4057" s="336"/>
      <c r="K4057" s="336"/>
      <c r="L4057" s="336"/>
      <c r="M4057" s="336"/>
      <c r="N4057" s="337"/>
    </row>
    <row r="4058" spans="2:14" x14ac:dyDescent="0.25">
      <c r="B4058" s="332"/>
      <c r="C4058" s="332"/>
      <c r="D4058" s="333"/>
      <c r="E4058" s="334"/>
      <c r="F4058" s="334"/>
      <c r="G4058" s="334"/>
      <c r="H4058" s="335"/>
      <c r="I4058" s="336"/>
      <c r="J4058" s="336"/>
      <c r="K4058" s="336"/>
      <c r="L4058" s="336"/>
      <c r="M4058" s="336"/>
      <c r="N4058" s="337"/>
    </row>
    <row r="4059" spans="2:14" x14ac:dyDescent="0.25">
      <c r="B4059" s="332"/>
      <c r="C4059" s="332"/>
      <c r="D4059" s="333"/>
      <c r="E4059" s="334"/>
      <c r="F4059" s="334"/>
      <c r="G4059" s="334"/>
      <c r="H4059" s="335"/>
      <c r="I4059" s="336"/>
      <c r="J4059" s="336"/>
      <c r="K4059" s="336"/>
      <c r="L4059" s="336"/>
      <c r="M4059" s="336"/>
      <c r="N4059" s="337"/>
    </row>
    <row r="4060" spans="2:14" x14ac:dyDescent="0.25">
      <c r="B4060" s="332"/>
      <c r="C4060" s="332"/>
      <c r="D4060" s="333"/>
      <c r="E4060" s="334"/>
      <c r="F4060" s="334"/>
      <c r="G4060" s="334"/>
      <c r="H4060" s="335"/>
      <c r="I4060" s="336"/>
      <c r="J4060" s="336"/>
      <c r="K4060" s="336"/>
      <c r="L4060" s="336"/>
      <c r="M4060" s="336"/>
      <c r="N4060" s="337"/>
    </row>
    <row r="4061" spans="2:14" x14ac:dyDescent="0.25">
      <c r="B4061" s="332"/>
      <c r="C4061" s="332"/>
      <c r="D4061" s="333"/>
      <c r="E4061" s="334"/>
      <c r="F4061" s="334"/>
      <c r="G4061" s="334"/>
      <c r="H4061" s="335"/>
      <c r="I4061" s="336"/>
      <c r="J4061" s="336"/>
      <c r="K4061" s="336"/>
      <c r="L4061" s="336"/>
      <c r="M4061" s="336"/>
      <c r="N4061" s="337"/>
    </row>
    <row r="4062" spans="2:14" x14ac:dyDescent="0.25">
      <c r="B4062" s="332"/>
      <c r="C4062" s="332"/>
      <c r="D4062" s="333"/>
      <c r="E4062" s="334"/>
      <c r="F4062" s="334"/>
      <c r="G4062" s="334"/>
      <c r="H4062" s="335"/>
      <c r="I4062" s="336"/>
      <c r="J4062" s="336"/>
      <c r="K4062" s="336"/>
      <c r="L4062" s="336"/>
      <c r="M4062" s="336"/>
      <c r="N4062" s="337"/>
    </row>
    <row r="4063" spans="2:14" x14ac:dyDescent="0.25">
      <c r="B4063" s="332"/>
      <c r="C4063" s="332"/>
      <c r="D4063" s="333"/>
      <c r="E4063" s="334"/>
      <c r="F4063" s="334"/>
      <c r="G4063" s="334"/>
      <c r="H4063" s="335"/>
      <c r="I4063" s="336"/>
      <c r="J4063" s="336"/>
      <c r="K4063" s="336"/>
      <c r="L4063" s="336"/>
      <c r="M4063" s="336"/>
      <c r="N4063" s="337"/>
    </row>
    <row r="4064" spans="2:14" x14ac:dyDescent="0.25">
      <c r="B4064" s="332"/>
      <c r="C4064" s="332"/>
      <c r="D4064" s="333"/>
      <c r="E4064" s="334"/>
      <c r="F4064" s="334"/>
      <c r="G4064" s="334"/>
      <c r="H4064" s="335"/>
      <c r="I4064" s="336"/>
      <c r="J4064" s="336"/>
      <c r="K4064" s="336"/>
      <c r="L4064" s="336"/>
      <c r="M4064" s="336"/>
      <c r="N4064" s="337"/>
    </row>
    <row r="4065" spans="2:14" x14ac:dyDescent="0.25">
      <c r="B4065" s="332"/>
      <c r="C4065" s="332"/>
      <c r="D4065" s="333"/>
      <c r="E4065" s="334"/>
      <c r="F4065" s="334"/>
      <c r="G4065" s="334"/>
      <c r="H4065" s="335"/>
      <c r="I4065" s="336"/>
      <c r="J4065" s="336"/>
      <c r="K4065" s="336"/>
      <c r="L4065" s="336"/>
      <c r="M4065" s="336"/>
      <c r="N4065" s="337"/>
    </row>
    <row r="4066" spans="2:14" x14ac:dyDescent="0.25">
      <c r="B4066" s="332"/>
      <c r="C4066" s="332"/>
      <c r="D4066" s="333"/>
      <c r="E4066" s="334"/>
      <c r="F4066" s="334"/>
      <c r="G4066" s="334"/>
      <c r="H4066" s="335"/>
      <c r="I4066" s="336"/>
      <c r="J4066" s="336"/>
      <c r="K4066" s="336"/>
      <c r="L4066" s="336"/>
      <c r="M4066" s="336"/>
      <c r="N4066" s="337"/>
    </row>
    <row r="4067" spans="2:14" x14ac:dyDescent="0.25">
      <c r="B4067" s="332"/>
      <c r="C4067" s="332"/>
      <c r="D4067" s="333"/>
      <c r="E4067" s="334"/>
      <c r="F4067" s="334"/>
      <c r="G4067" s="334"/>
      <c r="H4067" s="335"/>
      <c r="I4067" s="336"/>
      <c r="J4067" s="336"/>
      <c r="K4067" s="336"/>
      <c r="L4067" s="336"/>
      <c r="M4067" s="336"/>
      <c r="N4067" s="337"/>
    </row>
    <row r="4068" spans="2:14" x14ac:dyDescent="0.25">
      <c r="B4068" s="332"/>
      <c r="C4068" s="332"/>
      <c r="D4068" s="333"/>
      <c r="E4068" s="334"/>
      <c r="F4068" s="334"/>
      <c r="G4068" s="334"/>
      <c r="H4068" s="335"/>
      <c r="I4068" s="336"/>
      <c r="J4068" s="336"/>
      <c r="K4068" s="336"/>
      <c r="L4068" s="336"/>
      <c r="M4068" s="336"/>
      <c r="N4068" s="337"/>
    </row>
    <row r="4069" spans="2:14" x14ac:dyDescent="0.25">
      <c r="B4069" s="332"/>
      <c r="C4069" s="332"/>
      <c r="D4069" s="333"/>
      <c r="E4069" s="334"/>
      <c r="F4069" s="334"/>
      <c r="G4069" s="334"/>
      <c r="H4069" s="335"/>
      <c r="I4069" s="336"/>
      <c r="J4069" s="336"/>
      <c r="K4069" s="336"/>
      <c r="L4069" s="336"/>
      <c r="M4069" s="336"/>
      <c r="N4069" s="337"/>
    </row>
    <row r="4070" spans="2:14" x14ac:dyDescent="0.25">
      <c r="B4070" s="332"/>
      <c r="C4070" s="332"/>
      <c r="D4070" s="333"/>
      <c r="E4070" s="334"/>
      <c r="F4070" s="334"/>
      <c r="G4070" s="334"/>
      <c r="H4070" s="335"/>
      <c r="I4070" s="336"/>
      <c r="J4070" s="336"/>
      <c r="K4070" s="336"/>
      <c r="L4070" s="336"/>
      <c r="M4070" s="336"/>
      <c r="N4070" s="337"/>
    </row>
    <row r="4071" spans="2:14" x14ac:dyDescent="0.25">
      <c r="B4071" s="332"/>
      <c r="C4071" s="332"/>
      <c r="D4071" s="333"/>
      <c r="E4071" s="334"/>
      <c r="F4071" s="334"/>
      <c r="G4071" s="334"/>
      <c r="H4071" s="335"/>
      <c r="I4071" s="336"/>
      <c r="J4071" s="336"/>
      <c r="K4071" s="336"/>
      <c r="L4071" s="336"/>
      <c r="M4071" s="336"/>
      <c r="N4071" s="337"/>
    </row>
    <row r="4072" spans="2:14" x14ac:dyDescent="0.25">
      <c r="B4072" s="332"/>
      <c r="C4072" s="332"/>
      <c r="D4072" s="333"/>
      <c r="E4072" s="334"/>
      <c r="F4072" s="334"/>
      <c r="G4072" s="334"/>
      <c r="H4072" s="335"/>
      <c r="I4072" s="336"/>
      <c r="J4072" s="336"/>
      <c r="K4072" s="336"/>
      <c r="L4072" s="336"/>
      <c r="M4072" s="336"/>
      <c r="N4072" s="337"/>
    </row>
    <row r="4073" spans="2:14" x14ac:dyDescent="0.25">
      <c r="B4073" s="332"/>
      <c r="C4073" s="332"/>
      <c r="D4073" s="333"/>
      <c r="E4073" s="334"/>
      <c r="F4073" s="334"/>
      <c r="G4073" s="334"/>
      <c r="H4073" s="335"/>
      <c r="I4073" s="336"/>
      <c r="J4073" s="336"/>
      <c r="K4073" s="336"/>
      <c r="L4073" s="336"/>
      <c r="M4073" s="336"/>
      <c r="N4073" s="337"/>
    </row>
    <row r="4074" spans="2:14" x14ac:dyDescent="0.25">
      <c r="B4074" s="332"/>
      <c r="C4074" s="332"/>
      <c r="D4074" s="333"/>
      <c r="E4074" s="334"/>
      <c r="F4074" s="334"/>
      <c r="G4074" s="334"/>
      <c r="H4074" s="335"/>
      <c r="I4074" s="336"/>
      <c r="J4074" s="336"/>
      <c r="K4074" s="336"/>
      <c r="L4074" s="336"/>
      <c r="M4074" s="336"/>
      <c r="N4074" s="337"/>
    </row>
    <row r="4075" spans="2:14" x14ac:dyDescent="0.25">
      <c r="B4075" s="332"/>
      <c r="C4075" s="332"/>
      <c r="D4075" s="333"/>
      <c r="E4075" s="334"/>
      <c r="F4075" s="334"/>
      <c r="G4075" s="334"/>
      <c r="H4075" s="335"/>
      <c r="I4075" s="336"/>
      <c r="J4075" s="336"/>
      <c r="K4075" s="336"/>
      <c r="L4075" s="336"/>
      <c r="M4075" s="336"/>
      <c r="N4075" s="337"/>
    </row>
    <row r="4076" spans="2:14" x14ac:dyDescent="0.25">
      <c r="B4076" s="332"/>
      <c r="C4076" s="332"/>
      <c r="D4076" s="333"/>
      <c r="E4076" s="334"/>
      <c r="F4076" s="334"/>
      <c r="G4076" s="334"/>
      <c r="H4076" s="335"/>
      <c r="I4076" s="336"/>
      <c r="J4076" s="336"/>
      <c r="K4076" s="336"/>
      <c r="L4076" s="336"/>
      <c r="M4076" s="336"/>
      <c r="N4076" s="337"/>
    </row>
    <row r="4077" spans="2:14" x14ac:dyDescent="0.25">
      <c r="B4077" s="332"/>
      <c r="C4077" s="332"/>
      <c r="D4077" s="333"/>
      <c r="E4077" s="334"/>
      <c r="F4077" s="334"/>
      <c r="G4077" s="334"/>
      <c r="H4077" s="335"/>
      <c r="I4077" s="336"/>
      <c r="J4077" s="336"/>
      <c r="K4077" s="336"/>
      <c r="L4077" s="336"/>
      <c r="M4077" s="336"/>
      <c r="N4077" s="337"/>
    </row>
    <row r="4078" spans="2:14" x14ac:dyDescent="0.25">
      <c r="B4078" s="332"/>
      <c r="C4078" s="332"/>
      <c r="D4078" s="333"/>
      <c r="E4078" s="334"/>
      <c r="F4078" s="334"/>
      <c r="G4078" s="334"/>
      <c r="H4078" s="335"/>
      <c r="I4078" s="336"/>
      <c r="J4078" s="336"/>
      <c r="K4078" s="336"/>
      <c r="L4078" s="336"/>
      <c r="M4078" s="336"/>
      <c r="N4078" s="337"/>
    </row>
    <row r="4079" spans="2:14" x14ac:dyDescent="0.25">
      <c r="B4079" s="332"/>
      <c r="C4079" s="332"/>
      <c r="D4079" s="333"/>
      <c r="E4079" s="334"/>
      <c r="F4079" s="334"/>
      <c r="G4079" s="334"/>
      <c r="H4079" s="335"/>
      <c r="I4079" s="336"/>
      <c r="J4079" s="336"/>
      <c r="K4079" s="336"/>
      <c r="L4079" s="336"/>
      <c r="M4079" s="336"/>
      <c r="N4079" s="337"/>
    </row>
    <row r="4080" spans="2:14" x14ac:dyDescent="0.25">
      <c r="B4080" s="332"/>
      <c r="C4080" s="332"/>
      <c r="D4080" s="333"/>
      <c r="E4080" s="334"/>
      <c r="F4080" s="334"/>
      <c r="G4080" s="334"/>
      <c r="H4080" s="335"/>
      <c r="I4080" s="336"/>
      <c r="J4080" s="336"/>
      <c r="K4080" s="336"/>
      <c r="L4080" s="336"/>
      <c r="M4080" s="336"/>
      <c r="N4080" s="337"/>
    </row>
    <row r="4081" spans="2:14" x14ac:dyDescent="0.25">
      <c r="B4081" s="332"/>
      <c r="C4081" s="332"/>
      <c r="D4081" s="333"/>
      <c r="E4081" s="334"/>
      <c r="F4081" s="334"/>
      <c r="G4081" s="334"/>
      <c r="H4081" s="335"/>
      <c r="I4081" s="336"/>
      <c r="J4081" s="336"/>
      <c r="K4081" s="336"/>
      <c r="L4081" s="336"/>
      <c r="M4081" s="336"/>
      <c r="N4081" s="337"/>
    </row>
    <row r="4082" spans="2:14" x14ac:dyDescent="0.25">
      <c r="B4082" s="332"/>
      <c r="C4082" s="332"/>
      <c r="D4082" s="333"/>
      <c r="E4082" s="334"/>
      <c r="F4082" s="334"/>
      <c r="G4082" s="334"/>
      <c r="H4082" s="335"/>
      <c r="I4082" s="336"/>
      <c r="J4082" s="336"/>
      <c r="K4082" s="336"/>
      <c r="L4082" s="336"/>
      <c r="M4082" s="336"/>
      <c r="N4082" s="337"/>
    </row>
    <row r="4083" spans="2:14" x14ac:dyDescent="0.25">
      <c r="B4083" s="332"/>
      <c r="C4083" s="332"/>
      <c r="D4083" s="333"/>
      <c r="E4083" s="334"/>
      <c r="F4083" s="334"/>
      <c r="G4083" s="334"/>
      <c r="H4083" s="335"/>
      <c r="I4083" s="336"/>
      <c r="J4083" s="336"/>
      <c r="K4083" s="336"/>
      <c r="L4083" s="336"/>
      <c r="M4083" s="336"/>
      <c r="N4083" s="337"/>
    </row>
    <row r="4084" spans="2:14" x14ac:dyDescent="0.25">
      <c r="B4084" s="332"/>
      <c r="C4084" s="332"/>
      <c r="D4084" s="333"/>
      <c r="E4084" s="334"/>
      <c r="F4084" s="334"/>
      <c r="G4084" s="334"/>
      <c r="H4084" s="335"/>
      <c r="I4084" s="336"/>
      <c r="J4084" s="336"/>
      <c r="K4084" s="336"/>
      <c r="L4084" s="336"/>
      <c r="M4084" s="336"/>
      <c r="N4084" s="337"/>
    </row>
    <row r="4085" spans="2:14" x14ac:dyDescent="0.25">
      <c r="B4085" s="332"/>
      <c r="C4085" s="332"/>
      <c r="D4085" s="333"/>
      <c r="E4085" s="334"/>
      <c r="F4085" s="334"/>
      <c r="G4085" s="334"/>
      <c r="H4085" s="335"/>
      <c r="I4085" s="336"/>
      <c r="J4085" s="336"/>
      <c r="K4085" s="336"/>
      <c r="L4085" s="336"/>
      <c r="M4085" s="336"/>
      <c r="N4085" s="337"/>
    </row>
    <row r="4086" spans="2:14" x14ac:dyDescent="0.25">
      <c r="B4086" s="332"/>
      <c r="C4086" s="332"/>
      <c r="D4086" s="333"/>
      <c r="E4086" s="334"/>
      <c r="F4086" s="334"/>
      <c r="G4086" s="334"/>
      <c r="H4086" s="335"/>
      <c r="I4086" s="336"/>
      <c r="J4086" s="336"/>
      <c r="K4086" s="336"/>
      <c r="L4086" s="336"/>
      <c r="M4086" s="336"/>
      <c r="N4086" s="337"/>
    </row>
    <row r="4087" spans="2:14" x14ac:dyDescent="0.25">
      <c r="B4087" s="332"/>
      <c r="C4087" s="332"/>
      <c r="D4087" s="333"/>
      <c r="E4087" s="334"/>
      <c r="F4087" s="334"/>
      <c r="G4087" s="334"/>
      <c r="H4087" s="335"/>
      <c r="I4087" s="336"/>
      <c r="J4087" s="336"/>
      <c r="K4087" s="336"/>
      <c r="L4087" s="336"/>
      <c r="M4087" s="336"/>
      <c r="N4087" s="337"/>
    </row>
    <row r="4088" spans="2:14" x14ac:dyDescent="0.25">
      <c r="B4088" s="332"/>
      <c r="C4088" s="332"/>
      <c r="D4088" s="333"/>
      <c r="E4088" s="334"/>
      <c r="F4088" s="334"/>
      <c r="G4088" s="334"/>
      <c r="H4088" s="335"/>
      <c r="I4088" s="336"/>
      <c r="J4088" s="336"/>
      <c r="K4088" s="336"/>
      <c r="L4088" s="336"/>
      <c r="M4088" s="336"/>
      <c r="N4088" s="337"/>
    </row>
    <row r="4089" spans="2:14" x14ac:dyDescent="0.25">
      <c r="B4089" s="332"/>
      <c r="C4089" s="332"/>
      <c r="D4089" s="333"/>
      <c r="E4089" s="334"/>
      <c r="F4089" s="334"/>
      <c r="G4089" s="334"/>
      <c r="H4089" s="335"/>
      <c r="I4089" s="336"/>
      <c r="J4089" s="336"/>
      <c r="K4089" s="336"/>
      <c r="L4089" s="336"/>
      <c r="M4089" s="336"/>
      <c r="N4089" s="337"/>
    </row>
    <row r="4090" spans="2:14" x14ac:dyDescent="0.25">
      <c r="B4090" s="332"/>
      <c r="C4090" s="332"/>
      <c r="D4090" s="333"/>
      <c r="E4090" s="334"/>
      <c r="F4090" s="334"/>
      <c r="G4090" s="334"/>
      <c r="H4090" s="335"/>
      <c r="I4090" s="336"/>
      <c r="J4090" s="336"/>
      <c r="K4090" s="336"/>
      <c r="L4090" s="336"/>
      <c r="M4090" s="336"/>
      <c r="N4090" s="337"/>
    </row>
    <row r="4091" spans="2:14" x14ac:dyDescent="0.25">
      <c r="B4091" s="332"/>
      <c r="C4091" s="332"/>
      <c r="D4091" s="333"/>
      <c r="E4091" s="334"/>
      <c r="F4091" s="334"/>
      <c r="G4091" s="334"/>
      <c r="H4091" s="335"/>
      <c r="I4091" s="336"/>
      <c r="J4091" s="336"/>
      <c r="K4091" s="336"/>
      <c r="L4091" s="336"/>
      <c r="M4091" s="336"/>
      <c r="N4091" s="337"/>
    </row>
    <row r="4092" spans="2:14" x14ac:dyDescent="0.25">
      <c r="B4092" s="332"/>
      <c r="C4092" s="332"/>
      <c r="D4092" s="333"/>
      <c r="E4092" s="334"/>
      <c r="F4092" s="334"/>
      <c r="G4092" s="334"/>
      <c r="H4092" s="335"/>
      <c r="I4092" s="336"/>
      <c r="J4092" s="336"/>
      <c r="K4092" s="336"/>
      <c r="L4092" s="336"/>
      <c r="M4092" s="336"/>
      <c r="N4092" s="337"/>
    </row>
    <row r="4093" spans="2:14" x14ac:dyDescent="0.25">
      <c r="B4093" s="332"/>
      <c r="C4093" s="332"/>
      <c r="D4093" s="333"/>
      <c r="E4093" s="334"/>
      <c r="F4093" s="334"/>
      <c r="G4093" s="334"/>
      <c r="H4093" s="335"/>
      <c r="I4093" s="336"/>
      <c r="J4093" s="336"/>
      <c r="K4093" s="336"/>
      <c r="L4093" s="336"/>
      <c r="M4093" s="336"/>
      <c r="N4093" s="337"/>
    </row>
    <row r="4094" spans="2:14" x14ac:dyDescent="0.25">
      <c r="B4094" s="332"/>
      <c r="C4094" s="332"/>
      <c r="D4094" s="333"/>
      <c r="E4094" s="334"/>
      <c r="F4094" s="334"/>
      <c r="G4094" s="334"/>
      <c r="H4094" s="335"/>
      <c r="I4094" s="336"/>
      <c r="J4094" s="336"/>
      <c r="K4094" s="336"/>
      <c r="L4094" s="336"/>
      <c r="M4094" s="336"/>
      <c r="N4094" s="337"/>
    </row>
    <row r="4095" spans="2:14" x14ac:dyDescent="0.25">
      <c r="B4095" s="332"/>
      <c r="C4095" s="332"/>
      <c r="D4095" s="333"/>
      <c r="E4095" s="334"/>
      <c r="F4095" s="334"/>
      <c r="G4095" s="334"/>
      <c r="H4095" s="335"/>
      <c r="I4095" s="336"/>
      <c r="J4095" s="336"/>
      <c r="K4095" s="336"/>
      <c r="L4095" s="336"/>
      <c r="M4095" s="336"/>
      <c r="N4095" s="337"/>
    </row>
    <row r="4096" spans="2:14" x14ac:dyDescent="0.25">
      <c r="B4096" s="332"/>
      <c r="C4096" s="332"/>
      <c r="D4096" s="333"/>
      <c r="E4096" s="334"/>
      <c r="F4096" s="334"/>
      <c r="G4096" s="334"/>
      <c r="H4096" s="335"/>
      <c r="I4096" s="336"/>
      <c r="J4096" s="336"/>
      <c r="K4096" s="336"/>
      <c r="L4096" s="336"/>
      <c r="M4096" s="336"/>
      <c r="N4096" s="337"/>
    </row>
    <row r="4097" spans="2:14" x14ac:dyDescent="0.25">
      <c r="B4097" s="332"/>
      <c r="C4097" s="332"/>
      <c r="D4097" s="333"/>
      <c r="E4097" s="334"/>
      <c r="F4097" s="334"/>
      <c r="G4097" s="334"/>
      <c r="H4097" s="335"/>
      <c r="I4097" s="336"/>
      <c r="J4097" s="336"/>
      <c r="K4097" s="336"/>
      <c r="L4097" s="336"/>
      <c r="M4097" s="336"/>
      <c r="N4097" s="337"/>
    </row>
    <row r="4098" spans="2:14" x14ac:dyDescent="0.25">
      <c r="B4098" s="332"/>
      <c r="C4098" s="332"/>
      <c r="D4098" s="333"/>
      <c r="E4098" s="334"/>
      <c r="F4098" s="334"/>
      <c r="G4098" s="334"/>
      <c r="H4098" s="335"/>
      <c r="I4098" s="336"/>
      <c r="J4098" s="336"/>
      <c r="K4098" s="336"/>
      <c r="L4098" s="336"/>
      <c r="M4098" s="336"/>
      <c r="N4098" s="337"/>
    </row>
    <row r="4099" spans="2:14" x14ac:dyDescent="0.25">
      <c r="B4099" s="332"/>
      <c r="C4099" s="332"/>
      <c r="D4099" s="333"/>
      <c r="E4099" s="334"/>
      <c r="F4099" s="334"/>
      <c r="G4099" s="334"/>
      <c r="H4099" s="335"/>
      <c r="I4099" s="336"/>
      <c r="J4099" s="336"/>
      <c r="K4099" s="336"/>
      <c r="L4099" s="336"/>
      <c r="M4099" s="336"/>
      <c r="N4099" s="337"/>
    </row>
    <row r="4100" spans="2:14" x14ac:dyDescent="0.25">
      <c r="B4100" s="332"/>
      <c r="C4100" s="332"/>
      <c r="D4100" s="333"/>
      <c r="E4100" s="334"/>
      <c r="F4100" s="334"/>
      <c r="G4100" s="334"/>
      <c r="H4100" s="335"/>
      <c r="I4100" s="336"/>
      <c r="J4100" s="336"/>
      <c r="K4100" s="336"/>
      <c r="L4100" s="336"/>
      <c r="M4100" s="336"/>
      <c r="N4100" s="337"/>
    </row>
    <row r="4101" spans="2:14" x14ac:dyDescent="0.25">
      <c r="B4101" s="332"/>
      <c r="C4101" s="332"/>
      <c r="D4101" s="333"/>
      <c r="E4101" s="334"/>
      <c r="F4101" s="334"/>
      <c r="G4101" s="334"/>
      <c r="H4101" s="335"/>
      <c r="I4101" s="336"/>
      <c r="J4101" s="336"/>
      <c r="K4101" s="336"/>
      <c r="L4101" s="336"/>
      <c r="M4101" s="336"/>
      <c r="N4101" s="337"/>
    </row>
    <row r="4102" spans="2:14" x14ac:dyDescent="0.25">
      <c r="B4102" s="332"/>
      <c r="C4102" s="332"/>
      <c r="D4102" s="333"/>
      <c r="E4102" s="334"/>
      <c r="F4102" s="334"/>
      <c r="G4102" s="334"/>
      <c r="H4102" s="335"/>
      <c r="I4102" s="336"/>
      <c r="J4102" s="336"/>
      <c r="K4102" s="336"/>
      <c r="L4102" s="336"/>
      <c r="M4102" s="336"/>
      <c r="N4102" s="337"/>
    </row>
    <row r="4103" spans="2:14" x14ac:dyDescent="0.25">
      <c r="B4103" s="332"/>
      <c r="C4103" s="332"/>
      <c r="D4103" s="333"/>
      <c r="E4103" s="334"/>
      <c r="F4103" s="334"/>
      <c r="G4103" s="334"/>
      <c r="H4103" s="335"/>
      <c r="I4103" s="336"/>
      <c r="J4103" s="336"/>
      <c r="K4103" s="336"/>
      <c r="L4103" s="336"/>
      <c r="M4103" s="336"/>
      <c r="N4103" s="337"/>
    </row>
    <row r="4104" spans="2:14" x14ac:dyDescent="0.25">
      <c r="B4104" s="332"/>
      <c r="C4104" s="332"/>
      <c r="D4104" s="333"/>
      <c r="E4104" s="334"/>
      <c r="F4104" s="334"/>
      <c r="G4104" s="334"/>
      <c r="H4104" s="335"/>
      <c r="I4104" s="336"/>
      <c r="J4104" s="336"/>
      <c r="K4104" s="336"/>
      <c r="L4104" s="336"/>
      <c r="M4104" s="336"/>
      <c r="N4104" s="337"/>
    </row>
    <row r="4105" spans="2:14" x14ac:dyDescent="0.25">
      <c r="B4105" s="332"/>
      <c r="C4105" s="332"/>
      <c r="D4105" s="333"/>
      <c r="E4105" s="334"/>
      <c r="F4105" s="334"/>
      <c r="G4105" s="334"/>
      <c r="H4105" s="335"/>
      <c r="I4105" s="336"/>
      <c r="J4105" s="336"/>
      <c r="K4105" s="336"/>
      <c r="L4105" s="336"/>
      <c r="M4105" s="336"/>
      <c r="N4105" s="337"/>
    </row>
    <row r="4106" spans="2:14" x14ac:dyDescent="0.25">
      <c r="B4106" s="332"/>
      <c r="C4106" s="332"/>
      <c r="D4106" s="333"/>
      <c r="E4106" s="334"/>
      <c r="F4106" s="334"/>
      <c r="G4106" s="334"/>
      <c r="H4106" s="335"/>
      <c r="I4106" s="336"/>
      <c r="J4106" s="336"/>
      <c r="K4106" s="336"/>
      <c r="L4106" s="336"/>
      <c r="M4106" s="336"/>
      <c r="N4106" s="337"/>
    </row>
    <row r="4107" spans="2:14" x14ac:dyDescent="0.25">
      <c r="B4107" s="332"/>
      <c r="C4107" s="332"/>
      <c r="D4107" s="333"/>
      <c r="E4107" s="334"/>
      <c r="F4107" s="334"/>
      <c r="G4107" s="334"/>
      <c r="H4107" s="335"/>
      <c r="I4107" s="336"/>
      <c r="J4107" s="336"/>
      <c r="K4107" s="336"/>
      <c r="L4107" s="336"/>
      <c r="M4107" s="336"/>
      <c r="N4107" s="337"/>
    </row>
    <row r="4108" spans="2:14" x14ac:dyDescent="0.25">
      <c r="B4108" s="332"/>
      <c r="C4108" s="332"/>
      <c r="D4108" s="333"/>
      <c r="E4108" s="334"/>
      <c r="F4108" s="334"/>
      <c r="G4108" s="334"/>
      <c r="H4108" s="335"/>
      <c r="I4108" s="336"/>
      <c r="J4108" s="336"/>
      <c r="K4108" s="336"/>
      <c r="L4108" s="336"/>
      <c r="M4108" s="336"/>
      <c r="N4108" s="337"/>
    </row>
    <row r="4109" spans="2:14" x14ac:dyDescent="0.25">
      <c r="B4109" s="332"/>
      <c r="C4109" s="332"/>
      <c r="D4109" s="333"/>
      <c r="E4109" s="334"/>
      <c r="F4109" s="334"/>
      <c r="G4109" s="334"/>
      <c r="H4109" s="335"/>
      <c r="I4109" s="336"/>
      <c r="J4109" s="336"/>
      <c r="K4109" s="336"/>
      <c r="L4109" s="336"/>
      <c r="M4109" s="336"/>
      <c r="N4109" s="337"/>
    </row>
    <row r="4110" spans="2:14" x14ac:dyDescent="0.25">
      <c r="B4110" s="332"/>
      <c r="C4110" s="332"/>
      <c r="D4110" s="333"/>
      <c r="E4110" s="334"/>
      <c r="F4110" s="334"/>
      <c r="G4110" s="334"/>
      <c r="H4110" s="335"/>
      <c r="I4110" s="336"/>
      <c r="J4110" s="336"/>
      <c r="K4110" s="336"/>
      <c r="L4110" s="336"/>
      <c r="M4110" s="336"/>
      <c r="N4110" s="337"/>
    </row>
    <row r="4111" spans="2:14" x14ac:dyDescent="0.25">
      <c r="B4111" s="332"/>
      <c r="C4111" s="332"/>
      <c r="D4111" s="333"/>
      <c r="E4111" s="334"/>
      <c r="F4111" s="334"/>
      <c r="G4111" s="334"/>
      <c r="H4111" s="335"/>
      <c r="I4111" s="336"/>
      <c r="J4111" s="336"/>
      <c r="K4111" s="336"/>
      <c r="L4111" s="336"/>
      <c r="M4111" s="336"/>
      <c r="N4111" s="337"/>
    </row>
    <row r="4112" spans="2:14" x14ac:dyDescent="0.25">
      <c r="B4112" s="332"/>
      <c r="C4112" s="332"/>
      <c r="D4112" s="333"/>
      <c r="E4112" s="334"/>
      <c r="F4112" s="334"/>
      <c r="G4112" s="334"/>
      <c r="H4112" s="335"/>
      <c r="I4112" s="336"/>
      <c r="J4112" s="336"/>
      <c r="K4112" s="336"/>
      <c r="L4112" s="336"/>
      <c r="M4112" s="336"/>
      <c r="N4112" s="337"/>
    </row>
    <row r="4113" spans="2:14" x14ac:dyDescent="0.25">
      <c r="B4113" s="332"/>
      <c r="C4113" s="332"/>
      <c r="D4113" s="333"/>
      <c r="E4113" s="334"/>
      <c r="F4113" s="334"/>
      <c r="G4113" s="334"/>
      <c r="H4113" s="335"/>
      <c r="I4113" s="336"/>
      <c r="J4113" s="336"/>
      <c r="K4113" s="336"/>
      <c r="L4113" s="336"/>
      <c r="M4113" s="336"/>
      <c r="N4113" s="337"/>
    </row>
    <row r="4114" spans="2:14" x14ac:dyDescent="0.25">
      <c r="B4114" s="332"/>
      <c r="C4114" s="332"/>
      <c r="D4114" s="333"/>
      <c r="E4114" s="334"/>
      <c r="F4114" s="334"/>
      <c r="G4114" s="334"/>
      <c r="H4114" s="335"/>
      <c r="I4114" s="336"/>
      <c r="J4114" s="336"/>
      <c r="K4114" s="336"/>
      <c r="L4114" s="336"/>
      <c r="M4114" s="336"/>
      <c r="N4114" s="337"/>
    </row>
    <row r="4115" spans="2:14" x14ac:dyDescent="0.25">
      <c r="B4115" s="332"/>
      <c r="C4115" s="332"/>
      <c r="D4115" s="333"/>
      <c r="E4115" s="334"/>
      <c r="F4115" s="334"/>
      <c r="G4115" s="334"/>
      <c r="H4115" s="335"/>
      <c r="I4115" s="336"/>
      <c r="J4115" s="336"/>
      <c r="K4115" s="336"/>
      <c r="L4115" s="336"/>
      <c r="M4115" s="336"/>
      <c r="N4115" s="337"/>
    </row>
    <row r="4116" spans="2:14" x14ac:dyDescent="0.25">
      <c r="B4116" s="332"/>
      <c r="C4116" s="332"/>
      <c r="D4116" s="333"/>
      <c r="E4116" s="334"/>
      <c r="F4116" s="334"/>
      <c r="G4116" s="334"/>
      <c r="H4116" s="335"/>
      <c r="I4116" s="336"/>
      <c r="J4116" s="336"/>
      <c r="K4116" s="336"/>
      <c r="L4116" s="336"/>
      <c r="M4116" s="336"/>
      <c r="N4116" s="337"/>
    </row>
    <row r="4117" spans="2:14" x14ac:dyDescent="0.25">
      <c r="B4117" s="332"/>
      <c r="C4117" s="332"/>
      <c r="D4117" s="333"/>
      <c r="E4117" s="334"/>
      <c r="F4117" s="334"/>
      <c r="G4117" s="334"/>
      <c r="H4117" s="335"/>
      <c r="I4117" s="336"/>
      <c r="J4117" s="336"/>
      <c r="K4117" s="336"/>
      <c r="L4117" s="336"/>
      <c r="M4117" s="336"/>
      <c r="N4117" s="337"/>
    </row>
    <row r="4118" spans="2:14" x14ac:dyDescent="0.25">
      <c r="B4118" s="332"/>
      <c r="C4118" s="332"/>
      <c r="D4118" s="333"/>
      <c r="E4118" s="334"/>
      <c r="F4118" s="334"/>
      <c r="G4118" s="334"/>
      <c r="H4118" s="335"/>
      <c r="I4118" s="336"/>
      <c r="J4118" s="336"/>
      <c r="K4118" s="336"/>
      <c r="L4118" s="336"/>
      <c r="M4118" s="336"/>
      <c r="N4118" s="337"/>
    </row>
    <row r="4119" spans="2:14" x14ac:dyDescent="0.25">
      <c r="B4119" s="332"/>
      <c r="C4119" s="332"/>
      <c r="D4119" s="333"/>
      <c r="E4119" s="334"/>
      <c r="F4119" s="334"/>
      <c r="G4119" s="334"/>
      <c r="H4119" s="335"/>
      <c r="I4119" s="336"/>
      <c r="J4119" s="336"/>
      <c r="K4119" s="336"/>
      <c r="L4119" s="336"/>
      <c r="M4119" s="336"/>
      <c r="N4119" s="337"/>
    </row>
    <row r="4120" spans="2:14" x14ac:dyDescent="0.25">
      <c r="B4120" s="332"/>
      <c r="C4120" s="332"/>
      <c r="D4120" s="333"/>
      <c r="E4120" s="334"/>
      <c r="F4120" s="334"/>
      <c r="G4120" s="334"/>
      <c r="H4120" s="335"/>
      <c r="I4120" s="336"/>
      <c r="J4120" s="336"/>
      <c r="K4120" s="336"/>
      <c r="L4120" s="336"/>
      <c r="M4120" s="336"/>
      <c r="N4120" s="337"/>
    </row>
    <row r="4121" spans="2:14" x14ac:dyDescent="0.25">
      <c r="B4121" s="332"/>
      <c r="C4121" s="332"/>
      <c r="D4121" s="333"/>
      <c r="E4121" s="334"/>
      <c r="F4121" s="334"/>
      <c r="G4121" s="334"/>
      <c r="H4121" s="335"/>
      <c r="I4121" s="336"/>
      <c r="J4121" s="336"/>
      <c r="K4121" s="336"/>
      <c r="L4121" s="336"/>
      <c r="M4121" s="336"/>
      <c r="N4121" s="337"/>
    </row>
    <row r="4122" spans="2:14" x14ac:dyDescent="0.25">
      <c r="B4122" s="332"/>
      <c r="C4122" s="332"/>
      <c r="D4122" s="333"/>
      <c r="E4122" s="334"/>
      <c r="F4122" s="334"/>
      <c r="G4122" s="334"/>
      <c r="H4122" s="335"/>
      <c r="I4122" s="336"/>
      <c r="J4122" s="336"/>
      <c r="K4122" s="336"/>
      <c r="L4122" s="336"/>
      <c r="M4122" s="336"/>
      <c r="N4122" s="337"/>
    </row>
    <row r="4123" spans="2:14" x14ac:dyDescent="0.25">
      <c r="B4123" s="332"/>
      <c r="C4123" s="332"/>
      <c r="D4123" s="333"/>
      <c r="E4123" s="334"/>
      <c r="F4123" s="334"/>
      <c r="G4123" s="334"/>
      <c r="H4123" s="335"/>
      <c r="I4123" s="336"/>
      <c r="J4123" s="336"/>
      <c r="K4123" s="336"/>
      <c r="L4123" s="336"/>
      <c r="M4123" s="336"/>
      <c r="N4123" s="337"/>
    </row>
    <row r="4124" spans="2:14" x14ac:dyDescent="0.25">
      <c r="B4124" s="332"/>
      <c r="C4124" s="332"/>
      <c r="D4124" s="333"/>
      <c r="E4124" s="334"/>
      <c r="F4124" s="334"/>
      <c r="G4124" s="334"/>
      <c r="H4124" s="335"/>
      <c r="I4124" s="336"/>
      <c r="J4124" s="336"/>
      <c r="K4124" s="336"/>
      <c r="L4124" s="336"/>
      <c r="M4124" s="336"/>
      <c r="N4124" s="337"/>
    </row>
    <row r="4125" spans="2:14" x14ac:dyDescent="0.25">
      <c r="B4125" s="332"/>
      <c r="C4125" s="332"/>
      <c r="D4125" s="333"/>
      <c r="E4125" s="334"/>
      <c r="F4125" s="334"/>
      <c r="G4125" s="334"/>
      <c r="H4125" s="335"/>
      <c r="I4125" s="336"/>
      <c r="J4125" s="336"/>
      <c r="K4125" s="336"/>
      <c r="L4125" s="336"/>
      <c r="M4125" s="336"/>
      <c r="N4125" s="337"/>
    </row>
    <row r="4126" spans="2:14" x14ac:dyDescent="0.25">
      <c r="B4126" s="332"/>
      <c r="C4126" s="332"/>
      <c r="D4126" s="333"/>
      <c r="E4126" s="334"/>
      <c r="F4126" s="334"/>
      <c r="G4126" s="334"/>
      <c r="H4126" s="335"/>
      <c r="I4126" s="336"/>
      <c r="J4126" s="336"/>
      <c r="K4126" s="336"/>
      <c r="L4126" s="336"/>
      <c r="M4126" s="336"/>
      <c r="N4126" s="337"/>
    </row>
    <row r="4127" spans="2:14" x14ac:dyDescent="0.25">
      <c r="B4127" s="332"/>
      <c r="C4127" s="332"/>
      <c r="D4127" s="333"/>
      <c r="E4127" s="334"/>
      <c r="F4127" s="334"/>
      <c r="G4127" s="334"/>
      <c r="H4127" s="335"/>
      <c r="I4127" s="336"/>
      <c r="J4127" s="336"/>
      <c r="K4127" s="336"/>
      <c r="L4127" s="336"/>
      <c r="M4127" s="336"/>
      <c r="N4127" s="337"/>
    </row>
    <row r="4128" spans="2:14" x14ac:dyDescent="0.25">
      <c r="B4128" s="332"/>
      <c r="C4128" s="332"/>
      <c r="D4128" s="333"/>
      <c r="E4128" s="334"/>
      <c r="F4128" s="334"/>
      <c r="G4128" s="334"/>
      <c r="H4128" s="335"/>
      <c r="I4128" s="336"/>
      <c r="J4128" s="336"/>
      <c r="K4128" s="336"/>
      <c r="L4128" s="336"/>
      <c r="M4128" s="336"/>
      <c r="N4128" s="337"/>
    </row>
    <row r="4129" spans="2:14" x14ac:dyDescent="0.25">
      <c r="B4129" s="332"/>
      <c r="C4129" s="332"/>
      <c r="D4129" s="333"/>
      <c r="E4129" s="334"/>
      <c r="F4129" s="334"/>
      <c r="G4129" s="334"/>
      <c r="H4129" s="335"/>
      <c r="I4129" s="336"/>
      <c r="J4129" s="336"/>
      <c r="K4129" s="336"/>
      <c r="L4129" s="336"/>
      <c r="M4129" s="336"/>
      <c r="N4129" s="337"/>
    </row>
    <row r="4130" spans="2:14" x14ac:dyDescent="0.25">
      <c r="B4130" s="332"/>
      <c r="C4130" s="332"/>
      <c r="D4130" s="333"/>
      <c r="E4130" s="334"/>
      <c r="F4130" s="334"/>
      <c r="G4130" s="334"/>
      <c r="H4130" s="335"/>
      <c r="I4130" s="336"/>
      <c r="J4130" s="336"/>
      <c r="K4130" s="336"/>
      <c r="L4130" s="336"/>
      <c r="M4130" s="336"/>
      <c r="N4130" s="337"/>
    </row>
    <row r="4131" spans="2:14" x14ac:dyDescent="0.25">
      <c r="B4131" s="332"/>
      <c r="C4131" s="332"/>
      <c r="D4131" s="333"/>
      <c r="E4131" s="334"/>
      <c r="F4131" s="334"/>
      <c r="G4131" s="334"/>
      <c r="H4131" s="335"/>
      <c r="I4131" s="336"/>
      <c r="J4131" s="336"/>
      <c r="K4131" s="336"/>
      <c r="L4131" s="336"/>
      <c r="M4131" s="336"/>
      <c r="N4131" s="337"/>
    </row>
    <row r="4132" spans="2:14" x14ac:dyDescent="0.25">
      <c r="B4132" s="332"/>
      <c r="C4132" s="332"/>
      <c r="D4132" s="333"/>
      <c r="E4132" s="334"/>
      <c r="F4132" s="334"/>
      <c r="G4132" s="334"/>
      <c r="H4132" s="335"/>
      <c r="I4132" s="336"/>
      <c r="J4132" s="336"/>
      <c r="K4132" s="336"/>
      <c r="L4132" s="336"/>
      <c r="M4132" s="336"/>
      <c r="N4132" s="337"/>
    </row>
    <row r="4133" spans="2:14" x14ac:dyDescent="0.25">
      <c r="B4133" s="332"/>
      <c r="C4133" s="332"/>
      <c r="D4133" s="333"/>
      <c r="E4133" s="334"/>
      <c r="F4133" s="334"/>
      <c r="G4133" s="334"/>
      <c r="H4133" s="335"/>
      <c r="I4133" s="336"/>
      <c r="J4133" s="336"/>
      <c r="K4133" s="336"/>
      <c r="L4133" s="336"/>
      <c r="M4133" s="336"/>
      <c r="N4133" s="337"/>
    </row>
    <row r="4134" spans="2:14" x14ac:dyDescent="0.25">
      <c r="B4134" s="332"/>
      <c r="C4134" s="332"/>
      <c r="D4134" s="333"/>
      <c r="E4134" s="334"/>
      <c r="F4134" s="334"/>
      <c r="G4134" s="334"/>
      <c r="H4134" s="335"/>
      <c r="I4134" s="336"/>
      <c r="J4134" s="336"/>
      <c r="K4134" s="336"/>
      <c r="L4134" s="336"/>
      <c r="M4134" s="336"/>
      <c r="N4134" s="337"/>
    </row>
    <row r="4135" spans="2:14" x14ac:dyDescent="0.25">
      <c r="B4135" s="332"/>
      <c r="C4135" s="332"/>
      <c r="D4135" s="333"/>
      <c r="E4135" s="334"/>
      <c r="F4135" s="334"/>
      <c r="G4135" s="334"/>
      <c r="H4135" s="335"/>
      <c r="I4135" s="336"/>
      <c r="J4135" s="336"/>
      <c r="K4135" s="336"/>
      <c r="L4135" s="336"/>
      <c r="M4135" s="336"/>
      <c r="N4135" s="337"/>
    </row>
    <row r="4136" spans="2:14" x14ac:dyDescent="0.25">
      <c r="B4136" s="332"/>
      <c r="C4136" s="332"/>
      <c r="D4136" s="333"/>
      <c r="E4136" s="334"/>
      <c r="F4136" s="334"/>
      <c r="G4136" s="334"/>
      <c r="H4136" s="335"/>
      <c r="I4136" s="336"/>
      <c r="J4136" s="336"/>
      <c r="K4136" s="336"/>
      <c r="L4136" s="336"/>
      <c r="M4136" s="336"/>
      <c r="N4136" s="337"/>
    </row>
    <row r="4137" spans="2:14" x14ac:dyDescent="0.25">
      <c r="B4137" s="332"/>
      <c r="C4137" s="332"/>
      <c r="D4137" s="333"/>
      <c r="E4137" s="334"/>
      <c r="F4137" s="334"/>
      <c r="G4137" s="334"/>
      <c r="H4137" s="335"/>
      <c r="I4137" s="336"/>
      <c r="J4137" s="336"/>
      <c r="K4137" s="336"/>
      <c r="L4137" s="336"/>
      <c r="M4137" s="336"/>
      <c r="N4137" s="337"/>
    </row>
    <row r="4138" spans="2:14" x14ac:dyDescent="0.25">
      <c r="B4138" s="332"/>
      <c r="C4138" s="332"/>
      <c r="D4138" s="333"/>
      <c r="E4138" s="334"/>
      <c r="F4138" s="334"/>
      <c r="G4138" s="334"/>
      <c r="H4138" s="335"/>
      <c r="I4138" s="336"/>
      <c r="J4138" s="336"/>
      <c r="K4138" s="336"/>
      <c r="L4138" s="336"/>
      <c r="M4138" s="336"/>
      <c r="N4138" s="337"/>
    </row>
    <row r="4139" spans="2:14" x14ac:dyDescent="0.25">
      <c r="B4139" s="332"/>
      <c r="C4139" s="332"/>
      <c r="D4139" s="333"/>
      <c r="E4139" s="334"/>
      <c r="F4139" s="334"/>
      <c r="G4139" s="334"/>
      <c r="H4139" s="335"/>
      <c r="I4139" s="336"/>
      <c r="J4139" s="336"/>
      <c r="K4139" s="336"/>
      <c r="L4139" s="336"/>
      <c r="M4139" s="336"/>
      <c r="N4139" s="337"/>
    </row>
    <row r="4140" spans="2:14" x14ac:dyDescent="0.25">
      <c r="B4140" s="332"/>
      <c r="C4140" s="332"/>
      <c r="D4140" s="333"/>
      <c r="E4140" s="334"/>
      <c r="F4140" s="334"/>
      <c r="G4140" s="334"/>
      <c r="H4140" s="335"/>
      <c r="I4140" s="336"/>
      <c r="J4140" s="336"/>
      <c r="K4140" s="336"/>
      <c r="L4140" s="336"/>
      <c r="M4140" s="336"/>
      <c r="N4140" s="337"/>
    </row>
    <row r="4141" spans="2:14" x14ac:dyDescent="0.25">
      <c r="B4141" s="332"/>
      <c r="C4141" s="332"/>
      <c r="D4141" s="333"/>
      <c r="E4141" s="334"/>
      <c r="F4141" s="334"/>
      <c r="G4141" s="334"/>
      <c r="H4141" s="335"/>
      <c r="I4141" s="336"/>
      <c r="J4141" s="336"/>
      <c r="K4141" s="336"/>
      <c r="L4141" s="336"/>
      <c r="M4141" s="336"/>
      <c r="N4141" s="337"/>
    </row>
    <row r="4142" spans="2:14" x14ac:dyDescent="0.25">
      <c r="B4142" s="332"/>
      <c r="C4142" s="332"/>
      <c r="D4142" s="333"/>
      <c r="E4142" s="334"/>
      <c r="F4142" s="334"/>
      <c r="G4142" s="334"/>
      <c r="H4142" s="335"/>
      <c r="I4142" s="336"/>
      <c r="J4142" s="336"/>
      <c r="K4142" s="336"/>
      <c r="L4142" s="336"/>
      <c r="M4142" s="336"/>
      <c r="N4142" s="337"/>
    </row>
    <row r="4143" spans="2:14" x14ac:dyDescent="0.25">
      <c r="B4143" s="332"/>
      <c r="C4143" s="332"/>
      <c r="D4143" s="333"/>
      <c r="E4143" s="334"/>
      <c r="F4143" s="334"/>
      <c r="G4143" s="334"/>
      <c r="H4143" s="335"/>
      <c r="I4143" s="336"/>
      <c r="J4143" s="336"/>
      <c r="K4143" s="336"/>
      <c r="L4143" s="336"/>
      <c r="M4143" s="336"/>
      <c r="N4143" s="337"/>
    </row>
    <row r="4144" spans="2:14" x14ac:dyDescent="0.25">
      <c r="B4144" s="332"/>
      <c r="C4144" s="332"/>
      <c r="D4144" s="333"/>
      <c r="E4144" s="334"/>
      <c r="F4144" s="334"/>
      <c r="G4144" s="334"/>
      <c r="H4144" s="335"/>
      <c r="I4144" s="336"/>
      <c r="J4144" s="336"/>
      <c r="K4144" s="336"/>
      <c r="L4144" s="336"/>
      <c r="M4144" s="336"/>
      <c r="N4144" s="337"/>
    </row>
    <row r="4145" spans="2:14" x14ac:dyDescent="0.25">
      <c r="B4145" s="332"/>
      <c r="C4145" s="332"/>
      <c r="D4145" s="333"/>
      <c r="E4145" s="334"/>
      <c r="F4145" s="334"/>
      <c r="G4145" s="334"/>
      <c r="H4145" s="335"/>
      <c r="I4145" s="336"/>
      <c r="J4145" s="336"/>
      <c r="K4145" s="336"/>
      <c r="L4145" s="336"/>
      <c r="M4145" s="336"/>
      <c r="N4145" s="337"/>
    </row>
    <row r="4146" spans="2:14" x14ac:dyDescent="0.25">
      <c r="B4146" s="332"/>
      <c r="C4146" s="332"/>
      <c r="D4146" s="333"/>
      <c r="E4146" s="334"/>
      <c r="F4146" s="334"/>
      <c r="G4146" s="334"/>
      <c r="H4146" s="335"/>
      <c r="I4146" s="336"/>
      <c r="J4146" s="336"/>
      <c r="K4146" s="336"/>
      <c r="L4146" s="336"/>
      <c r="M4146" s="336"/>
      <c r="N4146" s="337"/>
    </row>
    <row r="4147" spans="2:14" x14ac:dyDescent="0.25">
      <c r="B4147" s="332"/>
      <c r="C4147" s="332"/>
      <c r="D4147" s="333"/>
      <c r="E4147" s="334"/>
      <c r="F4147" s="334"/>
      <c r="G4147" s="334"/>
      <c r="H4147" s="335"/>
      <c r="I4147" s="336"/>
      <c r="J4147" s="336"/>
      <c r="K4147" s="336"/>
      <c r="L4147" s="336"/>
      <c r="M4147" s="336"/>
      <c r="N4147" s="337"/>
    </row>
    <row r="4148" spans="2:14" x14ac:dyDescent="0.25">
      <c r="B4148" s="332"/>
      <c r="C4148" s="332"/>
      <c r="D4148" s="333"/>
      <c r="E4148" s="334"/>
      <c r="F4148" s="334"/>
      <c r="G4148" s="334"/>
      <c r="H4148" s="335"/>
      <c r="I4148" s="336"/>
      <c r="J4148" s="336"/>
      <c r="K4148" s="336"/>
      <c r="L4148" s="336"/>
      <c r="M4148" s="336"/>
      <c r="N4148" s="337"/>
    </row>
    <row r="4149" spans="2:14" x14ac:dyDescent="0.25">
      <c r="B4149" s="332"/>
      <c r="C4149" s="332"/>
      <c r="D4149" s="333"/>
      <c r="E4149" s="334"/>
      <c r="F4149" s="334"/>
      <c r="G4149" s="334"/>
      <c r="H4149" s="335"/>
      <c r="I4149" s="336"/>
      <c r="J4149" s="336"/>
      <c r="K4149" s="336"/>
      <c r="L4149" s="336"/>
      <c r="M4149" s="336"/>
      <c r="N4149" s="337"/>
    </row>
    <row r="4150" spans="2:14" x14ac:dyDescent="0.25">
      <c r="B4150" s="332"/>
      <c r="C4150" s="332"/>
      <c r="D4150" s="333"/>
      <c r="E4150" s="334"/>
      <c r="F4150" s="334"/>
      <c r="G4150" s="334"/>
      <c r="H4150" s="335"/>
      <c r="I4150" s="336"/>
      <c r="J4150" s="336"/>
      <c r="K4150" s="336"/>
      <c r="L4150" s="336"/>
      <c r="M4150" s="336"/>
      <c r="N4150" s="337"/>
    </row>
    <row r="4151" spans="2:14" x14ac:dyDescent="0.25">
      <c r="B4151" s="332"/>
      <c r="C4151" s="332"/>
      <c r="D4151" s="333"/>
      <c r="E4151" s="334"/>
      <c r="F4151" s="334"/>
      <c r="G4151" s="334"/>
      <c r="H4151" s="335"/>
      <c r="I4151" s="336"/>
      <c r="J4151" s="336"/>
      <c r="K4151" s="336"/>
      <c r="L4151" s="336"/>
      <c r="M4151" s="336"/>
      <c r="N4151" s="337"/>
    </row>
    <row r="4152" spans="2:14" x14ac:dyDescent="0.25">
      <c r="B4152" s="332"/>
      <c r="C4152" s="332"/>
      <c r="D4152" s="333"/>
      <c r="E4152" s="334"/>
      <c r="F4152" s="334"/>
      <c r="G4152" s="334"/>
      <c r="H4152" s="335"/>
      <c r="I4152" s="336"/>
      <c r="J4152" s="336"/>
      <c r="K4152" s="336"/>
      <c r="L4152" s="336"/>
      <c r="M4152" s="336"/>
      <c r="N4152" s="337"/>
    </row>
    <row r="4153" spans="2:14" x14ac:dyDescent="0.25">
      <c r="B4153" s="332"/>
      <c r="C4153" s="332"/>
      <c r="D4153" s="333"/>
      <c r="E4153" s="334"/>
      <c r="F4153" s="334"/>
      <c r="G4153" s="334"/>
      <c r="H4153" s="335"/>
      <c r="I4153" s="336"/>
      <c r="J4153" s="336"/>
      <c r="K4153" s="336"/>
      <c r="L4153" s="336"/>
      <c r="M4153" s="336"/>
      <c r="N4153" s="337"/>
    </row>
    <row r="4154" spans="2:14" x14ac:dyDescent="0.25">
      <c r="B4154" s="332"/>
      <c r="C4154" s="332"/>
      <c r="D4154" s="333"/>
      <c r="E4154" s="334"/>
      <c r="F4154" s="334"/>
      <c r="G4154" s="334"/>
      <c r="H4154" s="335"/>
      <c r="I4154" s="336"/>
      <c r="J4154" s="336"/>
      <c r="K4154" s="336"/>
      <c r="L4154" s="336"/>
      <c r="M4154" s="336"/>
      <c r="N4154" s="337"/>
    </row>
    <row r="4155" spans="2:14" x14ac:dyDescent="0.25">
      <c r="B4155" s="332"/>
      <c r="C4155" s="332"/>
      <c r="D4155" s="333"/>
      <c r="E4155" s="334"/>
      <c r="F4155" s="334"/>
      <c r="G4155" s="334"/>
      <c r="H4155" s="335"/>
      <c r="I4155" s="336"/>
      <c r="J4155" s="336"/>
      <c r="K4155" s="336"/>
      <c r="L4155" s="336"/>
      <c r="M4155" s="336"/>
      <c r="N4155" s="337"/>
    </row>
    <row r="4156" spans="2:14" x14ac:dyDescent="0.25">
      <c r="B4156" s="332"/>
      <c r="C4156" s="332"/>
      <c r="D4156" s="333"/>
      <c r="E4156" s="334"/>
      <c r="F4156" s="334"/>
      <c r="G4156" s="334"/>
      <c r="H4156" s="335"/>
      <c r="I4156" s="336"/>
      <c r="J4156" s="336"/>
      <c r="K4156" s="336"/>
      <c r="L4156" s="336"/>
      <c r="M4156" s="336"/>
      <c r="N4156" s="337"/>
    </row>
    <row r="4157" spans="2:14" x14ac:dyDescent="0.25">
      <c r="B4157" s="332"/>
      <c r="C4157" s="332"/>
      <c r="D4157" s="333"/>
      <c r="E4157" s="334"/>
      <c r="F4157" s="334"/>
      <c r="G4157" s="334"/>
      <c r="H4157" s="335"/>
      <c r="I4157" s="336"/>
      <c r="J4157" s="336"/>
      <c r="K4157" s="336"/>
      <c r="L4157" s="336"/>
      <c r="M4157" s="336"/>
      <c r="N4157" s="337"/>
    </row>
    <row r="4158" spans="2:14" x14ac:dyDescent="0.25">
      <c r="B4158" s="332"/>
      <c r="C4158" s="332"/>
      <c r="D4158" s="333"/>
      <c r="E4158" s="334"/>
      <c r="F4158" s="334"/>
      <c r="G4158" s="334"/>
      <c r="H4158" s="335"/>
      <c r="I4158" s="336"/>
      <c r="J4158" s="336"/>
      <c r="K4158" s="336"/>
      <c r="L4158" s="336"/>
      <c r="M4158" s="336"/>
      <c r="N4158" s="337"/>
    </row>
    <row r="4159" spans="2:14" x14ac:dyDescent="0.25">
      <c r="B4159" s="332"/>
      <c r="C4159" s="332"/>
      <c r="D4159" s="333"/>
      <c r="E4159" s="334"/>
      <c r="F4159" s="334"/>
      <c r="G4159" s="334"/>
      <c r="H4159" s="335"/>
      <c r="I4159" s="336"/>
      <c r="J4159" s="336"/>
      <c r="K4159" s="336"/>
      <c r="L4159" s="336"/>
      <c r="M4159" s="336"/>
      <c r="N4159" s="337"/>
    </row>
    <row r="4160" spans="2:14" x14ac:dyDescent="0.25">
      <c r="B4160" s="332"/>
      <c r="C4160" s="332"/>
      <c r="D4160" s="333"/>
      <c r="E4160" s="334"/>
      <c r="F4160" s="334"/>
      <c r="G4160" s="334"/>
      <c r="H4160" s="335"/>
      <c r="I4160" s="336"/>
      <c r="J4160" s="336"/>
      <c r="K4160" s="336"/>
      <c r="L4160" s="336"/>
      <c r="M4160" s="336"/>
      <c r="N4160" s="337"/>
    </row>
    <row r="4161" spans="2:14" x14ac:dyDescent="0.25">
      <c r="B4161" s="332"/>
      <c r="C4161" s="332"/>
      <c r="D4161" s="333"/>
      <c r="E4161" s="334"/>
      <c r="F4161" s="334"/>
      <c r="G4161" s="334"/>
      <c r="H4161" s="335"/>
      <c r="I4161" s="336"/>
      <c r="J4161" s="336"/>
      <c r="K4161" s="336"/>
      <c r="L4161" s="336"/>
      <c r="M4161" s="336"/>
      <c r="N4161" s="337"/>
    </row>
    <row r="4162" spans="2:14" x14ac:dyDescent="0.25">
      <c r="B4162" s="332"/>
      <c r="C4162" s="332"/>
      <c r="D4162" s="333"/>
      <c r="E4162" s="334"/>
      <c r="F4162" s="334"/>
      <c r="G4162" s="334"/>
      <c r="H4162" s="335"/>
      <c r="I4162" s="336"/>
      <c r="J4162" s="336"/>
      <c r="K4162" s="336"/>
      <c r="L4162" s="336"/>
      <c r="M4162" s="336"/>
      <c r="N4162" s="337"/>
    </row>
    <row r="4163" spans="2:14" x14ac:dyDescent="0.25">
      <c r="B4163" s="332"/>
      <c r="C4163" s="332"/>
      <c r="D4163" s="333"/>
      <c r="E4163" s="334"/>
      <c r="F4163" s="334"/>
      <c r="G4163" s="334"/>
      <c r="H4163" s="335"/>
      <c r="I4163" s="336"/>
      <c r="J4163" s="336"/>
      <c r="K4163" s="336"/>
      <c r="L4163" s="336"/>
      <c r="M4163" s="336"/>
      <c r="N4163" s="337"/>
    </row>
    <row r="4164" spans="2:14" x14ac:dyDescent="0.25">
      <c r="B4164" s="332"/>
      <c r="C4164" s="332"/>
      <c r="D4164" s="333"/>
      <c r="E4164" s="334"/>
      <c r="F4164" s="334"/>
      <c r="G4164" s="334"/>
      <c r="H4164" s="335"/>
      <c r="I4164" s="336"/>
      <c r="J4164" s="336"/>
      <c r="K4164" s="336"/>
      <c r="L4164" s="336"/>
      <c r="M4164" s="336"/>
      <c r="N4164" s="337"/>
    </row>
    <row r="4165" spans="2:14" x14ac:dyDescent="0.25">
      <c r="B4165" s="332"/>
      <c r="C4165" s="332"/>
      <c r="D4165" s="333"/>
      <c r="E4165" s="334"/>
      <c r="F4165" s="334"/>
      <c r="G4165" s="334"/>
      <c r="H4165" s="335"/>
      <c r="I4165" s="336"/>
      <c r="J4165" s="336"/>
      <c r="K4165" s="336"/>
      <c r="L4165" s="336"/>
      <c r="M4165" s="336"/>
      <c r="N4165" s="337"/>
    </row>
    <row r="4166" spans="2:14" x14ac:dyDescent="0.25">
      <c r="B4166" s="332"/>
      <c r="C4166" s="332"/>
      <c r="D4166" s="333"/>
      <c r="E4166" s="334"/>
      <c r="F4166" s="334"/>
      <c r="G4166" s="334"/>
      <c r="H4166" s="335"/>
      <c r="I4166" s="336"/>
      <c r="J4166" s="336"/>
      <c r="K4166" s="336"/>
      <c r="L4166" s="336"/>
      <c r="M4166" s="336"/>
      <c r="N4166" s="337"/>
    </row>
    <row r="4167" spans="2:14" x14ac:dyDescent="0.25">
      <c r="B4167" s="332"/>
      <c r="C4167" s="332"/>
      <c r="D4167" s="333"/>
      <c r="E4167" s="334"/>
      <c r="F4167" s="334"/>
      <c r="G4167" s="334"/>
      <c r="H4167" s="335"/>
      <c r="I4167" s="336"/>
      <c r="J4167" s="336"/>
      <c r="K4167" s="336"/>
      <c r="L4167" s="336"/>
      <c r="M4167" s="336"/>
      <c r="N4167" s="337"/>
    </row>
    <row r="4168" spans="2:14" x14ac:dyDescent="0.25">
      <c r="B4168" s="332"/>
      <c r="C4168" s="332"/>
      <c r="D4168" s="333"/>
      <c r="E4168" s="334"/>
      <c r="F4168" s="334"/>
      <c r="G4168" s="334"/>
      <c r="H4168" s="335"/>
      <c r="I4168" s="336"/>
      <c r="J4168" s="336"/>
      <c r="K4168" s="336"/>
      <c r="L4168" s="336"/>
      <c r="M4168" s="336"/>
      <c r="N4168" s="337"/>
    </row>
    <row r="4169" spans="2:14" x14ac:dyDescent="0.25">
      <c r="B4169" s="332"/>
      <c r="C4169" s="332"/>
      <c r="D4169" s="333"/>
      <c r="E4169" s="334"/>
      <c r="F4169" s="334"/>
      <c r="G4169" s="334"/>
      <c r="H4169" s="335"/>
      <c r="I4169" s="336"/>
      <c r="J4169" s="336"/>
      <c r="K4169" s="336"/>
      <c r="L4169" s="336"/>
      <c r="M4169" s="336"/>
      <c r="N4169" s="337"/>
    </row>
    <row r="4170" spans="2:14" x14ac:dyDescent="0.25">
      <c r="B4170" s="332"/>
      <c r="C4170" s="332"/>
      <c r="D4170" s="333"/>
      <c r="E4170" s="334"/>
      <c r="F4170" s="334"/>
      <c r="G4170" s="334"/>
      <c r="H4170" s="335"/>
      <c r="I4170" s="336"/>
      <c r="J4170" s="336"/>
      <c r="K4170" s="336"/>
      <c r="L4170" s="336"/>
      <c r="M4170" s="336"/>
      <c r="N4170" s="337"/>
    </row>
    <row r="4171" spans="2:14" x14ac:dyDescent="0.25">
      <c r="B4171" s="332"/>
      <c r="C4171" s="332"/>
      <c r="D4171" s="333"/>
      <c r="E4171" s="334"/>
      <c r="F4171" s="334"/>
      <c r="G4171" s="334"/>
      <c r="H4171" s="335"/>
      <c r="I4171" s="336"/>
      <c r="J4171" s="336"/>
      <c r="K4171" s="336"/>
      <c r="L4171" s="336"/>
      <c r="M4171" s="336"/>
      <c r="N4171" s="337"/>
    </row>
    <row r="4172" spans="2:14" x14ac:dyDescent="0.25">
      <c r="B4172" s="332"/>
      <c r="C4172" s="332"/>
      <c r="D4172" s="333"/>
      <c r="E4172" s="334"/>
      <c r="F4172" s="334"/>
      <c r="G4172" s="334"/>
      <c r="H4172" s="335"/>
      <c r="I4172" s="336"/>
      <c r="J4172" s="336"/>
      <c r="K4172" s="336"/>
      <c r="L4172" s="336"/>
      <c r="M4172" s="336"/>
      <c r="N4172" s="337"/>
    </row>
    <row r="4173" spans="2:14" x14ac:dyDescent="0.25">
      <c r="B4173" s="332"/>
      <c r="C4173" s="332"/>
      <c r="D4173" s="333"/>
      <c r="E4173" s="334"/>
      <c r="F4173" s="334"/>
      <c r="G4173" s="334"/>
      <c r="H4173" s="335"/>
      <c r="I4173" s="336"/>
      <c r="J4173" s="336"/>
      <c r="K4173" s="336"/>
      <c r="L4173" s="336"/>
      <c r="M4173" s="336"/>
      <c r="N4173" s="337"/>
    </row>
    <row r="4174" spans="2:14" x14ac:dyDescent="0.25">
      <c r="B4174" s="332"/>
      <c r="C4174" s="332"/>
      <c r="D4174" s="333"/>
      <c r="E4174" s="334"/>
      <c r="F4174" s="334"/>
      <c r="G4174" s="334"/>
      <c r="H4174" s="335"/>
      <c r="I4174" s="336"/>
      <c r="J4174" s="336"/>
      <c r="K4174" s="336"/>
      <c r="L4174" s="336"/>
      <c r="M4174" s="336"/>
      <c r="N4174" s="337"/>
    </row>
    <row r="4175" spans="2:14" x14ac:dyDescent="0.25">
      <c r="B4175" s="332"/>
      <c r="C4175" s="332"/>
      <c r="D4175" s="333"/>
      <c r="E4175" s="334"/>
      <c r="F4175" s="334"/>
      <c r="G4175" s="334"/>
      <c r="H4175" s="335"/>
      <c r="I4175" s="336"/>
      <c r="J4175" s="336"/>
      <c r="K4175" s="336"/>
      <c r="L4175" s="336"/>
      <c r="M4175" s="336"/>
      <c r="N4175" s="337"/>
    </row>
    <row r="4176" spans="2:14" x14ac:dyDescent="0.25">
      <c r="B4176" s="332"/>
      <c r="C4176" s="332"/>
      <c r="D4176" s="333"/>
      <c r="E4176" s="334"/>
      <c r="F4176" s="334"/>
      <c r="G4176" s="334"/>
      <c r="H4176" s="335"/>
      <c r="I4176" s="336"/>
      <c r="J4176" s="336"/>
      <c r="K4176" s="336"/>
      <c r="L4176" s="336"/>
      <c r="M4176" s="336"/>
      <c r="N4176" s="337"/>
    </row>
    <row r="4177" spans="2:14" x14ac:dyDescent="0.25">
      <c r="B4177" s="332"/>
      <c r="C4177" s="332"/>
      <c r="D4177" s="333"/>
      <c r="E4177" s="334"/>
      <c r="F4177" s="334"/>
      <c r="G4177" s="334"/>
      <c r="H4177" s="335"/>
      <c r="I4177" s="336"/>
      <c r="J4177" s="336"/>
      <c r="K4177" s="336"/>
      <c r="L4177" s="336"/>
      <c r="M4177" s="336"/>
      <c r="N4177" s="337"/>
    </row>
    <row r="4178" spans="2:14" x14ac:dyDescent="0.25">
      <c r="B4178" s="332"/>
      <c r="C4178" s="332"/>
      <c r="D4178" s="333"/>
      <c r="E4178" s="334"/>
      <c r="F4178" s="334"/>
      <c r="G4178" s="334"/>
      <c r="H4178" s="335"/>
      <c r="I4178" s="336"/>
      <c r="J4178" s="336"/>
      <c r="K4178" s="336"/>
      <c r="L4178" s="336"/>
      <c r="M4178" s="336"/>
      <c r="N4178" s="337"/>
    </row>
    <row r="4179" spans="2:14" x14ac:dyDescent="0.25">
      <c r="B4179" s="332"/>
      <c r="C4179" s="332"/>
      <c r="D4179" s="333"/>
      <c r="E4179" s="334"/>
      <c r="F4179" s="334"/>
      <c r="G4179" s="334"/>
      <c r="H4179" s="335"/>
      <c r="I4179" s="336"/>
      <c r="J4179" s="336"/>
      <c r="K4179" s="336"/>
      <c r="L4179" s="336"/>
      <c r="M4179" s="336"/>
      <c r="N4179" s="337"/>
    </row>
    <row r="4180" spans="2:14" x14ac:dyDescent="0.25">
      <c r="B4180" s="332"/>
      <c r="C4180" s="332"/>
      <c r="D4180" s="333"/>
      <c r="E4180" s="334"/>
      <c r="F4180" s="334"/>
      <c r="G4180" s="334"/>
      <c r="H4180" s="335"/>
      <c r="I4180" s="336"/>
      <c r="J4180" s="336"/>
      <c r="K4180" s="336"/>
      <c r="L4180" s="336"/>
      <c r="M4180" s="336"/>
      <c r="N4180" s="337"/>
    </row>
    <row r="4181" spans="2:14" x14ac:dyDescent="0.25">
      <c r="B4181" s="332"/>
      <c r="C4181" s="332"/>
      <c r="D4181" s="333"/>
      <c r="E4181" s="334"/>
      <c r="F4181" s="334"/>
      <c r="G4181" s="334"/>
      <c r="H4181" s="335"/>
      <c r="I4181" s="336"/>
      <c r="J4181" s="336"/>
      <c r="K4181" s="336"/>
      <c r="L4181" s="336"/>
      <c r="M4181" s="336"/>
      <c r="N4181" s="337"/>
    </row>
    <row r="4182" spans="2:14" x14ac:dyDescent="0.25">
      <c r="B4182" s="332"/>
      <c r="C4182" s="332"/>
      <c r="D4182" s="333"/>
      <c r="E4182" s="334"/>
      <c r="F4182" s="334"/>
      <c r="G4182" s="334"/>
      <c r="H4182" s="335"/>
      <c r="I4182" s="336"/>
      <c r="J4182" s="336"/>
      <c r="K4182" s="336"/>
      <c r="L4182" s="336"/>
      <c r="M4182" s="336"/>
      <c r="N4182" s="337"/>
    </row>
    <row r="4183" spans="2:14" x14ac:dyDescent="0.25">
      <c r="B4183" s="332"/>
      <c r="C4183" s="332"/>
      <c r="D4183" s="333"/>
      <c r="E4183" s="334"/>
      <c r="F4183" s="334"/>
      <c r="G4183" s="334"/>
      <c r="H4183" s="335"/>
      <c r="I4183" s="336"/>
      <c r="J4183" s="336"/>
      <c r="K4183" s="336"/>
      <c r="L4183" s="336"/>
      <c r="M4183" s="336"/>
      <c r="N4183" s="337"/>
    </row>
    <row r="4184" spans="2:14" x14ac:dyDescent="0.25">
      <c r="B4184" s="332"/>
      <c r="C4184" s="332"/>
      <c r="D4184" s="333"/>
      <c r="E4184" s="334"/>
      <c r="F4184" s="334"/>
      <c r="G4184" s="334"/>
      <c r="H4184" s="335"/>
      <c r="I4184" s="336"/>
      <c r="J4184" s="336"/>
      <c r="K4184" s="336"/>
      <c r="L4184" s="336"/>
      <c r="M4184" s="336"/>
      <c r="N4184" s="337"/>
    </row>
    <row r="4185" spans="2:14" x14ac:dyDescent="0.25">
      <c r="B4185" s="332"/>
      <c r="C4185" s="332"/>
      <c r="D4185" s="333"/>
      <c r="E4185" s="334"/>
      <c r="F4185" s="334"/>
      <c r="G4185" s="334"/>
      <c r="H4185" s="335"/>
      <c r="I4185" s="336"/>
      <c r="J4185" s="336"/>
      <c r="K4185" s="336"/>
      <c r="L4185" s="336"/>
      <c r="M4185" s="336"/>
      <c r="N4185" s="337"/>
    </row>
    <row r="4186" spans="2:14" x14ac:dyDescent="0.25">
      <c r="B4186" s="332"/>
      <c r="C4186" s="332"/>
      <c r="D4186" s="333"/>
      <c r="E4186" s="334"/>
      <c r="F4186" s="334"/>
      <c r="G4186" s="334"/>
      <c r="H4186" s="335"/>
      <c r="I4186" s="336"/>
      <c r="J4186" s="336"/>
      <c r="K4186" s="336"/>
      <c r="L4186" s="336"/>
      <c r="M4186" s="336"/>
      <c r="N4186" s="337"/>
    </row>
    <row r="4187" spans="2:14" x14ac:dyDescent="0.25">
      <c r="B4187" s="332"/>
      <c r="C4187" s="332"/>
      <c r="D4187" s="333"/>
      <c r="E4187" s="334"/>
      <c r="F4187" s="334"/>
      <c r="G4187" s="334"/>
      <c r="H4187" s="335"/>
      <c r="I4187" s="336"/>
      <c r="J4187" s="336"/>
      <c r="K4187" s="336"/>
      <c r="L4187" s="336"/>
      <c r="M4187" s="336"/>
      <c r="N4187" s="337"/>
    </row>
    <row r="4188" spans="2:14" x14ac:dyDescent="0.25">
      <c r="B4188" s="332"/>
      <c r="C4188" s="332"/>
      <c r="D4188" s="333"/>
      <c r="E4188" s="334"/>
      <c r="F4188" s="334"/>
      <c r="G4188" s="334"/>
      <c r="H4188" s="335"/>
      <c r="I4188" s="336"/>
      <c r="J4188" s="336"/>
      <c r="K4188" s="336"/>
      <c r="L4188" s="336"/>
      <c r="M4188" s="336"/>
      <c r="N4188" s="337"/>
    </row>
    <row r="4189" spans="2:14" x14ac:dyDescent="0.25">
      <c r="B4189" s="332"/>
      <c r="C4189" s="332"/>
      <c r="D4189" s="333"/>
      <c r="E4189" s="334"/>
      <c r="F4189" s="334"/>
      <c r="G4189" s="334"/>
      <c r="H4189" s="335"/>
      <c r="I4189" s="336"/>
      <c r="J4189" s="336"/>
      <c r="K4189" s="336"/>
      <c r="L4189" s="336"/>
      <c r="M4189" s="336"/>
      <c r="N4189" s="337"/>
    </row>
    <row r="4190" spans="2:14" x14ac:dyDescent="0.25">
      <c r="B4190" s="332"/>
      <c r="C4190" s="332"/>
      <c r="D4190" s="333"/>
      <c r="E4190" s="334"/>
      <c r="F4190" s="334"/>
      <c r="G4190" s="334"/>
      <c r="H4190" s="335"/>
      <c r="I4190" s="336"/>
      <c r="J4190" s="336"/>
      <c r="K4190" s="336"/>
      <c r="L4190" s="336"/>
      <c r="M4190" s="336"/>
      <c r="N4190" s="337"/>
    </row>
    <row r="4191" spans="2:14" x14ac:dyDescent="0.25">
      <c r="B4191" s="332"/>
      <c r="C4191" s="332"/>
      <c r="D4191" s="333"/>
      <c r="E4191" s="334"/>
      <c r="F4191" s="334"/>
      <c r="G4191" s="334"/>
      <c r="H4191" s="335"/>
      <c r="I4191" s="336"/>
      <c r="J4191" s="336"/>
      <c r="K4191" s="336"/>
      <c r="L4191" s="336"/>
      <c r="M4191" s="336"/>
      <c r="N4191" s="337"/>
    </row>
    <row r="4192" spans="2:14" x14ac:dyDescent="0.25">
      <c r="B4192" s="332"/>
      <c r="C4192" s="332"/>
      <c r="D4192" s="333"/>
      <c r="E4192" s="334"/>
      <c r="F4192" s="334"/>
      <c r="G4192" s="334"/>
      <c r="H4192" s="335"/>
      <c r="I4192" s="336"/>
      <c r="J4192" s="336"/>
      <c r="K4192" s="336"/>
      <c r="L4192" s="336"/>
      <c r="M4192" s="336"/>
      <c r="N4192" s="337"/>
    </row>
    <row r="4193" spans="2:14" x14ac:dyDescent="0.25">
      <c r="B4193" s="332"/>
      <c r="C4193" s="332"/>
      <c r="D4193" s="333"/>
      <c r="E4193" s="334"/>
      <c r="F4193" s="334"/>
      <c r="G4193" s="334"/>
      <c r="H4193" s="335"/>
      <c r="I4193" s="336"/>
      <c r="J4193" s="336"/>
      <c r="K4193" s="336"/>
      <c r="L4193" s="336"/>
      <c r="M4193" s="336"/>
      <c r="N4193" s="337"/>
    </row>
    <row r="4194" spans="2:14" x14ac:dyDescent="0.25">
      <c r="B4194" s="332"/>
      <c r="C4194" s="332"/>
      <c r="D4194" s="333"/>
      <c r="E4194" s="334"/>
      <c r="F4194" s="334"/>
      <c r="G4194" s="334"/>
      <c r="H4194" s="335"/>
      <c r="I4194" s="336"/>
      <c r="J4194" s="336"/>
      <c r="K4194" s="336"/>
      <c r="L4194" s="336"/>
      <c r="M4194" s="336"/>
      <c r="N4194" s="337"/>
    </row>
    <row r="4195" spans="2:14" x14ac:dyDescent="0.25">
      <c r="B4195" s="332"/>
      <c r="C4195" s="332"/>
      <c r="D4195" s="333"/>
      <c r="E4195" s="334"/>
      <c r="F4195" s="334"/>
      <c r="G4195" s="334"/>
      <c r="H4195" s="335"/>
      <c r="I4195" s="336"/>
      <c r="J4195" s="336"/>
      <c r="K4195" s="336"/>
      <c r="L4195" s="336"/>
      <c r="M4195" s="336"/>
      <c r="N4195" s="337"/>
    </row>
    <row r="4196" spans="2:14" x14ac:dyDescent="0.25">
      <c r="B4196" s="332"/>
      <c r="C4196" s="332"/>
      <c r="D4196" s="333"/>
      <c r="E4196" s="334"/>
      <c r="F4196" s="334"/>
      <c r="G4196" s="334"/>
      <c r="H4196" s="335"/>
      <c r="I4196" s="336"/>
      <c r="J4196" s="336"/>
      <c r="K4196" s="336"/>
      <c r="L4196" s="336"/>
      <c r="M4196" s="336"/>
      <c r="N4196" s="337"/>
    </row>
    <row r="4197" spans="2:14" x14ac:dyDescent="0.25">
      <c r="B4197" s="332"/>
      <c r="C4197" s="332"/>
      <c r="D4197" s="333"/>
      <c r="E4197" s="334"/>
      <c r="F4197" s="334"/>
      <c r="G4197" s="334"/>
      <c r="H4197" s="335"/>
      <c r="I4197" s="336"/>
      <c r="J4197" s="336"/>
      <c r="K4197" s="336"/>
      <c r="L4197" s="336"/>
      <c r="M4197" s="336"/>
      <c r="N4197" s="337"/>
    </row>
    <row r="4198" spans="2:14" x14ac:dyDescent="0.25">
      <c r="B4198" s="332"/>
      <c r="C4198" s="332"/>
      <c r="D4198" s="333"/>
      <c r="E4198" s="334"/>
      <c r="F4198" s="334"/>
      <c r="G4198" s="334"/>
      <c r="H4198" s="335"/>
      <c r="I4198" s="336"/>
      <c r="J4198" s="336"/>
      <c r="K4198" s="336"/>
      <c r="L4198" s="336"/>
      <c r="M4198" s="336"/>
      <c r="N4198" s="337"/>
    </row>
    <row r="4199" spans="2:14" x14ac:dyDescent="0.25">
      <c r="B4199" s="332"/>
      <c r="C4199" s="332"/>
      <c r="D4199" s="333"/>
      <c r="E4199" s="334"/>
      <c r="F4199" s="334"/>
      <c r="G4199" s="334"/>
      <c r="H4199" s="335"/>
      <c r="I4199" s="336"/>
      <c r="J4199" s="336"/>
      <c r="K4199" s="336"/>
      <c r="L4199" s="336"/>
      <c r="M4199" s="336"/>
      <c r="N4199" s="337"/>
    </row>
    <row r="4200" spans="2:14" x14ac:dyDescent="0.25">
      <c r="B4200" s="332"/>
      <c r="C4200" s="332"/>
      <c r="D4200" s="333"/>
      <c r="E4200" s="334"/>
      <c r="F4200" s="334"/>
      <c r="G4200" s="334"/>
      <c r="H4200" s="335"/>
      <c r="I4200" s="336"/>
      <c r="J4200" s="336"/>
      <c r="K4200" s="336"/>
      <c r="L4200" s="336"/>
      <c r="M4200" s="336"/>
      <c r="N4200" s="337"/>
    </row>
    <row r="4201" spans="2:14" x14ac:dyDescent="0.25">
      <c r="B4201" s="332"/>
      <c r="C4201" s="332"/>
      <c r="D4201" s="333"/>
      <c r="E4201" s="334"/>
      <c r="F4201" s="334"/>
      <c r="G4201" s="334"/>
      <c r="H4201" s="335"/>
      <c r="I4201" s="336"/>
      <c r="J4201" s="336"/>
      <c r="K4201" s="336"/>
      <c r="L4201" s="336"/>
      <c r="M4201" s="336"/>
      <c r="N4201" s="337"/>
    </row>
    <row r="4202" spans="2:14" x14ac:dyDescent="0.25">
      <c r="B4202" s="332"/>
      <c r="C4202" s="332"/>
      <c r="D4202" s="333"/>
      <c r="E4202" s="334"/>
      <c r="F4202" s="334"/>
      <c r="G4202" s="334"/>
      <c r="H4202" s="335"/>
      <c r="I4202" s="336"/>
      <c r="J4202" s="336"/>
      <c r="K4202" s="336"/>
      <c r="L4202" s="336"/>
      <c r="M4202" s="336"/>
      <c r="N4202" s="337"/>
    </row>
    <row r="4203" spans="2:14" x14ac:dyDescent="0.25">
      <c r="B4203" s="332"/>
      <c r="C4203" s="332"/>
      <c r="D4203" s="333"/>
      <c r="E4203" s="334"/>
      <c r="F4203" s="334"/>
      <c r="G4203" s="334"/>
      <c r="H4203" s="335"/>
      <c r="I4203" s="336"/>
      <c r="J4203" s="336"/>
      <c r="K4203" s="336"/>
      <c r="L4203" s="336"/>
      <c r="M4203" s="336"/>
      <c r="N4203" s="337"/>
    </row>
    <row r="4204" spans="2:14" x14ac:dyDescent="0.25">
      <c r="B4204" s="332"/>
      <c r="C4204" s="332"/>
      <c r="D4204" s="333"/>
      <c r="E4204" s="334"/>
      <c r="F4204" s="334"/>
      <c r="G4204" s="334"/>
      <c r="H4204" s="335"/>
      <c r="I4204" s="336"/>
      <c r="J4204" s="336"/>
      <c r="K4204" s="336"/>
      <c r="L4204" s="336"/>
      <c r="M4204" s="336"/>
      <c r="N4204" s="337"/>
    </row>
    <row r="4205" spans="2:14" x14ac:dyDescent="0.25">
      <c r="B4205" s="332"/>
      <c r="C4205" s="332"/>
      <c r="D4205" s="333"/>
      <c r="E4205" s="334"/>
      <c r="F4205" s="334"/>
      <c r="G4205" s="334"/>
      <c r="H4205" s="335"/>
      <c r="I4205" s="336"/>
      <c r="J4205" s="336"/>
      <c r="K4205" s="336"/>
      <c r="L4205" s="336"/>
      <c r="M4205" s="336"/>
      <c r="N4205" s="337"/>
    </row>
    <row r="4206" spans="2:14" x14ac:dyDescent="0.25">
      <c r="B4206" s="332"/>
      <c r="C4206" s="332"/>
      <c r="D4206" s="333"/>
      <c r="E4206" s="334"/>
      <c r="F4206" s="334"/>
      <c r="G4206" s="334"/>
      <c r="H4206" s="335"/>
      <c r="I4206" s="336"/>
      <c r="J4206" s="336"/>
      <c r="K4206" s="336"/>
      <c r="L4206" s="336"/>
      <c r="M4206" s="336"/>
      <c r="N4206" s="337"/>
    </row>
    <row r="4207" spans="2:14" x14ac:dyDescent="0.25">
      <c r="B4207" s="332"/>
      <c r="C4207" s="332"/>
      <c r="D4207" s="333"/>
      <c r="E4207" s="334"/>
      <c r="F4207" s="334"/>
      <c r="G4207" s="334"/>
      <c r="H4207" s="335"/>
      <c r="I4207" s="336"/>
      <c r="J4207" s="336"/>
      <c r="K4207" s="336"/>
      <c r="L4207" s="336"/>
      <c r="M4207" s="336"/>
      <c r="N4207" s="337"/>
    </row>
    <row r="4208" spans="2:14" x14ac:dyDescent="0.25">
      <c r="B4208" s="332"/>
      <c r="C4208" s="332"/>
      <c r="D4208" s="333"/>
      <c r="E4208" s="334"/>
      <c r="F4208" s="334"/>
      <c r="G4208" s="334"/>
      <c r="H4208" s="335"/>
      <c r="I4208" s="336"/>
      <c r="J4208" s="336"/>
      <c r="K4208" s="336"/>
      <c r="L4208" s="336"/>
      <c r="M4208" s="336"/>
      <c r="N4208" s="337"/>
    </row>
    <row r="4209" spans="2:14" x14ac:dyDescent="0.25">
      <c r="B4209" s="332"/>
      <c r="C4209" s="332"/>
      <c r="D4209" s="333"/>
      <c r="E4209" s="334"/>
      <c r="F4209" s="334"/>
      <c r="G4209" s="334"/>
      <c r="H4209" s="335"/>
      <c r="I4209" s="336"/>
      <c r="J4209" s="336"/>
      <c r="K4209" s="336"/>
      <c r="L4209" s="336"/>
      <c r="M4209" s="336"/>
      <c r="N4209" s="337"/>
    </row>
    <row r="4210" spans="2:14" x14ac:dyDescent="0.25">
      <c r="B4210" s="332"/>
      <c r="C4210" s="332"/>
      <c r="D4210" s="333"/>
      <c r="E4210" s="334"/>
      <c r="F4210" s="334"/>
      <c r="G4210" s="334"/>
      <c r="H4210" s="335"/>
      <c r="I4210" s="336"/>
      <c r="J4210" s="336"/>
      <c r="K4210" s="336"/>
      <c r="L4210" s="336"/>
      <c r="M4210" s="336"/>
      <c r="N4210" s="337"/>
    </row>
    <row r="4211" spans="2:14" x14ac:dyDescent="0.25">
      <c r="B4211" s="332"/>
      <c r="C4211" s="332"/>
      <c r="D4211" s="333"/>
      <c r="E4211" s="334"/>
      <c r="F4211" s="334"/>
      <c r="G4211" s="334"/>
      <c r="H4211" s="335"/>
      <c r="I4211" s="336"/>
      <c r="J4211" s="336"/>
      <c r="K4211" s="336"/>
      <c r="L4211" s="336"/>
      <c r="M4211" s="336"/>
      <c r="N4211" s="337"/>
    </row>
    <row r="4212" spans="2:14" x14ac:dyDescent="0.25">
      <c r="B4212" s="332"/>
      <c r="C4212" s="332"/>
      <c r="D4212" s="333"/>
      <c r="E4212" s="334"/>
      <c r="F4212" s="334"/>
      <c r="G4212" s="334"/>
      <c r="H4212" s="335"/>
      <c r="I4212" s="336"/>
      <c r="J4212" s="336"/>
      <c r="K4212" s="336"/>
      <c r="L4212" s="336"/>
      <c r="M4212" s="336"/>
      <c r="N4212" s="337"/>
    </row>
    <row r="4213" spans="2:14" x14ac:dyDescent="0.25">
      <c r="B4213" s="332"/>
      <c r="C4213" s="332"/>
      <c r="D4213" s="333"/>
      <c r="E4213" s="334"/>
      <c r="F4213" s="334"/>
      <c r="G4213" s="334"/>
      <c r="H4213" s="335"/>
      <c r="I4213" s="336"/>
      <c r="J4213" s="336"/>
      <c r="K4213" s="336"/>
      <c r="L4213" s="336"/>
      <c r="M4213" s="336"/>
      <c r="N4213" s="337"/>
    </row>
    <row r="4214" spans="2:14" x14ac:dyDescent="0.25">
      <c r="B4214" s="332"/>
      <c r="C4214" s="332"/>
      <c r="D4214" s="333"/>
      <c r="E4214" s="334"/>
      <c r="F4214" s="334"/>
      <c r="G4214" s="334"/>
      <c r="H4214" s="335"/>
      <c r="I4214" s="336"/>
      <c r="J4214" s="336"/>
      <c r="K4214" s="336"/>
      <c r="L4214" s="336"/>
      <c r="M4214" s="336"/>
      <c r="N4214" s="337"/>
    </row>
    <row r="4215" spans="2:14" x14ac:dyDescent="0.25">
      <c r="B4215" s="332"/>
      <c r="C4215" s="332"/>
      <c r="D4215" s="333"/>
      <c r="E4215" s="334"/>
      <c r="F4215" s="334"/>
      <c r="G4215" s="334"/>
      <c r="H4215" s="335"/>
      <c r="I4215" s="336"/>
      <c r="J4215" s="336"/>
      <c r="K4215" s="336"/>
      <c r="L4215" s="336"/>
      <c r="M4215" s="336"/>
      <c r="N4215" s="337"/>
    </row>
    <row r="4216" spans="2:14" x14ac:dyDescent="0.25">
      <c r="B4216" s="332"/>
      <c r="C4216" s="332"/>
      <c r="D4216" s="333"/>
      <c r="E4216" s="334"/>
      <c r="F4216" s="334"/>
      <c r="G4216" s="334"/>
      <c r="H4216" s="335"/>
      <c r="I4216" s="336"/>
      <c r="J4216" s="336"/>
      <c r="K4216" s="336"/>
      <c r="L4216" s="336"/>
      <c r="M4216" s="336"/>
      <c r="N4216" s="337"/>
    </row>
    <row r="4217" spans="2:14" x14ac:dyDescent="0.25">
      <c r="B4217" s="332"/>
      <c r="C4217" s="332"/>
      <c r="D4217" s="333"/>
      <c r="E4217" s="334"/>
      <c r="F4217" s="334"/>
      <c r="G4217" s="334"/>
      <c r="H4217" s="335"/>
      <c r="I4217" s="336"/>
      <c r="J4217" s="336"/>
      <c r="K4217" s="336"/>
      <c r="L4217" s="336"/>
      <c r="M4217" s="336"/>
      <c r="N4217" s="337"/>
    </row>
    <row r="4218" spans="2:14" x14ac:dyDescent="0.25">
      <c r="B4218" s="332"/>
      <c r="C4218" s="332"/>
      <c r="D4218" s="333"/>
      <c r="E4218" s="334"/>
      <c r="F4218" s="334"/>
      <c r="G4218" s="334"/>
      <c r="H4218" s="335"/>
      <c r="I4218" s="336"/>
      <c r="J4218" s="336"/>
      <c r="K4218" s="336"/>
      <c r="L4218" s="336"/>
      <c r="M4218" s="336"/>
      <c r="N4218" s="337"/>
    </row>
    <row r="4219" spans="2:14" x14ac:dyDescent="0.25">
      <c r="B4219" s="332"/>
      <c r="C4219" s="332"/>
      <c r="D4219" s="333"/>
      <c r="E4219" s="334"/>
      <c r="F4219" s="334"/>
      <c r="G4219" s="334"/>
      <c r="H4219" s="335"/>
      <c r="I4219" s="336"/>
      <c r="J4219" s="336"/>
      <c r="K4219" s="336"/>
      <c r="L4219" s="336"/>
      <c r="M4219" s="336"/>
      <c r="N4219" s="337"/>
    </row>
    <row r="4220" spans="2:14" x14ac:dyDescent="0.25">
      <c r="B4220" s="332"/>
      <c r="C4220" s="332"/>
      <c r="D4220" s="333"/>
      <c r="E4220" s="334"/>
      <c r="F4220" s="334"/>
      <c r="G4220" s="334"/>
      <c r="H4220" s="335"/>
      <c r="I4220" s="336"/>
      <c r="J4220" s="336"/>
      <c r="K4220" s="336"/>
      <c r="L4220" s="336"/>
      <c r="M4220" s="336"/>
      <c r="N4220" s="337"/>
    </row>
    <row r="4221" spans="2:14" x14ac:dyDescent="0.25">
      <c r="B4221" s="332"/>
      <c r="C4221" s="332"/>
      <c r="D4221" s="333"/>
      <c r="E4221" s="334"/>
      <c r="F4221" s="334"/>
      <c r="G4221" s="334"/>
      <c r="H4221" s="335"/>
      <c r="I4221" s="336"/>
      <c r="J4221" s="336"/>
      <c r="K4221" s="336"/>
      <c r="L4221" s="336"/>
      <c r="M4221" s="336"/>
      <c r="N4221" s="337"/>
    </row>
    <row r="4222" spans="2:14" x14ac:dyDescent="0.25">
      <c r="B4222" s="332"/>
      <c r="C4222" s="332"/>
      <c r="D4222" s="333"/>
      <c r="E4222" s="334"/>
      <c r="F4222" s="334"/>
      <c r="G4222" s="334"/>
      <c r="H4222" s="335"/>
      <c r="I4222" s="336"/>
      <c r="J4222" s="336"/>
      <c r="K4222" s="336"/>
      <c r="L4222" s="336"/>
      <c r="M4222" s="336"/>
      <c r="N4222" s="337"/>
    </row>
    <row r="4223" spans="2:14" x14ac:dyDescent="0.25">
      <c r="B4223" s="332"/>
      <c r="C4223" s="332"/>
      <c r="D4223" s="333"/>
      <c r="E4223" s="334"/>
      <c r="F4223" s="334"/>
      <c r="G4223" s="334"/>
      <c r="H4223" s="335"/>
      <c r="I4223" s="336"/>
      <c r="J4223" s="336"/>
      <c r="K4223" s="336"/>
      <c r="L4223" s="336"/>
      <c r="M4223" s="336"/>
      <c r="N4223" s="337"/>
    </row>
    <row r="4224" spans="2:14" x14ac:dyDescent="0.25">
      <c r="B4224" s="332"/>
      <c r="C4224" s="332"/>
      <c r="D4224" s="333"/>
      <c r="E4224" s="334"/>
      <c r="F4224" s="334"/>
      <c r="G4224" s="334"/>
      <c r="H4224" s="335"/>
      <c r="I4224" s="336"/>
      <c r="J4224" s="336"/>
      <c r="K4224" s="336"/>
      <c r="L4224" s="336"/>
      <c r="M4224" s="336"/>
      <c r="N4224" s="337"/>
    </row>
    <row r="4225" spans="2:14" x14ac:dyDescent="0.25">
      <c r="B4225" s="332"/>
      <c r="C4225" s="332"/>
      <c r="D4225" s="333"/>
      <c r="E4225" s="334"/>
      <c r="F4225" s="334"/>
      <c r="G4225" s="334"/>
      <c r="H4225" s="335"/>
      <c r="I4225" s="336"/>
      <c r="J4225" s="336"/>
      <c r="K4225" s="336"/>
      <c r="L4225" s="336"/>
      <c r="M4225" s="336"/>
      <c r="N4225" s="337"/>
    </row>
    <row r="4226" spans="2:14" x14ac:dyDescent="0.25">
      <c r="B4226" s="332"/>
      <c r="C4226" s="332"/>
      <c r="D4226" s="333"/>
      <c r="E4226" s="334"/>
      <c r="F4226" s="334"/>
      <c r="G4226" s="334"/>
      <c r="H4226" s="335"/>
      <c r="I4226" s="336"/>
      <c r="J4226" s="336"/>
      <c r="K4226" s="336"/>
      <c r="L4226" s="336"/>
      <c r="M4226" s="336"/>
      <c r="N4226" s="337"/>
    </row>
    <row r="4227" spans="2:14" x14ac:dyDescent="0.25">
      <c r="B4227" s="332"/>
      <c r="C4227" s="332"/>
      <c r="D4227" s="333"/>
      <c r="E4227" s="334"/>
      <c r="F4227" s="334"/>
      <c r="G4227" s="334"/>
      <c r="H4227" s="335"/>
      <c r="I4227" s="336"/>
      <c r="J4227" s="336"/>
      <c r="K4227" s="336"/>
      <c r="L4227" s="336"/>
      <c r="M4227" s="336"/>
      <c r="N4227" s="337"/>
    </row>
    <row r="4228" spans="2:14" x14ac:dyDescent="0.25">
      <c r="B4228" s="332"/>
      <c r="C4228" s="332"/>
      <c r="D4228" s="333"/>
      <c r="E4228" s="334"/>
      <c r="F4228" s="334"/>
      <c r="G4228" s="334"/>
      <c r="H4228" s="335"/>
      <c r="I4228" s="336"/>
      <c r="J4228" s="336"/>
      <c r="K4228" s="336"/>
      <c r="L4228" s="336"/>
      <c r="M4228" s="336"/>
      <c r="N4228" s="337"/>
    </row>
    <row r="4229" spans="2:14" x14ac:dyDescent="0.25">
      <c r="B4229" s="332"/>
      <c r="C4229" s="332"/>
      <c r="D4229" s="333"/>
      <c r="E4229" s="334"/>
      <c r="F4229" s="334"/>
      <c r="G4229" s="334"/>
      <c r="H4229" s="335"/>
      <c r="I4229" s="336"/>
      <c r="J4229" s="336"/>
      <c r="K4229" s="336"/>
      <c r="L4229" s="336"/>
      <c r="M4229" s="336"/>
      <c r="N4229" s="337"/>
    </row>
    <row r="4230" spans="2:14" x14ac:dyDescent="0.25">
      <c r="B4230" s="332"/>
      <c r="C4230" s="332"/>
      <c r="D4230" s="333"/>
      <c r="E4230" s="334"/>
      <c r="F4230" s="334"/>
      <c r="G4230" s="334"/>
      <c r="H4230" s="335"/>
      <c r="I4230" s="336"/>
      <c r="J4230" s="336"/>
      <c r="K4230" s="336"/>
      <c r="L4230" s="336"/>
      <c r="M4230" s="336"/>
      <c r="N4230" s="337"/>
    </row>
    <row r="4231" spans="2:14" x14ac:dyDescent="0.25">
      <c r="B4231" s="332"/>
      <c r="C4231" s="332"/>
      <c r="D4231" s="333"/>
      <c r="E4231" s="334"/>
      <c r="F4231" s="334"/>
      <c r="G4231" s="334"/>
      <c r="H4231" s="335"/>
      <c r="I4231" s="336"/>
      <c r="J4231" s="336"/>
      <c r="K4231" s="336"/>
      <c r="L4231" s="336"/>
      <c r="M4231" s="336"/>
      <c r="N4231" s="337"/>
    </row>
    <row r="4232" spans="2:14" x14ac:dyDescent="0.25">
      <c r="B4232" s="332"/>
      <c r="C4232" s="332"/>
      <c r="D4232" s="333"/>
      <c r="E4232" s="334"/>
      <c r="F4232" s="334"/>
      <c r="G4232" s="334"/>
      <c r="H4232" s="335"/>
      <c r="I4232" s="336"/>
      <c r="J4232" s="336"/>
      <c r="K4232" s="336"/>
      <c r="L4232" s="336"/>
      <c r="M4232" s="336"/>
      <c r="N4232" s="337"/>
    </row>
    <row r="4233" spans="2:14" x14ac:dyDescent="0.25">
      <c r="B4233" s="332"/>
      <c r="C4233" s="332"/>
      <c r="D4233" s="333"/>
      <c r="E4233" s="334"/>
      <c r="F4233" s="334"/>
      <c r="G4233" s="334"/>
      <c r="H4233" s="335"/>
      <c r="I4233" s="336"/>
      <c r="J4233" s="336"/>
      <c r="K4233" s="336"/>
      <c r="L4233" s="336"/>
      <c r="M4233" s="336"/>
      <c r="N4233" s="337"/>
    </row>
    <row r="4234" spans="2:14" x14ac:dyDescent="0.25">
      <c r="B4234" s="332"/>
      <c r="C4234" s="332"/>
      <c r="D4234" s="333"/>
      <c r="E4234" s="334"/>
      <c r="F4234" s="334"/>
      <c r="G4234" s="334"/>
      <c r="H4234" s="335"/>
      <c r="I4234" s="336"/>
      <c r="J4234" s="336"/>
      <c r="K4234" s="336"/>
      <c r="L4234" s="336"/>
      <c r="M4234" s="336"/>
      <c r="N4234" s="337"/>
    </row>
    <row r="4235" spans="2:14" x14ac:dyDescent="0.25">
      <c r="B4235" s="332"/>
      <c r="C4235" s="332"/>
      <c r="D4235" s="333"/>
      <c r="E4235" s="334"/>
      <c r="F4235" s="334"/>
      <c r="G4235" s="334"/>
      <c r="H4235" s="335"/>
      <c r="I4235" s="336"/>
      <c r="J4235" s="336"/>
      <c r="K4235" s="336"/>
      <c r="L4235" s="336"/>
      <c r="M4235" s="336"/>
      <c r="N4235" s="337"/>
    </row>
    <row r="4236" spans="2:14" x14ac:dyDescent="0.25">
      <c r="B4236" s="332"/>
      <c r="C4236" s="332"/>
      <c r="D4236" s="333"/>
      <c r="E4236" s="334"/>
      <c r="F4236" s="334"/>
      <c r="G4236" s="334"/>
      <c r="H4236" s="335"/>
      <c r="I4236" s="336"/>
      <c r="J4236" s="336"/>
      <c r="K4236" s="336"/>
      <c r="L4236" s="336"/>
      <c r="M4236" s="336"/>
      <c r="N4236" s="337"/>
    </row>
    <row r="4237" spans="2:14" x14ac:dyDescent="0.25">
      <c r="B4237" s="332"/>
      <c r="C4237" s="332"/>
      <c r="D4237" s="333"/>
      <c r="E4237" s="334"/>
      <c r="F4237" s="334"/>
      <c r="G4237" s="334"/>
      <c r="H4237" s="335"/>
      <c r="I4237" s="336"/>
      <c r="J4237" s="336"/>
      <c r="K4237" s="336"/>
      <c r="L4237" s="336"/>
      <c r="M4237" s="336"/>
      <c r="N4237" s="337"/>
    </row>
    <row r="4238" spans="2:14" x14ac:dyDescent="0.25">
      <c r="B4238" s="332"/>
      <c r="C4238" s="332"/>
      <c r="D4238" s="333"/>
      <c r="E4238" s="334"/>
      <c r="F4238" s="334"/>
      <c r="G4238" s="334"/>
      <c r="H4238" s="335"/>
      <c r="I4238" s="336"/>
      <c r="J4238" s="336"/>
      <c r="K4238" s="336"/>
      <c r="L4238" s="336"/>
      <c r="M4238" s="336"/>
      <c r="N4238" s="337"/>
    </row>
    <row r="4239" spans="2:14" x14ac:dyDescent="0.25">
      <c r="B4239" s="332"/>
      <c r="C4239" s="332"/>
      <c r="D4239" s="333"/>
      <c r="E4239" s="334"/>
      <c r="F4239" s="334"/>
      <c r="G4239" s="334"/>
      <c r="H4239" s="335"/>
      <c r="I4239" s="336"/>
      <c r="J4239" s="336"/>
      <c r="K4239" s="336"/>
      <c r="L4239" s="336"/>
      <c r="M4239" s="336"/>
      <c r="N4239" s="337"/>
    </row>
    <row r="4240" spans="2:14" x14ac:dyDescent="0.25">
      <c r="B4240" s="332"/>
      <c r="C4240" s="332"/>
      <c r="D4240" s="333"/>
      <c r="E4240" s="334"/>
      <c r="F4240" s="334"/>
      <c r="G4240" s="334"/>
      <c r="H4240" s="335"/>
      <c r="I4240" s="336"/>
      <c r="J4240" s="336"/>
      <c r="K4240" s="336"/>
      <c r="L4240" s="336"/>
      <c r="M4240" s="336"/>
      <c r="N4240" s="337"/>
    </row>
    <row r="4241" spans="2:14" x14ac:dyDescent="0.25">
      <c r="B4241" s="332"/>
      <c r="C4241" s="332"/>
      <c r="D4241" s="333"/>
      <c r="E4241" s="334"/>
      <c r="F4241" s="334"/>
      <c r="G4241" s="334"/>
      <c r="H4241" s="335"/>
      <c r="I4241" s="336"/>
      <c r="J4241" s="336"/>
      <c r="K4241" s="336"/>
      <c r="L4241" s="336"/>
      <c r="M4241" s="336"/>
      <c r="N4241" s="337"/>
    </row>
    <row r="4242" spans="2:14" x14ac:dyDescent="0.25">
      <c r="B4242" s="332"/>
      <c r="C4242" s="332"/>
      <c r="D4242" s="333"/>
      <c r="E4242" s="334"/>
      <c r="F4242" s="334"/>
      <c r="G4242" s="334"/>
      <c r="H4242" s="335"/>
      <c r="I4242" s="336"/>
      <c r="J4242" s="336"/>
      <c r="K4242" s="336"/>
      <c r="L4242" s="336"/>
      <c r="M4242" s="336"/>
      <c r="N4242" s="337"/>
    </row>
    <row r="4243" spans="2:14" x14ac:dyDescent="0.25">
      <c r="B4243" s="332"/>
      <c r="C4243" s="332"/>
      <c r="D4243" s="333"/>
      <c r="E4243" s="334"/>
      <c r="F4243" s="334"/>
      <c r="G4243" s="334"/>
      <c r="H4243" s="335"/>
      <c r="I4243" s="336"/>
      <c r="J4243" s="336"/>
      <c r="K4243" s="336"/>
      <c r="L4243" s="336"/>
      <c r="M4243" s="336"/>
      <c r="N4243" s="337"/>
    </row>
    <row r="4244" spans="2:14" x14ac:dyDescent="0.25">
      <c r="B4244" s="332"/>
      <c r="C4244" s="332"/>
      <c r="D4244" s="333"/>
      <c r="E4244" s="334"/>
      <c r="F4244" s="334"/>
      <c r="G4244" s="334"/>
      <c r="H4244" s="335"/>
      <c r="I4244" s="336"/>
      <c r="J4244" s="336"/>
      <c r="K4244" s="336"/>
      <c r="L4244" s="336"/>
      <c r="M4244" s="336"/>
      <c r="N4244" s="337"/>
    </row>
    <row r="4245" spans="2:14" x14ac:dyDescent="0.25">
      <c r="B4245" s="332"/>
      <c r="C4245" s="332"/>
      <c r="D4245" s="333"/>
      <c r="E4245" s="334"/>
      <c r="F4245" s="334"/>
      <c r="G4245" s="334"/>
      <c r="H4245" s="335"/>
      <c r="I4245" s="336"/>
      <c r="J4245" s="336"/>
      <c r="K4245" s="336"/>
      <c r="L4245" s="336"/>
      <c r="M4245" s="336"/>
      <c r="N4245" s="337"/>
    </row>
    <row r="4246" spans="2:14" x14ac:dyDescent="0.25">
      <c r="B4246" s="332"/>
      <c r="C4246" s="332"/>
      <c r="D4246" s="333"/>
      <c r="E4246" s="334"/>
      <c r="F4246" s="334"/>
      <c r="G4246" s="334"/>
      <c r="H4246" s="335"/>
      <c r="I4246" s="336"/>
      <c r="J4246" s="336"/>
      <c r="K4246" s="336"/>
      <c r="L4246" s="336"/>
      <c r="M4246" s="336"/>
      <c r="N4246" s="337"/>
    </row>
    <row r="4247" spans="2:14" x14ac:dyDescent="0.25">
      <c r="B4247" s="332"/>
      <c r="C4247" s="332"/>
      <c r="D4247" s="333"/>
      <c r="E4247" s="334"/>
      <c r="F4247" s="334"/>
      <c r="G4247" s="334"/>
      <c r="H4247" s="335"/>
      <c r="I4247" s="336"/>
      <c r="J4247" s="336"/>
      <c r="K4247" s="336"/>
      <c r="L4247" s="336"/>
      <c r="M4247" s="336"/>
      <c r="N4247" s="337"/>
    </row>
    <row r="4248" spans="2:14" x14ac:dyDescent="0.25">
      <c r="B4248" s="332"/>
      <c r="C4248" s="332"/>
      <c r="D4248" s="333"/>
      <c r="E4248" s="334"/>
      <c r="F4248" s="334"/>
      <c r="G4248" s="334"/>
      <c r="H4248" s="335"/>
      <c r="I4248" s="336"/>
      <c r="J4248" s="336"/>
      <c r="K4248" s="336"/>
      <c r="L4248" s="336"/>
      <c r="M4248" s="336"/>
      <c r="N4248" s="337"/>
    </row>
    <row r="4249" spans="2:14" x14ac:dyDescent="0.25">
      <c r="B4249" s="332"/>
      <c r="C4249" s="332"/>
      <c r="D4249" s="333"/>
      <c r="E4249" s="334"/>
      <c r="F4249" s="334"/>
      <c r="G4249" s="334"/>
      <c r="H4249" s="335"/>
      <c r="I4249" s="336"/>
      <c r="J4249" s="336"/>
      <c r="K4249" s="336"/>
      <c r="L4249" s="336"/>
      <c r="M4249" s="336"/>
      <c r="N4249" s="337"/>
    </row>
    <row r="4250" spans="2:14" x14ac:dyDescent="0.25">
      <c r="B4250" s="332"/>
      <c r="C4250" s="332"/>
      <c r="D4250" s="333"/>
      <c r="E4250" s="334"/>
      <c r="F4250" s="334"/>
      <c r="G4250" s="334"/>
      <c r="H4250" s="335"/>
      <c r="I4250" s="336"/>
      <c r="J4250" s="336"/>
      <c r="K4250" s="336"/>
      <c r="L4250" s="336"/>
      <c r="M4250" s="336"/>
      <c r="N4250" s="337"/>
    </row>
    <row r="4251" spans="2:14" x14ac:dyDescent="0.25">
      <c r="B4251" s="332"/>
      <c r="C4251" s="332"/>
      <c r="D4251" s="333"/>
      <c r="E4251" s="334"/>
      <c r="F4251" s="334"/>
      <c r="G4251" s="334"/>
      <c r="H4251" s="335"/>
      <c r="I4251" s="336"/>
      <c r="J4251" s="336"/>
      <c r="K4251" s="336"/>
      <c r="L4251" s="336"/>
      <c r="M4251" s="336"/>
      <c r="N4251" s="337"/>
    </row>
    <row r="4252" spans="2:14" x14ac:dyDescent="0.25">
      <c r="B4252" s="332"/>
      <c r="C4252" s="332"/>
      <c r="D4252" s="333"/>
      <c r="E4252" s="334"/>
      <c r="F4252" s="334"/>
      <c r="G4252" s="334"/>
      <c r="H4252" s="335"/>
      <c r="I4252" s="336"/>
      <c r="J4252" s="336"/>
      <c r="K4252" s="336"/>
      <c r="L4252" s="336"/>
      <c r="M4252" s="336"/>
      <c r="N4252" s="337"/>
    </row>
    <row r="4253" spans="2:14" x14ac:dyDescent="0.25">
      <c r="B4253" s="332"/>
      <c r="C4253" s="332"/>
      <c r="D4253" s="333"/>
      <c r="E4253" s="334"/>
      <c r="F4253" s="334"/>
      <c r="G4253" s="334"/>
      <c r="H4253" s="335"/>
      <c r="I4253" s="336"/>
      <c r="J4253" s="336"/>
      <c r="K4253" s="336"/>
      <c r="L4253" s="336"/>
      <c r="M4253" s="336"/>
      <c r="N4253" s="337"/>
    </row>
    <row r="4254" spans="2:14" x14ac:dyDescent="0.25">
      <c r="B4254" s="332"/>
      <c r="C4254" s="332"/>
      <c r="D4254" s="333"/>
      <c r="E4254" s="334"/>
      <c r="F4254" s="334"/>
      <c r="G4254" s="334"/>
      <c r="H4254" s="335"/>
      <c r="I4254" s="336"/>
      <c r="J4254" s="336"/>
      <c r="K4254" s="336"/>
      <c r="L4254" s="336"/>
      <c r="M4254" s="336"/>
      <c r="N4254" s="337"/>
    </row>
    <row r="4255" spans="2:14" x14ac:dyDescent="0.25">
      <c r="B4255" s="332"/>
      <c r="C4255" s="332"/>
      <c r="D4255" s="333"/>
      <c r="E4255" s="334"/>
      <c r="F4255" s="334"/>
      <c r="G4255" s="334"/>
      <c r="H4255" s="335"/>
      <c r="I4255" s="336"/>
      <c r="J4255" s="336"/>
      <c r="K4255" s="336"/>
      <c r="L4255" s="336"/>
      <c r="M4255" s="336"/>
      <c r="N4255" s="337"/>
    </row>
    <row r="4256" spans="2:14" x14ac:dyDescent="0.25">
      <c r="B4256" s="332"/>
      <c r="C4256" s="332"/>
      <c r="D4256" s="333"/>
      <c r="E4256" s="334"/>
      <c r="F4256" s="334"/>
      <c r="G4256" s="334"/>
      <c r="H4256" s="335"/>
      <c r="I4256" s="336"/>
      <c r="J4256" s="336"/>
      <c r="K4256" s="336"/>
      <c r="L4256" s="336"/>
      <c r="M4256" s="336"/>
      <c r="N4256" s="337"/>
    </row>
    <row r="4257" spans="2:14" x14ac:dyDescent="0.25">
      <c r="B4257" s="332"/>
      <c r="C4257" s="332"/>
      <c r="D4257" s="333"/>
      <c r="E4257" s="334"/>
      <c r="F4257" s="334"/>
      <c r="G4257" s="334"/>
      <c r="H4257" s="335"/>
      <c r="I4257" s="336"/>
      <c r="J4257" s="336"/>
      <c r="K4257" s="336"/>
      <c r="L4257" s="336"/>
      <c r="M4257" s="336"/>
      <c r="N4257" s="337"/>
    </row>
    <row r="4258" spans="2:14" x14ac:dyDescent="0.25">
      <c r="B4258" s="332"/>
      <c r="C4258" s="332"/>
      <c r="D4258" s="333"/>
      <c r="E4258" s="334"/>
      <c r="F4258" s="334"/>
      <c r="G4258" s="334"/>
      <c r="H4258" s="335"/>
      <c r="I4258" s="336"/>
      <c r="J4258" s="336"/>
      <c r="K4258" s="336"/>
      <c r="L4258" s="336"/>
      <c r="M4258" s="336"/>
      <c r="N4258" s="337"/>
    </row>
    <row r="4259" spans="2:14" x14ac:dyDescent="0.25">
      <c r="B4259" s="332"/>
      <c r="C4259" s="332"/>
      <c r="D4259" s="333"/>
      <c r="E4259" s="334"/>
      <c r="F4259" s="334"/>
      <c r="G4259" s="334"/>
      <c r="H4259" s="335"/>
      <c r="I4259" s="336"/>
      <c r="J4259" s="336"/>
      <c r="K4259" s="336"/>
      <c r="L4259" s="336"/>
      <c r="M4259" s="336"/>
      <c r="N4259" s="337"/>
    </row>
    <row r="4260" spans="2:14" x14ac:dyDescent="0.25">
      <c r="B4260" s="332"/>
      <c r="C4260" s="332"/>
      <c r="D4260" s="333"/>
      <c r="E4260" s="334"/>
      <c r="F4260" s="334"/>
      <c r="G4260" s="334"/>
      <c r="H4260" s="335"/>
      <c r="I4260" s="336"/>
      <c r="J4260" s="336"/>
      <c r="K4260" s="336"/>
      <c r="L4260" s="336"/>
      <c r="M4260" s="336"/>
      <c r="N4260" s="337"/>
    </row>
    <row r="4261" spans="2:14" x14ac:dyDescent="0.25">
      <c r="B4261" s="332"/>
      <c r="C4261" s="332"/>
      <c r="D4261" s="333"/>
      <c r="E4261" s="334"/>
      <c r="F4261" s="334"/>
      <c r="G4261" s="334"/>
      <c r="H4261" s="335"/>
      <c r="I4261" s="336"/>
      <c r="J4261" s="336"/>
      <c r="K4261" s="336"/>
      <c r="L4261" s="336"/>
      <c r="M4261" s="336"/>
      <c r="N4261" s="337"/>
    </row>
    <row r="4262" spans="2:14" x14ac:dyDescent="0.25">
      <c r="B4262" s="332"/>
      <c r="C4262" s="332"/>
      <c r="D4262" s="333"/>
      <c r="E4262" s="334"/>
      <c r="F4262" s="334"/>
      <c r="G4262" s="334"/>
      <c r="H4262" s="335"/>
      <c r="I4262" s="336"/>
      <c r="J4262" s="336"/>
      <c r="K4262" s="336"/>
      <c r="L4262" s="336"/>
      <c r="M4262" s="336"/>
      <c r="N4262" s="337"/>
    </row>
    <row r="4263" spans="2:14" x14ac:dyDescent="0.25">
      <c r="B4263" s="332"/>
      <c r="C4263" s="332"/>
      <c r="D4263" s="333"/>
      <c r="E4263" s="334"/>
      <c r="F4263" s="334"/>
      <c r="G4263" s="334"/>
      <c r="H4263" s="335"/>
      <c r="I4263" s="336"/>
      <c r="J4263" s="336"/>
      <c r="K4263" s="336"/>
      <c r="L4263" s="336"/>
      <c r="M4263" s="336"/>
      <c r="N4263" s="337"/>
    </row>
    <row r="4264" spans="2:14" x14ac:dyDescent="0.25">
      <c r="B4264" s="332"/>
      <c r="C4264" s="332"/>
      <c r="D4264" s="333"/>
      <c r="E4264" s="334"/>
      <c r="F4264" s="334"/>
      <c r="G4264" s="334"/>
      <c r="H4264" s="335"/>
      <c r="I4264" s="336"/>
      <c r="J4264" s="336"/>
      <c r="K4264" s="336"/>
      <c r="L4264" s="336"/>
      <c r="M4264" s="336"/>
      <c r="N4264" s="337"/>
    </row>
    <row r="4265" spans="2:14" x14ac:dyDescent="0.25">
      <c r="B4265" s="332"/>
      <c r="C4265" s="332"/>
      <c r="D4265" s="333"/>
      <c r="E4265" s="334"/>
      <c r="F4265" s="334"/>
      <c r="G4265" s="334"/>
      <c r="H4265" s="335"/>
      <c r="I4265" s="336"/>
      <c r="J4265" s="336"/>
      <c r="K4265" s="336"/>
      <c r="L4265" s="336"/>
      <c r="M4265" s="336"/>
      <c r="N4265" s="337"/>
    </row>
    <row r="4266" spans="2:14" x14ac:dyDescent="0.25">
      <c r="B4266" s="332"/>
      <c r="C4266" s="332"/>
      <c r="D4266" s="333"/>
      <c r="E4266" s="334"/>
      <c r="F4266" s="334"/>
      <c r="G4266" s="334"/>
      <c r="H4266" s="335"/>
      <c r="I4266" s="336"/>
      <c r="J4266" s="336"/>
      <c r="K4266" s="336"/>
      <c r="L4266" s="336"/>
      <c r="M4266" s="336"/>
      <c r="N4266" s="337"/>
    </row>
    <row r="4267" spans="2:14" x14ac:dyDescent="0.25">
      <c r="B4267" s="332"/>
      <c r="C4267" s="332"/>
      <c r="D4267" s="333"/>
      <c r="E4267" s="334"/>
      <c r="F4267" s="334"/>
      <c r="G4267" s="334"/>
      <c r="H4267" s="335"/>
      <c r="I4267" s="336"/>
      <c r="J4267" s="336"/>
      <c r="K4267" s="336"/>
      <c r="L4267" s="336"/>
      <c r="M4267" s="336"/>
      <c r="N4267" s="337"/>
    </row>
    <row r="4268" spans="2:14" x14ac:dyDescent="0.25">
      <c r="B4268" s="332"/>
      <c r="C4268" s="332"/>
      <c r="D4268" s="333"/>
      <c r="E4268" s="334"/>
      <c r="F4268" s="334"/>
      <c r="G4268" s="334"/>
      <c r="H4268" s="335"/>
      <c r="I4268" s="336"/>
      <c r="J4268" s="336"/>
      <c r="K4268" s="336"/>
      <c r="L4268" s="336"/>
      <c r="M4268" s="336"/>
      <c r="N4268" s="337"/>
    </row>
    <row r="4269" spans="2:14" x14ac:dyDescent="0.25">
      <c r="B4269" s="332"/>
      <c r="C4269" s="332"/>
      <c r="D4269" s="333"/>
      <c r="E4269" s="334"/>
      <c r="F4269" s="334"/>
      <c r="G4269" s="334"/>
      <c r="H4269" s="335"/>
      <c r="I4269" s="336"/>
      <c r="J4269" s="336"/>
      <c r="K4269" s="336"/>
      <c r="L4269" s="336"/>
      <c r="M4269" s="336"/>
      <c r="N4269" s="337"/>
    </row>
    <row r="4270" spans="2:14" x14ac:dyDescent="0.25">
      <c r="B4270" s="332"/>
      <c r="C4270" s="332"/>
      <c r="D4270" s="333"/>
      <c r="E4270" s="334"/>
      <c r="F4270" s="334"/>
      <c r="G4270" s="334"/>
      <c r="H4270" s="335"/>
      <c r="I4270" s="336"/>
      <c r="J4270" s="336"/>
      <c r="K4270" s="336"/>
      <c r="L4270" s="336"/>
      <c r="M4270" s="336"/>
      <c r="N4270" s="337"/>
    </row>
    <row r="4271" spans="2:14" x14ac:dyDescent="0.25">
      <c r="B4271" s="332"/>
      <c r="C4271" s="332"/>
      <c r="D4271" s="333"/>
      <c r="E4271" s="334"/>
      <c r="F4271" s="334"/>
      <c r="G4271" s="334"/>
      <c r="H4271" s="335"/>
      <c r="I4271" s="336"/>
      <c r="J4271" s="336"/>
      <c r="K4271" s="336"/>
      <c r="L4271" s="336"/>
      <c r="M4271" s="336"/>
      <c r="N4271" s="337"/>
    </row>
    <row r="4272" spans="2:14" x14ac:dyDescent="0.25">
      <c r="B4272" s="332"/>
      <c r="C4272" s="332"/>
      <c r="D4272" s="333"/>
      <c r="E4272" s="334"/>
      <c r="F4272" s="334"/>
      <c r="G4272" s="334"/>
      <c r="H4272" s="335"/>
      <c r="I4272" s="336"/>
      <c r="J4272" s="336"/>
      <c r="K4272" s="336"/>
      <c r="L4272" s="336"/>
      <c r="M4272" s="336"/>
      <c r="N4272" s="337"/>
    </row>
    <row r="4273" spans="2:14" x14ac:dyDescent="0.25">
      <c r="B4273" s="332"/>
      <c r="C4273" s="332"/>
      <c r="D4273" s="333"/>
      <c r="E4273" s="334"/>
      <c r="F4273" s="334"/>
      <c r="G4273" s="334"/>
      <c r="H4273" s="335"/>
      <c r="I4273" s="336"/>
      <c r="J4273" s="336"/>
      <c r="K4273" s="336"/>
      <c r="L4273" s="336"/>
      <c r="M4273" s="336"/>
      <c r="N4273" s="337"/>
    </row>
    <row r="4274" spans="2:14" x14ac:dyDescent="0.25">
      <c r="B4274" s="332"/>
      <c r="C4274" s="332"/>
      <c r="D4274" s="333"/>
      <c r="E4274" s="334"/>
      <c r="F4274" s="334"/>
      <c r="G4274" s="334"/>
      <c r="H4274" s="335"/>
      <c r="I4274" s="336"/>
      <c r="J4274" s="336"/>
      <c r="K4274" s="336"/>
      <c r="L4274" s="336"/>
      <c r="M4274" s="336"/>
      <c r="N4274" s="337"/>
    </row>
    <row r="4275" spans="2:14" x14ac:dyDescent="0.25">
      <c r="B4275" s="332"/>
      <c r="C4275" s="332"/>
      <c r="D4275" s="333"/>
      <c r="E4275" s="334"/>
      <c r="F4275" s="334"/>
      <c r="G4275" s="334"/>
      <c r="H4275" s="335"/>
      <c r="I4275" s="336"/>
      <c r="J4275" s="336"/>
      <c r="K4275" s="336"/>
      <c r="L4275" s="336"/>
      <c r="M4275" s="336"/>
      <c r="N4275" s="337"/>
    </row>
    <row r="4276" spans="2:14" x14ac:dyDescent="0.25">
      <c r="B4276" s="332"/>
      <c r="C4276" s="332"/>
      <c r="D4276" s="333"/>
      <c r="E4276" s="334"/>
      <c r="F4276" s="334"/>
      <c r="G4276" s="334"/>
      <c r="H4276" s="335"/>
      <c r="I4276" s="336"/>
      <c r="J4276" s="336"/>
      <c r="K4276" s="336"/>
      <c r="L4276" s="336"/>
      <c r="M4276" s="336"/>
      <c r="N4276" s="337"/>
    </row>
    <row r="4277" spans="2:14" x14ac:dyDescent="0.25">
      <c r="B4277" s="332"/>
      <c r="C4277" s="332"/>
      <c r="D4277" s="333"/>
      <c r="E4277" s="334"/>
      <c r="F4277" s="334"/>
      <c r="G4277" s="334"/>
      <c r="H4277" s="335"/>
      <c r="I4277" s="336"/>
      <c r="J4277" s="336"/>
      <c r="K4277" s="336"/>
      <c r="L4277" s="336"/>
      <c r="M4277" s="336"/>
      <c r="N4277" s="337"/>
    </row>
    <row r="4278" spans="2:14" x14ac:dyDescent="0.25">
      <c r="B4278" s="332"/>
      <c r="C4278" s="332"/>
      <c r="D4278" s="333"/>
      <c r="E4278" s="334"/>
      <c r="F4278" s="334"/>
      <c r="G4278" s="334"/>
      <c r="H4278" s="335"/>
      <c r="I4278" s="336"/>
      <c r="J4278" s="336"/>
      <c r="K4278" s="336"/>
      <c r="L4278" s="336"/>
      <c r="M4278" s="336"/>
      <c r="N4278" s="337"/>
    </row>
    <row r="4279" spans="2:14" x14ac:dyDescent="0.25">
      <c r="B4279" s="332"/>
      <c r="C4279" s="332"/>
      <c r="D4279" s="333"/>
      <c r="E4279" s="334"/>
      <c r="F4279" s="334"/>
      <c r="G4279" s="334"/>
      <c r="H4279" s="335"/>
      <c r="I4279" s="336"/>
      <c r="J4279" s="336"/>
      <c r="K4279" s="336"/>
      <c r="L4279" s="336"/>
      <c r="M4279" s="336"/>
      <c r="N4279" s="337"/>
    </row>
    <row r="4280" spans="2:14" x14ac:dyDescent="0.25">
      <c r="B4280" s="332"/>
      <c r="C4280" s="332"/>
      <c r="D4280" s="333"/>
      <c r="E4280" s="334"/>
      <c r="F4280" s="334"/>
      <c r="G4280" s="334"/>
      <c r="H4280" s="335"/>
      <c r="I4280" s="336"/>
      <c r="J4280" s="336"/>
      <c r="K4280" s="336"/>
      <c r="L4280" s="336"/>
      <c r="M4280" s="336"/>
      <c r="N4280" s="337"/>
    </row>
    <row r="4281" spans="2:14" x14ac:dyDescent="0.25">
      <c r="B4281" s="332"/>
      <c r="C4281" s="332"/>
      <c r="D4281" s="333"/>
      <c r="E4281" s="334"/>
      <c r="F4281" s="334"/>
      <c r="G4281" s="334"/>
      <c r="H4281" s="335"/>
      <c r="I4281" s="336"/>
      <c r="J4281" s="336"/>
      <c r="K4281" s="336"/>
      <c r="L4281" s="336"/>
      <c r="M4281" s="336"/>
      <c r="N4281" s="337"/>
    </row>
    <row r="4282" spans="2:14" x14ac:dyDescent="0.25">
      <c r="B4282" s="332"/>
      <c r="C4282" s="332"/>
      <c r="D4282" s="333"/>
      <c r="E4282" s="334"/>
      <c r="F4282" s="334"/>
      <c r="G4282" s="334"/>
      <c r="H4282" s="335"/>
      <c r="I4282" s="336"/>
      <c r="J4282" s="336"/>
      <c r="K4282" s="336"/>
      <c r="L4282" s="336"/>
      <c r="M4282" s="336"/>
      <c r="N4282" s="337"/>
    </row>
    <row r="4283" spans="2:14" x14ac:dyDescent="0.25">
      <c r="B4283" s="332"/>
      <c r="C4283" s="332"/>
      <c r="D4283" s="333"/>
      <c r="E4283" s="334"/>
      <c r="F4283" s="334"/>
      <c r="G4283" s="334"/>
      <c r="H4283" s="335"/>
      <c r="I4283" s="336"/>
      <c r="J4283" s="336"/>
      <c r="K4283" s="336"/>
      <c r="L4283" s="336"/>
      <c r="M4283" s="336"/>
      <c r="N4283" s="337"/>
    </row>
    <row r="4284" spans="2:14" x14ac:dyDescent="0.25">
      <c r="B4284" s="332"/>
      <c r="C4284" s="332"/>
      <c r="D4284" s="333"/>
      <c r="E4284" s="334"/>
      <c r="F4284" s="334"/>
      <c r="G4284" s="334"/>
      <c r="H4284" s="335"/>
      <c r="I4284" s="336"/>
      <c r="J4284" s="336"/>
      <c r="K4284" s="336"/>
      <c r="L4284" s="336"/>
      <c r="M4284" s="336"/>
      <c r="N4284" s="337"/>
    </row>
    <row r="4285" spans="2:14" x14ac:dyDescent="0.25">
      <c r="B4285" s="332"/>
      <c r="C4285" s="332"/>
      <c r="D4285" s="333"/>
      <c r="E4285" s="334"/>
      <c r="F4285" s="334"/>
      <c r="G4285" s="334"/>
      <c r="H4285" s="335"/>
      <c r="I4285" s="336"/>
      <c r="J4285" s="336"/>
      <c r="K4285" s="336"/>
      <c r="L4285" s="336"/>
      <c r="M4285" s="336"/>
      <c r="N4285" s="337"/>
    </row>
    <row r="4286" spans="2:14" x14ac:dyDescent="0.25">
      <c r="B4286" s="332"/>
      <c r="C4286" s="332"/>
      <c r="D4286" s="333"/>
      <c r="E4286" s="334"/>
      <c r="F4286" s="334"/>
      <c r="G4286" s="334"/>
      <c r="H4286" s="335"/>
      <c r="I4286" s="336"/>
      <c r="J4286" s="336"/>
      <c r="K4286" s="336"/>
      <c r="L4286" s="336"/>
      <c r="M4286" s="336"/>
      <c r="N4286" s="337"/>
    </row>
    <row r="4287" spans="2:14" x14ac:dyDescent="0.25">
      <c r="B4287" s="332"/>
      <c r="C4287" s="332"/>
      <c r="D4287" s="333"/>
      <c r="E4287" s="334"/>
      <c r="F4287" s="334"/>
      <c r="G4287" s="334"/>
      <c r="H4287" s="335"/>
      <c r="I4287" s="336"/>
      <c r="J4287" s="336"/>
      <c r="K4287" s="336"/>
      <c r="L4287" s="336"/>
      <c r="M4287" s="336"/>
      <c r="N4287" s="337"/>
    </row>
    <row r="4288" spans="2:14" x14ac:dyDescent="0.25">
      <c r="B4288" s="332"/>
      <c r="C4288" s="332"/>
      <c r="D4288" s="333"/>
      <c r="E4288" s="334"/>
      <c r="F4288" s="334"/>
      <c r="G4288" s="334"/>
      <c r="H4288" s="335"/>
      <c r="I4288" s="336"/>
      <c r="J4288" s="336"/>
      <c r="K4288" s="336"/>
      <c r="L4288" s="336"/>
      <c r="M4288" s="336"/>
      <c r="N4288" s="337"/>
    </row>
    <row r="4289" spans="2:14" x14ac:dyDescent="0.25">
      <c r="B4289" s="332"/>
      <c r="C4289" s="332"/>
      <c r="D4289" s="333"/>
      <c r="E4289" s="334"/>
      <c r="F4289" s="334"/>
      <c r="G4289" s="334"/>
      <c r="H4289" s="335"/>
      <c r="I4289" s="336"/>
      <c r="J4289" s="336"/>
      <c r="K4289" s="336"/>
      <c r="L4289" s="336"/>
      <c r="M4289" s="336"/>
      <c r="N4289" s="337"/>
    </row>
    <row r="4290" spans="2:14" x14ac:dyDescent="0.25">
      <c r="B4290" s="332"/>
      <c r="C4290" s="332"/>
      <c r="D4290" s="333"/>
      <c r="E4290" s="334"/>
      <c r="F4290" s="334"/>
      <c r="G4290" s="334"/>
      <c r="H4290" s="335"/>
      <c r="I4290" s="336"/>
      <c r="J4290" s="336"/>
      <c r="K4290" s="336"/>
      <c r="L4290" s="336"/>
      <c r="M4290" s="336"/>
      <c r="N4290" s="337"/>
    </row>
    <row r="4291" spans="2:14" x14ac:dyDescent="0.25">
      <c r="B4291" s="332"/>
      <c r="C4291" s="332"/>
      <c r="D4291" s="333"/>
      <c r="E4291" s="334"/>
      <c r="F4291" s="334"/>
      <c r="G4291" s="334"/>
      <c r="H4291" s="335"/>
      <c r="I4291" s="336"/>
      <c r="J4291" s="336"/>
      <c r="K4291" s="336"/>
      <c r="L4291" s="336"/>
      <c r="M4291" s="336"/>
      <c r="N4291" s="337"/>
    </row>
    <row r="4292" spans="2:14" x14ac:dyDescent="0.25">
      <c r="B4292" s="332"/>
      <c r="C4292" s="332"/>
      <c r="D4292" s="333"/>
      <c r="E4292" s="334"/>
      <c r="F4292" s="334"/>
      <c r="G4292" s="334"/>
      <c r="H4292" s="335"/>
      <c r="I4292" s="336"/>
      <c r="J4292" s="336"/>
      <c r="K4292" s="336"/>
      <c r="L4292" s="336"/>
      <c r="M4292" s="336"/>
      <c r="N4292" s="337"/>
    </row>
    <row r="4293" spans="2:14" x14ac:dyDescent="0.25">
      <c r="B4293" s="332"/>
      <c r="C4293" s="332"/>
      <c r="D4293" s="333"/>
      <c r="E4293" s="334"/>
      <c r="F4293" s="334"/>
      <c r="G4293" s="334"/>
      <c r="H4293" s="335"/>
      <c r="I4293" s="336"/>
      <c r="J4293" s="336"/>
      <c r="K4293" s="336"/>
      <c r="L4293" s="336"/>
      <c r="M4293" s="336"/>
      <c r="N4293" s="337"/>
    </row>
    <row r="4294" spans="2:14" x14ac:dyDescent="0.25">
      <c r="B4294" s="332"/>
      <c r="C4294" s="332"/>
      <c r="D4294" s="333"/>
      <c r="E4294" s="334"/>
      <c r="F4294" s="334"/>
      <c r="G4294" s="334"/>
      <c r="H4294" s="335"/>
      <c r="I4294" s="336"/>
      <c r="J4294" s="336"/>
      <c r="K4294" s="336"/>
      <c r="L4294" s="336"/>
      <c r="M4294" s="336"/>
      <c r="N4294" s="337"/>
    </row>
    <row r="4295" spans="2:14" x14ac:dyDescent="0.25">
      <c r="B4295" s="332"/>
      <c r="C4295" s="332"/>
      <c r="D4295" s="333"/>
      <c r="E4295" s="334"/>
      <c r="F4295" s="334"/>
      <c r="G4295" s="334"/>
      <c r="H4295" s="335"/>
      <c r="I4295" s="336"/>
      <c r="J4295" s="336"/>
      <c r="K4295" s="336"/>
      <c r="L4295" s="336"/>
      <c r="M4295" s="336"/>
      <c r="N4295" s="337"/>
    </row>
    <row r="4296" spans="2:14" x14ac:dyDescent="0.25">
      <c r="B4296" s="332"/>
      <c r="C4296" s="332"/>
      <c r="D4296" s="333"/>
      <c r="E4296" s="334"/>
      <c r="F4296" s="334"/>
      <c r="G4296" s="334"/>
      <c r="H4296" s="335"/>
      <c r="I4296" s="336"/>
      <c r="J4296" s="336"/>
      <c r="K4296" s="336"/>
      <c r="L4296" s="336"/>
      <c r="M4296" s="336"/>
      <c r="N4296" s="337"/>
    </row>
    <row r="4297" spans="2:14" x14ac:dyDescent="0.25">
      <c r="B4297" s="332"/>
      <c r="C4297" s="332"/>
      <c r="D4297" s="333"/>
      <c r="E4297" s="334"/>
      <c r="F4297" s="334"/>
      <c r="G4297" s="334"/>
      <c r="H4297" s="335"/>
      <c r="I4297" s="336"/>
      <c r="J4297" s="336"/>
      <c r="K4297" s="336"/>
      <c r="L4297" s="336"/>
      <c r="M4297" s="336"/>
      <c r="N4297" s="337"/>
    </row>
    <row r="4298" spans="2:14" x14ac:dyDescent="0.25">
      <c r="B4298" s="332"/>
      <c r="C4298" s="332"/>
      <c r="D4298" s="333"/>
      <c r="E4298" s="334"/>
      <c r="F4298" s="334"/>
      <c r="G4298" s="334"/>
      <c r="H4298" s="335"/>
      <c r="I4298" s="336"/>
      <c r="J4298" s="336"/>
      <c r="K4298" s="336"/>
      <c r="L4298" s="336"/>
      <c r="M4298" s="336"/>
      <c r="N4298" s="337"/>
    </row>
    <row r="4299" spans="2:14" x14ac:dyDescent="0.25">
      <c r="B4299" s="332"/>
      <c r="C4299" s="332"/>
      <c r="D4299" s="333"/>
      <c r="E4299" s="334"/>
      <c r="F4299" s="334"/>
      <c r="G4299" s="334"/>
      <c r="H4299" s="335"/>
      <c r="I4299" s="336"/>
      <c r="J4299" s="336"/>
      <c r="K4299" s="336"/>
      <c r="L4299" s="336"/>
      <c r="M4299" s="336"/>
      <c r="N4299" s="337"/>
    </row>
    <row r="4300" spans="2:14" x14ac:dyDescent="0.25">
      <c r="B4300" s="332"/>
      <c r="C4300" s="332"/>
      <c r="D4300" s="333"/>
      <c r="E4300" s="334"/>
      <c r="F4300" s="334"/>
      <c r="G4300" s="334"/>
      <c r="H4300" s="335"/>
      <c r="I4300" s="336"/>
      <c r="J4300" s="336"/>
      <c r="K4300" s="336"/>
      <c r="L4300" s="336"/>
      <c r="M4300" s="336"/>
      <c r="N4300" s="337"/>
    </row>
    <row r="4301" spans="2:14" x14ac:dyDescent="0.25">
      <c r="B4301" s="332"/>
      <c r="C4301" s="332"/>
      <c r="D4301" s="333"/>
      <c r="E4301" s="334"/>
      <c r="F4301" s="334"/>
      <c r="G4301" s="334"/>
      <c r="H4301" s="335"/>
      <c r="I4301" s="336"/>
      <c r="J4301" s="336"/>
      <c r="K4301" s="336"/>
      <c r="L4301" s="336"/>
      <c r="M4301" s="336"/>
      <c r="N4301" s="337"/>
    </row>
    <row r="4302" spans="2:14" x14ac:dyDescent="0.25">
      <c r="B4302" s="332"/>
      <c r="C4302" s="332"/>
      <c r="D4302" s="333"/>
      <c r="E4302" s="334"/>
      <c r="F4302" s="334"/>
      <c r="G4302" s="334"/>
      <c r="H4302" s="335"/>
      <c r="I4302" s="336"/>
      <c r="J4302" s="336"/>
      <c r="K4302" s="336"/>
      <c r="L4302" s="336"/>
      <c r="M4302" s="336"/>
      <c r="N4302" s="337"/>
    </row>
    <row r="4303" spans="2:14" x14ac:dyDescent="0.25">
      <c r="B4303" s="332"/>
      <c r="C4303" s="332"/>
      <c r="D4303" s="333"/>
      <c r="E4303" s="334"/>
      <c r="F4303" s="334"/>
      <c r="G4303" s="334"/>
      <c r="H4303" s="335"/>
      <c r="I4303" s="336"/>
      <c r="J4303" s="336"/>
      <c r="K4303" s="336"/>
      <c r="L4303" s="336"/>
      <c r="M4303" s="336"/>
      <c r="N4303" s="337"/>
    </row>
    <row r="4304" spans="2:14" x14ac:dyDescent="0.25">
      <c r="B4304" s="332"/>
      <c r="C4304" s="332"/>
      <c r="D4304" s="333"/>
      <c r="E4304" s="334"/>
      <c r="F4304" s="334"/>
      <c r="G4304" s="334"/>
      <c r="H4304" s="335"/>
      <c r="I4304" s="336"/>
      <c r="J4304" s="336"/>
      <c r="K4304" s="336"/>
      <c r="L4304" s="336"/>
      <c r="M4304" s="336"/>
      <c r="N4304" s="337"/>
    </row>
    <row r="4305" spans="2:14" x14ac:dyDescent="0.25">
      <c r="B4305" s="332"/>
      <c r="C4305" s="332"/>
      <c r="D4305" s="333"/>
      <c r="E4305" s="334"/>
      <c r="F4305" s="334"/>
      <c r="G4305" s="334"/>
      <c r="H4305" s="335"/>
      <c r="I4305" s="336"/>
      <c r="J4305" s="336"/>
      <c r="K4305" s="336"/>
      <c r="L4305" s="336"/>
      <c r="M4305" s="336"/>
      <c r="N4305" s="337"/>
    </row>
    <row r="4306" spans="2:14" x14ac:dyDescent="0.25">
      <c r="B4306" s="332"/>
      <c r="C4306" s="332"/>
      <c r="D4306" s="333"/>
      <c r="E4306" s="334"/>
      <c r="F4306" s="334"/>
      <c r="G4306" s="334"/>
      <c r="H4306" s="335"/>
      <c r="I4306" s="336"/>
      <c r="J4306" s="336"/>
      <c r="K4306" s="336"/>
      <c r="L4306" s="336"/>
      <c r="M4306" s="336"/>
      <c r="N4306" s="337"/>
    </row>
    <row r="4307" spans="2:14" x14ac:dyDescent="0.25">
      <c r="B4307" s="332"/>
      <c r="C4307" s="332"/>
      <c r="D4307" s="333"/>
      <c r="E4307" s="334"/>
      <c r="F4307" s="334"/>
      <c r="G4307" s="334"/>
      <c r="H4307" s="335"/>
      <c r="I4307" s="336"/>
      <c r="J4307" s="336"/>
      <c r="K4307" s="336"/>
      <c r="L4307" s="336"/>
      <c r="M4307" s="336"/>
      <c r="N4307" s="337"/>
    </row>
    <row r="4308" spans="2:14" x14ac:dyDescent="0.25">
      <c r="B4308" s="332"/>
      <c r="C4308" s="332"/>
      <c r="D4308" s="333"/>
      <c r="E4308" s="334"/>
      <c r="F4308" s="334"/>
      <c r="G4308" s="334"/>
      <c r="H4308" s="335"/>
      <c r="I4308" s="336"/>
      <c r="J4308" s="336"/>
      <c r="K4308" s="336"/>
      <c r="L4308" s="336"/>
      <c r="M4308" s="336"/>
      <c r="N4308" s="337"/>
    </row>
    <row r="4309" spans="2:14" x14ac:dyDescent="0.25">
      <c r="B4309" s="332"/>
      <c r="C4309" s="332"/>
      <c r="D4309" s="333"/>
      <c r="E4309" s="334"/>
      <c r="F4309" s="334"/>
      <c r="G4309" s="334"/>
      <c r="H4309" s="335"/>
      <c r="I4309" s="336"/>
      <c r="J4309" s="336"/>
      <c r="K4309" s="336"/>
      <c r="L4309" s="336"/>
      <c r="M4309" s="336"/>
      <c r="N4309" s="337"/>
    </row>
    <row r="4310" spans="2:14" x14ac:dyDescent="0.25">
      <c r="B4310" s="332"/>
      <c r="C4310" s="332"/>
      <c r="D4310" s="333"/>
      <c r="E4310" s="334"/>
      <c r="F4310" s="334"/>
      <c r="G4310" s="334"/>
      <c r="H4310" s="335"/>
      <c r="I4310" s="336"/>
      <c r="J4310" s="336"/>
      <c r="K4310" s="336"/>
      <c r="L4310" s="336"/>
      <c r="M4310" s="336"/>
      <c r="N4310" s="337"/>
    </row>
    <row r="4311" spans="2:14" x14ac:dyDescent="0.25">
      <c r="B4311" s="332"/>
      <c r="C4311" s="332"/>
      <c r="D4311" s="333"/>
      <c r="E4311" s="334"/>
      <c r="F4311" s="334"/>
      <c r="G4311" s="334"/>
      <c r="H4311" s="335"/>
      <c r="I4311" s="336"/>
      <c r="J4311" s="336"/>
      <c r="K4311" s="336"/>
      <c r="L4311" s="336"/>
      <c r="M4311" s="336"/>
      <c r="N4311" s="337"/>
    </row>
    <row r="4312" spans="2:14" x14ac:dyDescent="0.25">
      <c r="B4312" s="332"/>
      <c r="C4312" s="332"/>
      <c r="D4312" s="333"/>
      <c r="E4312" s="334"/>
      <c r="F4312" s="334"/>
      <c r="G4312" s="334"/>
      <c r="H4312" s="335"/>
      <c r="I4312" s="336"/>
      <c r="J4312" s="336"/>
      <c r="K4312" s="336"/>
      <c r="L4312" s="336"/>
      <c r="M4312" s="336"/>
      <c r="N4312" s="337"/>
    </row>
    <row r="4313" spans="2:14" x14ac:dyDescent="0.25">
      <c r="B4313" s="332"/>
      <c r="C4313" s="332"/>
      <c r="D4313" s="333"/>
      <c r="E4313" s="334"/>
      <c r="F4313" s="334"/>
      <c r="G4313" s="334"/>
      <c r="H4313" s="335"/>
      <c r="I4313" s="336"/>
      <c r="J4313" s="336"/>
      <c r="K4313" s="336"/>
      <c r="L4313" s="336"/>
      <c r="M4313" s="336"/>
      <c r="N4313" s="337"/>
    </row>
    <row r="4314" spans="2:14" x14ac:dyDescent="0.25">
      <c r="B4314" s="332"/>
      <c r="C4314" s="332"/>
      <c r="D4314" s="333"/>
      <c r="E4314" s="334"/>
      <c r="F4314" s="334"/>
      <c r="G4314" s="334"/>
      <c r="H4314" s="335"/>
      <c r="I4314" s="336"/>
      <c r="J4314" s="336"/>
      <c r="K4314" s="336"/>
      <c r="L4314" s="336"/>
      <c r="M4314" s="336"/>
      <c r="N4314" s="337"/>
    </row>
    <row r="4315" spans="2:14" x14ac:dyDescent="0.25">
      <c r="B4315" s="332"/>
      <c r="C4315" s="332"/>
      <c r="D4315" s="333"/>
      <c r="E4315" s="334"/>
      <c r="F4315" s="334"/>
      <c r="G4315" s="334"/>
      <c r="H4315" s="335"/>
      <c r="I4315" s="336"/>
      <c r="J4315" s="336"/>
      <c r="K4315" s="336"/>
      <c r="L4315" s="336"/>
      <c r="M4315" s="336"/>
      <c r="N4315" s="337"/>
    </row>
    <row r="4316" spans="2:14" x14ac:dyDescent="0.25">
      <c r="B4316" s="332"/>
      <c r="C4316" s="332"/>
      <c r="D4316" s="333"/>
      <c r="E4316" s="334"/>
      <c r="F4316" s="334"/>
      <c r="G4316" s="334"/>
      <c r="H4316" s="335"/>
      <c r="I4316" s="336"/>
      <c r="J4316" s="336"/>
      <c r="K4316" s="336"/>
      <c r="L4316" s="336"/>
      <c r="M4316" s="336"/>
      <c r="N4316" s="337"/>
    </row>
    <row r="4317" spans="2:14" x14ac:dyDescent="0.25">
      <c r="B4317" s="332"/>
      <c r="C4317" s="332"/>
      <c r="D4317" s="333"/>
      <c r="E4317" s="334"/>
      <c r="F4317" s="334"/>
      <c r="G4317" s="334"/>
      <c r="H4317" s="335"/>
      <c r="I4317" s="336"/>
      <c r="J4317" s="336"/>
      <c r="K4317" s="336"/>
      <c r="L4317" s="336"/>
      <c r="M4317" s="336"/>
      <c r="N4317" s="337"/>
    </row>
    <row r="4318" spans="2:14" x14ac:dyDescent="0.25">
      <c r="B4318" s="332"/>
      <c r="C4318" s="332"/>
      <c r="D4318" s="333"/>
      <c r="E4318" s="334"/>
      <c r="F4318" s="334"/>
      <c r="G4318" s="334"/>
      <c r="H4318" s="335"/>
      <c r="I4318" s="336"/>
      <c r="J4318" s="336"/>
      <c r="K4318" s="336"/>
      <c r="L4318" s="336"/>
      <c r="M4318" s="336"/>
      <c r="N4318" s="337"/>
    </row>
    <row r="4319" spans="2:14" x14ac:dyDescent="0.25">
      <c r="B4319" s="332"/>
      <c r="C4319" s="332"/>
      <c r="D4319" s="333"/>
      <c r="E4319" s="334"/>
      <c r="F4319" s="334"/>
      <c r="G4319" s="334"/>
      <c r="H4319" s="335"/>
      <c r="I4319" s="336"/>
      <c r="J4319" s="336"/>
      <c r="K4319" s="336"/>
      <c r="L4319" s="336"/>
      <c r="M4319" s="336"/>
      <c r="N4319" s="337"/>
    </row>
    <row r="4320" spans="2:14" x14ac:dyDescent="0.25">
      <c r="B4320" s="332"/>
      <c r="C4320" s="332"/>
      <c r="D4320" s="333"/>
      <c r="E4320" s="334"/>
      <c r="F4320" s="334"/>
      <c r="G4320" s="334"/>
      <c r="H4320" s="335"/>
      <c r="I4320" s="336"/>
      <c r="J4320" s="336"/>
      <c r="K4320" s="336"/>
      <c r="L4320" s="336"/>
      <c r="M4320" s="336"/>
      <c r="N4320" s="337"/>
    </row>
    <row r="4321" spans="2:14" x14ac:dyDescent="0.25">
      <c r="B4321" s="332"/>
      <c r="C4321" s="332"/>
      <c r="D4321" s="333"/>
      <c r="E4321" s="334"/>
      <c r="F4321" s="334"/>
      <c r="G4321" s="334"/>
      <c r="H4321" s="335"/>
      <c r="I4321" s="336"/>
      <c r="J4321" s="336"/>
      <c r="K4321" s="336"/>
      <c r="L4321" s="336"/>
      <c r="M4321" s="336"/>
      <c r="N4321" s="337"/>
    </row>
    <row r="4322" spans="2:14" x14ac:dyDescent="0.25">
      <c r="B4322" s="332"/>
      <c r="C4322" s="332"/>
      <c r="D4322" s="333"/>
      <c r="E4322" s="334"/>
      <c r="F4322" s="334"/>
      <c r="G4322" s="334"/>
      <c r="H4322" s="335"/>
      <c r="I4322" s="336"/>
      <c r="J4322" s="336"/>
      <c r="K4322" s="336"/>
      <c r="L4322" s="336"/>
      <c r="M4322" s="336"/>
      <c r="N4322" s="337"/>
    </row>
    <row r="4323" spans="2:14" x14ac:dyDescent="0.25">
      <c r="B4323" s="332"/>
      <c r="C4323" s="332"/>
      <c r="D4323" s="333"/>
      <c r="E4323" s="334"/>
      <c r="F4323" s="334"/>
      <c r="G4323" s="334"/>
      <c r="H4323" s="335"/>
      <c r="I4323" s="336"/>
      <c r="J4323" s="336"/>
      <c r="K4323" s="336"/>
      <c r="L4323" s="336"/>
      <c r="M4323" s="336"/>
      <c r="N4323" s="337"/>
    </row>
    <row r="4324" spans="2:14" x14ac:dyDescent="0.25">
      <c r="B4324" s="332"/>
      <c r="C4324" s="332"/>
      <c r="D4324" s="333"/>
      <c r="E4324" s="334"/>
      <c r="F4324" s="334"/>
      <c r="G4324" s="334"/>
      <c r="H4324" s="335"/>
      <c r="I4324" s="336"/>
      <c r="J4324" s="336"/>
      <c r="K4324" s="336"/>
      <c r="L4324" s="336"/>
      <c r="M4324" s="336"/>
      <c r="N4324" s="337"/>
    </row>
    <row r="4325" spans="2:14" x14ac:dyDescent="0.25">
      <c r="B4325" s="332"/>
      <c r="C4325" s="332"/>
      <c r="D4325" s="333"/>
      <c r="E4325" s="334"/>
      <c r="F4325" s="334"/>
      <c r="G4325" s="334"/>
      <c r="H4325" s="335"/>
      <c r="I4325" s="336"/>
      <c r="J4325" s="336"/>
      <c r="K4325" s="336"/>
      <c r="L4325" s="336"/>
      <c r="M4325" s="336"/>
      <c r="N4325" s="337"/>
    </row>
    <row r="4326" spans="2:14" x14ac:dyDescent="0.25">
      <c r="B4326" s="332"/>
      <c r="C4326" s="332"/>
      <c r="D4326" s="333"/>
      <c r="E4326" s="334"/>
      <c r="F4326" s="334"/>
      <c r="G4326" s="334"/>
      <c r="H4326" s="335"/>
      <c r="I4326" s="336"/>
      <c r="J4326" s="336"/>
      <c r="K4326" s="336"/>
      <c r="L4326" s="336"/>
      <c r="M4326" s="336"/>
      <c r="N4326" s="337"/>
    </row>
    <row r="4327" spans="2:14" x14ac:dyDescent="0.25">
      <c r="B4327" s="332"/>
      <c r="C4327" s="332"/>
      <c r="D4327" s="333"/>
      <c r="E4327" s="334"/>
      <c r="F4327" s="334"/>
      <c r="G4327" s="334"/>
      <c r="H4327" s="335"/>
      <c r="I4327" s="336"/>
      <c r="J4327" s="336"/>
      <c r="K4327" s="336"/>
      <c r="L4327" s="336"/>
      <c r="M4327" s="336"/>
      <c r="N4327" s="337"/>
    </row>
    <row r="4328" spans="2:14" x14ac:dyDescent="0.25">
      <c r="B4328" s="332"/>
      <c r="C4328" s="332"/>
      <c r="D4328" s="333"/>
      <c r="E4328" s="334"/>
      <c r="F4328" s="334"/>
      <c r="G4328" s="334"/>
      <c r="H4328" s="335"/>
      <c r="I4328" s="336"/>
      <c r="J4328" s="336"/>
      <c r="K4328" s="336"/>
      <c r="L4328" s="336"/>
      <c r="M4328" s="336"/>
      <c r="N4328" s="337"/>
    </row>
    <row r="4329" spans="2:14" x14ac:dyDescent="0.25">
      <c r="B4329" s="332"/>
      <c r="C4329" s="332"/>
      <c r="D4329" s="333"/>
      <c r="E4329" s="334"/>
      <c r="F4329" s="334"/>
      <c r="G4329" s="334"/>
      <c r="H4329" s="335"/>
      <c r="I4329" s="336"/>
      <c r="J4329" s="336"/>
      <c r="K4329" s="336"/>
      <c r="L4329" s="336"/>
      <c r="M4329" s="336"/>
      <c r="N4329" s="337"/>
    </row>
    <row r="4330" spans="2:14" x14ac:dyDescent="0.25">
      <c r="B4330" s="332"/>
      <c r="C4330" s="332"/>
      <c r="D4330" s="333"/>
      <c r="E4330" s="334"/>
      <c r="F4330" s="334"/>
      <c r="G4330" s="334"/>
      <c r="H4330" s="335"/>
      <c r="I4330" s="336"/>
      <c r="J4330" s="336"/>
      <c r="K4330" s="336"/>
      <c r="L4330" s="336"/>
      <c r="M4330" s="336"/>
      <c r="N4330" s="337"/>
    </row>
    <row r="4331" spans="2:14" x14ac:dyDescent="0.25">
      <c r="B4331" s="332"/>
      <c r="C4331" s="332"/>
      <c r="D4331" s="333"/>
      <c r="E4331" s="334"/>
      <c r="F4331" s="334"/>
      <c r="G4331" s="334"/>
      <c r="H4331" s="335"/>
      <c r="I4331" s="336"/>
      <c r="J4331" s="336"/>
      <c r="K4331" s="336"/>
      <c r="L4331" s="336"/>
      <c r="M4331" s="336"/>
      <c r="N4331" s="337"/>
    </row>
    <row r="4332" spans="2:14" x14ac:dyDescent="0.25">
      <c r="B4332" s="332"/>
      <c r="C4332" s="332"/>
      <c r="D4332" s="333"/>
      <c r="E4332" s="334"/>
      <c r="F4332" s="334"/>
      <c r="G4332" s="334"/>
      <c r="H4332" s="335"/>
      <c r="I4332" s="336"/>
      <c r="J4332" s="336"/>
      <c r="K4332" s="336"/>
      <c r="L4332" s="336"/>
      <c r="M4332" s="336"/>
      <c r="N4332" s="337"/>
    </row>
    <row r="4333" spans="2:14" x14ac:dyDescent="0.25">
      <c r="B4333" s="332"/>
      <c r="C4333" s="332"/>
      <c r="D4333" s="333"/>
      <c r="E4333" s="334"/>
      <c r="F4333" s="334"/>
      <c r="G4333" s="334"/>
      <c r="H4333" s="335"/>
      <c r="I4333" s="336"/>
      <c r="J4333" s="336"/>
      <c r="K4333" s="336"/>
      <c r="L4333" s="336"/>
      <c r="M4333" s="336"/>
      <c r="N4333" s="337"/>
    </row>
    <row r="4334" spans="2:14" x14ac:dyDescent="0.25">
      <c r="B4334" s="332"/>
      <c r="C4334" s="332"/>
      <c r="D4334" s="333"/>
      <c r="E4334" s="334"/>
      <c r="F4334" s="334"/>
      <c r="G4334" s="334"/>
      <c r="H4334" s="335"/>
      <c r="I4334" s="336"/>
      <c r="J4334" s="336"/>
      <c r="K4334" s="336"/>
      <c r="L4334" s="336"/>
      <c r="M4334" s="336"/>
      <c r="N4334" s="337"/>
    </row>
    <row r="4335" spans="2:14" x14ac:dyDescent="0.25">
      <c r="B4335" s="332"/>
      <c r="C4335" s="332"/>
      <c r="D4335" s="333"/>
      <c r="E4335" s="334"/>
      <c r="F4335" s="334"/>
      <c r="G4335" s="334"/>
      <c r="H4335" s="335"/>
      <c r="I4335" s="336"/>
      <c r="J4335" s="336"/>
      <c r="K4335" s="336"/>
      <c r="L4335" s="336"/>
      <c r="M4335" s="336"/>
      <c r="N4335" s="337"/>
    </row>
    <row r="4336" spans="2:14" x14ac:dyDescent="0.25">
      <c r="B4336" s="332"/>
      <c r="C4336" s="332"/>
      <c r="D4336" s="333"/>
      <c r="E4336" s="334"/>
      <c r="F4336" s="334"/>
      <c r="G4336" s="334"/>
      <c r="H4336" s="335"/>
      <c r="I4336" s="336"/>
      <c r="J4336" s="336"/>
      <c r="K4336" s="336"/>
      <c r="L4336" s="336"/>
      <c r="M4336" s="336"/>
      <c r="N4336" s="337"/>
    </row>
    <row r="4337" spans="2:14" x14ac:dyDescent="0.25">
      <c r="B4337" s="332"/>
      <c r="C4337" s="332"/>
      <c r="D4337" s="333"/>
      <c r="E4337" s="334"/>
      <c r="F4337" s="334"/>
      <c r="G4337" s="334"/>
      <c r="H4337" s="335"/>
      <c r="I4337" s="336"/>
      <c r="J4337" s="336"/>
      <c r="K4337" s="336"/>
      <c r="L4337" s="336"/>
      <c r="M4337" s="336"/>
      <c r="N4337" s="337"/>
    </row>
    <row r="4338" spans="2:14" x14ac:dyDescent="0.25">
      <c r="B4338" s="332"/>
      <c r="C4338" s="332"/>
      <c r="D4338" s="333"/>
      <c r="E4338" s="334"/>
      <c r="F4338" s="334"/>
      <c r="G4338" s="334"/>
      <c r="H4338" s="335"/>
      <c r="I4338" s="336"/>
      <c r="J4338" s="336"/>
      <c r="K4338" s="336"/>
      <c r="L4338" s="336"/>
      <c r="M4338" s="336"/>
      <c r="N4338" s="337"/>
    </row>
    <row r="4339" spans="2:14" x14ac:dyDescent="0.25">
      <c r="B4339" s="332"/>
      <c r="C4339" s="332"/>
      <c r="D4339" s="333"/>
      <c r="E4339" s="334"/>
      <c r="F4339" s="334"/>
      <c r="G4339" s="334"/>
      <c r="H4339" s="335"/>
      <c r="I4339" s="336"/>
      <c r="J4339" s="336"/>
      <c r="K4339" s="336"/>
      <c r="L4339" s="336"/>
      <c r="M4339" s="336"/>
      <c r="N4339" s="337"/>
    </row>
    <row r="4340" spans="2:14" x14ac:dyDescent="0.25">
      <c r="B4340" s="332"/>
      <c r="C4340" s="332"/>
      <c r="D4340" s="333"/>
      <c r="E4340" s="334"/>
      <c r="F4340" s="334"/>
      <c r="G4340" s="334"/>
      <c r="H4340" s="335"/>
      <c r="I4340" s="336"/>
      <c r="J4340" s="336"/>
      <c r="K4340" s="336"/>
      <c r="L4340" s="336"/>
      <c r="M4340" s="336"/>
      <c r="N4340" s="337"/>
    </row>
    <row r="4341" spans="2:14" x14ac:dyDescent="0.25">
      <c r="B4341" s="332"/>
      <c r="C4341" s="332"/>
      <c r="D4341" s="333"/>
      <c r="E4341" s="334"/>
      <c r="F4341" s="334"/>
      <c r="G4341" s="334"/>
      <c r="H4341" s="335"/>
      <c r="I4341" s="336"/>
      <c r="J4341" s="336"/>
      <c r="K4341" s="336"/>
      <c r="L4341" s="336"/>
      <c r="M4341" s="336"/>
      <c r="N4341" s="337"/>
    </row>
    <row r="4342" spans="2:14" x14ac:dyDescent="0.25">
      <c r="B4342" s="332"/>
      <c r="C4342" s="332"/>
      <c r="D4342" s="333"/>
      <c r="E4342" s="334"/>
      <c r="F4342" s="334"/>
      <c r="G4342" s="334"/>
      <c r="H4342" s="335"/>
      <c r="I4342" s="336"/>
      <c r="J4342" s="336"/>
      <c r="K4342" s="336"/>
      <c r="L4342" s="336"/>
      <c r="M4342" s="336"/>
      <c r="N4342" s="337"/>
    </row>
    <row r="4343" spans="2:14" x14ac:dyDescent="0.25">
      <c r="B4343" s="332"/>
      <c r="C4343" s="332"/>
      <c r="D4343" s="333"/>
      <c r="E4343" s="334"/>
      <c r="F4343" s="334"/>
      <c r="G4343" s="334"/>
      <c r="H4343" s="335"/>
      <c r="I4343" s="336"/>
      <c r="J4343" s="336"/>
      <c r="K4343" s="336"/>
      <c r="L4343" s="336"/>
      <c r="M4343" s="336"/>
      <c r="N4343" s="337"/>
    </row>
    <row r="4344" spans="2:14" x14ac:dyDescent="0.25">
      <c r="B4344" s="332"/>
      <c r="C4344" s="332"/>
      <c r="D4344" s="333"/>
      <c r="E4344" s="334"/>
      <c r="F4344" s="334"/>
      <c r="G4344" s="334"/>
      <c r="H4344" s="335"/>
      <c r="I4344" s="336"/>
      <c r="J4344" s="336"/>
      <c r="K4344" s="336"/>
      <c r="L4344" s="336"/>
      <c r="M4344" s="336"/>
      <c r="N4344" s="337"/>
    </row>
    <row r="4345" spans="2:14" x14ac:dyDescent="0.25">
      <c r="B4345" s="332"/>
      <c r="C4345" s="332"/>
      <c r="D4345" s="333"/>
      <c r="E4345" s="334"/>
      <c r="F4345" s="334"/>
      <c r="G4345" s="334"/>
      <c r="H4345" s="335"/>
      <c r="I4345" s="336"/>
      <c r="J4345" s="336"/>
      <c r="K4345" s="336"/>
      <c r="L4345" s="336"/>
      <c r="M4345" s="336"/>
      <c r="N4345" s="337"/>
    </row>
    <row r="4346" spans="2:14" x14ac:dyDescent="0.25">
      <c r="B4346" s="332"/>
      <c r="C4346" s="332"/>
      <c r="D4346" s="333"/>
      <c r="E4346" s="334"/>
      <c r="F4346" s="334"/>
      <c r="G4346" s="334"/>
      <c r="H4346" s="335"/>
      <c r="I4346" s="336"/>
      <c r="J4346" s="336"/>
      <c r="K4346" s="336"/>
      <c r="L4346" s="336"/>
      <c r="M4346" s="336"/>
      <c r="N4346" s="337"/>
    </row>
    <row r="4347" spans="2:14" x14ac:dyDescent="0.25">
      <c r="B4347" s="332"/>
      <c r="C4347" s="332"/>
      <c r="D4347" s="333"/>
      <c r="E4347" s="334"/>
      <c r="F4347" s="334"/>
      <c r="G4347" s="334"/>
      <c r="H4347" s="335"/>
      <c r="I4347" s="336"/>
      <c r="J4347" s="336"/>
      <c r="K4347" s="336"/>
      <c r="L4347" s="336"/>
      <c r="M4347" s="336"/>
      <c r="N4347" s="337"/>
    </row>
    <row r="4348" spans="2:14" x14ac:dyDescent="0.25">
      <c r="B4348" s="332"/>
      <c r="C4348" s="332"/>
      <c r="D4348" s="333"/>
      <c r="E4348" s="334"/>
      <c r="F4348" s="334"/>
      <c r="G4348" s="334"/>
      <c r="H4348" s="335"/>
      <c r="I4348" s="336"/>
      <c r="J4348" s="336"/>
      <c r="K4348" s="336"/>
      <c r="L4348" s="336"/>
      <c r="M4348" s="336"/>
      <c r="N4348" s="337"/>
    </row>
    <row r="4349" spans="2:14" x14ac:dyDescent="0.25">
      <c r="B4349" s="332"/>
      <c r="C4349" s="332"/>
      <c r="D4349" s="333"/>
      <c r="E4349" s="334"/>
      <c r="F4349" s="334"/>
      <c r="G4349" s="334"/>
      <c r="H4349" s="335"/>
      <c r="I4349" s="336"/>
      <c r="J4349" s="336"/>
      <c r="K4349" s="336"/>
      <c r="L4349" s="336"/>
      <c r="M4349" s="336"/>
      <c r="N4349" s="337"/>
    </row>
    <row r="4350" spans="2:14" x14ac:dyDescent="0.25">
      <c r="B4350" s="332"/>
      <c r="C4350" s="332"/>
      <c r="D4350" s="333"/>
      <c r="E4350" s="334"/>
      <c r="F4350" s="334"/>
      <c r="G4350" s="334"/>
      <c r="H4350" s="335"/>
      <c r="I4350" s="336"/>
      <c r="J4350" s="336"/>
      <c r="K4350" s="336"/>
      <c r="L4350" s="336"/>
      <c r="M4350" s="336"/>
      <c r="N4350" s="337"/>
    </row>
    <row r="4351" spans="2:14" x14ac:dyDescent="0.25">
      <c r="B4351" s="332"/>
      <c r="C4351" s="332"/>
      <c r="D4351" s="333"/>
      <c r="E4351" s="334"/>
      <c r="F4351" s="334"/>
      <c r="G4351" s="334"/>
      <c r="H4351" s="335"/>
      <c r="I4351" s="336"/>
      <c r="J4351" s="336"/>
      <c r="K4351" s="336"/>
      <c r="L4351" s="336"/>
      <c r="M4351" s="336"/>
      <c r="N4351" s="337"/>
    </row>
    <row r="4352" spans="2:14" x14ac:dyDescent="0.25">
      <c r="B4352" s="332"/>
      <c r="C4352" s="332"/>
      <c r="D4352" s="333"/>
      <c r="E4352" s="334"/>
      <c r="F4352" s="334"/>
      <c r="G4352" s="334"/>
      <c r="H4352" s="335"/>
      <c r="I4352" s="336"/>
      <c r="J4352" s="336"/>
      <c r="K4352" s="336"/>
      <c r="L4352" s="336"/>
      <c r="M4352" s="336"/>
      <c r="N4352" s="337"/>
    </row>
    <row r="4353" spans="2:14" x14ac:dyDescent="0.25">
      <c r="B4353" s="332"/>
      <c r="C4353" s="332"/>
      <c r="D4353" s="333"/>
      <c r="E4353" s="334"/>
      <c r="F4353" s="334"/>
      <c r="G4353" s="334"/>
      <c r="H4353" s="335"/>
      <c r="I4353" s="336"/>
      <c r="J4353" s="336"/>
      <c r="K4353" s="336"/>
      <c r="L4353" s="336"/>
      <c r="M4353" s="336"/>
      <c r="N4353" s="337"/>
    </row>
    <row r="4354" spans="2:14" x14ac:dyDescent="0.25">
      <c r="B4354" s="332"/>
      <c r="C4354" s="332"/>
      <c r="D4354" s="333"/>
      <c r="E4354" s="334"/>
      <c r="F4354" s="334"/>
      <c r="G4354" s="334"/>
      <c r="H4354" s="335"/>
      <c r="I4354" s="336"/>
      <c r="J4354" s="336"/>
      <c r="K4354" s="336"/>
      <c r="L4354" s="336"/>
      <c r="M4354" s="336"/>
      <c r="N4354" s="337"/>
    </row>
    <row r="4355" spans="2:14" x14ac:dyDescent="0.25">
      <c r="B4355" s="332"/>
      <c r="C4355" s="332"/>
      <c r="D4355" s="333"/>
      <c r="E4355" s="334"/>
      <c r="F4355" s="334"/>
      <c r="G4355" s="334"/>
      <c r="H4355" s="335"/>
      <c r="I4355" s="336"/>
      <c r="J4355" s="336"/>
      <c r="K4355" s="336"/>
      <c r="L4355" s="336"/>
      <c r="M4355" s="336"/>
      <c r="N4355" s="337"/>
    </row>
    <row r="4356" spans="2:14" x14ac:dyDescent="0.25">
      <c r="B4356" s="332"/>
      <c r="C4356" s="332"/>
      <c r="D4356" s="333"/>
      <c r="E4356" s="334"/>
      <c r="F4356" s="334"/>
      <c r="G4356" s="334"/>
      <c r="H4356" s="335"/>
      <c r="I4356" s="336"/>
      <c r="J4356" s="336"/>
      <c r="K4356" s="336"/>
      <c r="L4356" s="336"/>
      <c r="M4356" s="336"/>
      <c r="N4356" s="337"/>
    </row>
    <row r="4357" spans="2:14" x14ac:dyDescent="0.25">
      <c r="B4357" s="332"/>
      <c r="C4357" s="332"/>
      <c r="D4357" s="333"/>
      <c r="E4357" s="334"/>
      <c r="F4357" s="334"/>
      <c r="G4357" s="334"/>
      <c r="H4357" s="335"/>
      <c r="I4357" s="336"/>
      <c r="J4357" s="336"/>
      <c r="K4357" s="336"/>
      <c r="L4357" s="336"/>
      <c r="M4357" s="336"/>
      <c r="N4357" s="337"/>
    </row>
    <row r="4358" spans="2:14" x14ac:dyDescent="0.25">
      <c r="B4358" s="332"/>
      <c r="C4358" s="332"/>
      <c r="D4358" s="333"/>
      <c r="E4358" s="334"/>
      <c r="F4358" s="334"/>
      <c r="G4358" s="334"/>
      <c r="H4358" s="335"/>
      <c r="I4358" s="336"/>
      <c r="J4358" s="336"/>
      <c r="K4358" s="336"/>
      <c r="L4358" s="336"/>
      <c r="M4358" s="336"/>
      <c r="N4358" s="337"/>
    </row>
    <row r="4359" spans="2:14" x14ac:dyDescent="0.25">
      <c r="B4359" s="332"/>
      <c r="C4359" s="332"/>
      <c r="D4359" s="333"/>
      <c r="E4359" s="334"/>
      <c r="F4359" s="334"/>
      <c r="G4359" s="334"/>
      <c r="H4359" s="335"/>
      <c r="I4359" s="336"/>
      <c r="J4359" s="336"/>
      <c r="K4359" s="336"/>
      <c r="L4359" s="336"/>
      <c r="M4359" s="336"/>
      <c r="N4359" s="337"/>
    </row>
    <row r="4360" spans="2:14" x14ac:dyDescent="0.25">
      <c r="B4360" s="332"/>
      <c r="C4360" s="332"/>
      <c r="D4360" s="333"/>
      <c r="E4360" s="334"/>
      <c r="F4360" s="334"/>
      <c r="G4360" s="334"/>
      <c r="H4360" s="335"/>
      <c r="I4360" s="336"/>
      <c r="J4360" s="336"/>
      <c r="K4360" s="336"/>
      <c r="L4360" s="336"/>
      <c r="M4360" s="336"/>
      <c r="N4360" s="337"/>
    </row>
    <row r="4361" spans="2:14" x14ac:dyDescent="0.25">
      <c r="B4361" s="332"/>
      <c r="C4361" s="332"/>
      <c r="D4361" s="333"/>
      <c r="E4361" s="334"/>
      <c r="F4361" s="334"/>
      <c r="G4361" s="334"/>
      <c r="H4361" s="335"/>
      <c r="I4361" s="336"/>
      <c r="J4361" s="336"/>
      <c r="K4361" s="336"/>
      <c r="L4361" s="336"/>
      <c r="M4361" s="336"/>
      <c r="N4361" s="337"/>
    </row>
    <row r="4362" spans="2:14" x14ac:dyDescent="0.25">
      <c r="B4362" s="332"/>
      <c r="C4362" s="332"/>
      <c r="D4362" s="333"/>
      <c r="E4362" s="334"/>
      <c r="F4362" s="334"/>
      <c r="G4362" s="334"/>
      <c r="H4362" s="335"/>
      <c r="I4362" s="336"/>
      <c r="J4362" s="336"/>
      <c r="K4362" s="336"/>
      <c r="L4362" s="336"/>
      <c r="M4362" s="336"/>
      <c r="N4362" s="337"/>
    </row>
    <row r="4363" spans="2:14" x14ac:dyDescent="0.25">
      <c r="B4363" s="332"/>
      <c r="C4363" s="332"/>
      <c r="D4363" s="333"/>
      <c r="E4363" s="334"/>
      <c r="F4363" s="334"/>
      <c r="G4363" s="334"/>
      <c r="H4363" s="335"/>
      <c r="I4363" s="336"/>
      <c r="J4363" s="336"/>
      <c r="K4363" s="336"/>
      <c r="L4363" s="336"/>
      <c r="M4363" s="336"/>
      <c r="N4363" s="337"/>
    </row>
    <row r="4364" spans="2:14" x14ac:dyDescent="0.25">
      <c r="B4364" s="332"/>
      <c r="C4364" s="332"/>
      <c r="D4364" s="333"/>
      <c r="E4364" s="334"/>
      <c r="F4364" s="334"/>
      <c r="G4364" s="334"/>
      <c r="H4364" s="335"/>
      <c r="I4364" s="336"/>
      <c r="J4364" s="336"/>
      <c r="K4364" s="336"/>
      <c r="L4364" s="336"/>
      <c r="M4364" s="336"/>
      <c r="N4364" s="337"/>
    </row>
    <row r="4365" spans="2:14" x14ac:dyDescent="0.25">
      <c r="B4365" s="332"/>
      <c r="C4365" s="332"/>
      <c r="D4365" s="333"/>
      <c r="E4365" s="334"/>
      <c r="F4365" s="334"/>
      <c r="G4365" s="334"/>
      <c r="H4365" s="335"/>
      <c r="I4365" s="336"/>
      <c r="J4365" s="336"/>
      <c r="K4365" s="336"/>
      <c r="L4365" s="336"/>
      <c r="M4365" s="336"/>
      <c r="N4365" s="337"/>
    </row>
    <row r="4366" spans="2:14" x14ac:dyDescent="0.25">
      <c r="B4366" s="332"/>
      <c r="C4366" s="332"/>
      <c r="D4366" s="333"/>
      <c r="E4366" s="334"/>
      <c r="F4366" s="334"/>
      <c r="G4366" s="334"/>
      <c r="H4366" s="335"/>
      <c r="I4366" s="336"/>
      <c r="J4366" s="336"/>
      <c r="K4366" s="336"/>
      <c r="L4366" s="336"/>
      <c r="M4366" s="336"/>
      <c r="N4366" s="337"/>
    </row>
    <row r="4367" spans="2:14" x14ac:dyDescent="0.25">
      <c r="B4367" s="332"/>
      <c r="C4367" s="332"/>
      <c r="D4367" s="333"/>
      <c r="E4367" s="334"/>
      <c r="F4367" s="334"/>
      <c r="G4367" s="334"/>
      <c r="H4367" s="335"/>
      <c r="I4367" s="336"/>
      <c r="J4367" s="336"/>
      <c r="K4367" s="336"/>
      <c r="L4367" s="336"/>
      <c r="M4367" s="336"/>
      <c r="N4367" s="337"/>
    </row>
    <row r="4368" spans="2:14" x14ac:dyDescent="0.25">
      <c r="B4368" s="332"/>
      <c r="C4368" s="332"/>
      <c r="D4368" s="333"/>
      <c r="E4368" s="334"/>
      <c r="F4368" s="334"/>
      <c r="G4368" s="334"/>
      <c r="H4368" s="335"/>
      <c r="I4368" s="336"/>
      <c r="J4368" s="336"/>
      <c r="K4368" s="336"/>
      <c r="L4368" s="336"/>
      <c r="M4368" s="336"/>
      <c r="N4368" s="337"/>
    </row>
    <row r="4369" spans="2:14" x14ac:dyDescent="0.25">
      <c r="B4369" s="332"/>
      <c r="C4369" s="332"/>
      <c r="D4369" s="333"/>
      <c r="E4369" s="334"/>
      <c r="F4369" s="334"/>
      <c r="G4369" s="334"/>
      <c r="H4369" s="335"/>
      <c r="I4369" s="336"/>
      <c r="J4369" s="336"/>
      <c r="K4369" s="336"/>
      <c r="L4369" s="336"/>
      <c r="M4369" s="336"/>
      <c r="N4369" s="337"/>
    </row>
    <row r="4370" spans="2:14" x14ac:dyDescent="0.25">
      <c r="B4370" s="332"/>
      <c r="C4370" s="332"/>
      <c r="D4370" s="333"/>
      <c r="E4370" s="334"/>
      <c r="F4370" s="334"/>
      <c r="G4370" s="334"/>
      <c r="H4370" s="335"/>
      <c r="I4370" s="336"/>
      <c r="J4370" s="336"/>
      <c r="K4370" s="336"/>
      <c r="L4370" s="336"/>
      <c r="M4370" s="336"/>
      <c r="N4370" s="337"/>
    </row>
    <row r="4371" spans="2:14" x14ac:dyDescent="0.25">
      <c r="B4371" s="332"/>
      <c r="C4371" s="332"/>
      <c r="D4371" s="333"/>
      <c r="E4371" s="334"/>
      <c r="F4371" s="334"/>
      <c r="G4371" s="334"/>
      <c r="H4371" s="335"/>
      <c r="I4371" s="336"/>
      <c r="J4371" s="336"/>
      <c r="K4371" s="336"/>
      <c r="L4371" s="336"/>
      <c r="M4371" s="336"/>
      <c r="N4371" s="337"/>
    </row>
    <row r="4372" spans="2:14" x14ac:dyDescent="0.25">
      <c r="B4372" s="332"/>
      <c r="C4372" s="332"/>
      <c r="D4372" s="333"/>
      <c r="E4372" s="334"/>
      <c r="F4372" s="334"/>
      <c r="G4372" s="334"/>
      <c r="H4372" s="335"/>
      <c r="I4372" s="336"/>
      <c r="J4372" s="336"/>
      <c r="K4372" s="336"/>
      <c r="L4372" s="336"/>
      <c r="M4372" s="336"/>
      <c r="N4372" s="337"/>
    </row>
    <row r="4373" spans="2:14" x14ac:dyDescent="0.25">
      <c r="B4373" s="332"/>
      <c r="C4373" s="332"/>
      <c r="D4373" s="333"/>
      <c r="E4373" s="334"/>
      <c r="F4373" s="334"/>
      <c r="G4373" s="334"/>
      <c r="H4373" s="335"/>
      <c r="I4373" s="336"/>
      <c r="J4373" s="336"/>
      <c r="K4373" s="336"/>
      <c r="L4373" s="336"/>
      <c r="M4373" s="336"/>
      <c r="N4373" s="337"/>
    </row>
    <row r="4374" spans="2:14" x14ac:dyDescent="0.25">
      <c r="B4374" s="332"/>
      <c r="C4374" s="332"/>
      <c r="D4374" s="333"/>
      <c r="E4374" s="334"/>
      <c r="F4374" s="334"/>
      <c r="G4374" s="334"/>
      <c r="H4374" s="335"/>
      <c r="I4374" s="336"/>
      <c r="J4374" s="336"/>
      <c r="K4374" s="336"/>
      <c r="L4374" s="336"/>
      <c r="M4374" s="336"/>
      <c r="N4374" s="337"/>
    </row>
    <row r="4375" spans="2:14" x14ac:dyDescent="0.25">
      <c r="B4375" s="332"/>
      <c r="C4375" s="332"/>
      <c r="D4375" s="333"/>
      <c r="E4375" s="334"/>
      <c r="F4375" s="334"/>
      <c r="G4375" s="334"/>
      <c r="H4375" s="335"/>
      <c r="I4375" s="336"/>
      <c r="J4375" s="336"/>
      <c r="K4375" s="336"/>
      <c r="L4375" s="336"/>
      <c r="M4375" s="336"/>
      <c r="N4375" s="337"/>
    </row>
    <row r="4376" spans="2:14" x14ac:dyDescent="0.25">
      <c r="B4376" s="332"/>
      <c r="C4376" s="332"/>
      <c r="D4376" s="333"/>
      <c r="E4376" s="334"/>
      <c r="F4376" s="334"/>
      <c r="G4376" s="334"/>
      <c r="H4376" s="335"/>
      <c r="I4376" s="336"/>
      <c r="J4376" s="336"/>
      <c r="K4376" s="336"/>
      <c r="L4376" s="336"/>
      <c r="M4376" s="336"/>
      <c r="N4376" s="337"/>
    </row>
    <row r="4377" spans="2:14" x14ac:dyDescent="0.25">
      <c r="B4377" s="332"/>
      <c r="C4377" s="332"/>
      <c r="D4377" s="333"/>
      <c r="E4377" s="334"/>
      <c r="F4377" s="334"/>
      <c r="G4377" s="334"/>
      <c r="H4377" s="335"/>
      <c r="I4377" s="336"/>
      <c r="J4377" s="336"/>
      <c r="K4377" s="336"/>
      <c r="L4377" s="336"/>
      <c r="M4377" s="336"/>
      <c r="N4377" s="337"/>
    </row>
    <row r="4378" spans="2:14" x14ac:dyDescent="0.25">
      <c r="B4378" s="332"/>
      <c r="C4378" s="332"/>
      <c r="D4378" s="333"/>
      <c r="E4378" s="334"/>
      <c r="F4378" s="334"/>
      <c r="G4378" s="334"/>
      <c r="H4378" s="335"/>
      <c r="I4378" s="336"/>
      <c r="J4378" s="336"/>
      <c r="K4378" s="336"/>
      <c r="L4378" s="336"/>
      <c r="M4378" s="336"/>
      <c r="N4378" s="337"/>
    </row>
    <row r="4379" spans="2:14" x14ac:dyDescent="0.25">
      <c r="B4379" s="332"/>
      <c r="C4379" s="332"/>
      <c r="D4379" s="333"/>
      <c r="E4379" s="334"/>
      <c r="F4379" s="334"/>
      <c r="G4379" s="334"/>
      <c r="H4379" s="335"/>
      <c r="I4379" s="336"/>
      <c r="J4379" s="336"/>
      <c r="K4379" s="336"/>
      <c r="L4379" s="336"/>
      <c r="M4379" s="336"/>
      <c r="N4379" s="337"/>
    </row>
    <row r="4380" spans="2:14" x14ac:dyDescent="0.25">
      <c r="B4380" s="332"/>
      <c r="C4380" s="332"/>
      <c r="D4380" s="333"/>
      <c r="E4380" s="334"/>
      <c r="F4380" s="334"/>
      <c r="G4380" s="334"/>
      <c r="H4380" s="335"/>
      <c r="I4380" s="336"/>
      <c r="J4380" s="336"/>
      <c r="K4380" s="336"/>
      <c r="L4380" s="336"/>
      <c r="M4380" s="336"/>
      <c r="N4380" s="337"/>
    </row>
    <row r="4381" spans="2:14" x14ac:dyDescent="0.25">
      <c r="B4381" s="332"/>
      <c r="C4381" s="332"/>
      <c r="D4381" s="333"/>
      <c r="E4381" s="334"/>
      <c r="F4381" s="334"/>
      <c r="G4381" s="334"/>
      <c r="H4381" s="335"/>
      <c r="I4381" s="336"/>
      <c r="J4381" s="336"/>
      <c r="K4381" s="336"/>
      <c r="L4381" s="336"/>
      <c r="M4381" s="336"/>
      <c r="N4381" s="337"/>
    </row>
    <row r="4382" spans="2:14" x14ac:dyDescent="0.25">
      <c r="B4382" s="332"/>
      <c r="C4382" s="332"/>
      <c r="D4382" s="333"/>
      <c r="E4382" s="334"/>
      <c r="F4382" s="334"/>
      <c r="G4382" s="334"/>
      <c r="H4382" s="335"/>
      <c r="I4382" s="336"/>
      <c r="J4382" s="336"/>
      <c r="K4382" s="336"/>
      <c r="L4382" s="336"/>
      <c r="M4382" s="336"/>
      <c r="N4382" s="337"/>
    </row>
    <row r="4383" spans="2:14" x14ac:dyDescent="0.25">
      <c r="B4383" s="332"/>
      <c r="C4383" s="332"/>
      <c r="D4383" s="333"/>
      <c r="E4383" s="334"/>
      <c r="F4383" s="334"/>
      <c r="G4383" s="334"/>
      <c r="H4383" s="335"/>
      <c r="I4383" s="336"/>
      <c r="J4383" s="336"/>
      <c r="K4383" s="336"/>
      <c r="L4383" s="336"/>
      <c r="M4383" s="336"/>
      <c r="N4383" s="337"/>
    </row>
    <row r="4384" spans="2:14" x14ac:dyDescent="0.25">
      <c r="B4384" s="332"/>
      <c r="C4384" s="332"/>
      <c r="D4384" s="333"/>
      <c r="E4384" s="334"/>
      <c r="F4384" s="334"/>
      <c r="G4384" s="334"/>
      <c r="H4384" s="335"/>
      <c r="I4384" s="336"/>
      <c r="J4384" s="336"/>
      <c r="K4384" s="336"/>
      <c r="L4384" s="336"/>
      <c r="M4384" s="336"/>
      <c r="N4384" s="337"/>
    </row>
    <row r="4385" spans="2:14" x14ac:dyDescent="0.25">
      <c r="B4385" s="332"/>
      <c r="C4385" s="332"/>
      <c r="D4385" s="333"/>
      <c r="E4385" s="334"/>
      <c r="F4385" s="334"/>
      <c r="G4385" s="334"/>
      <c r="H4385" s="335"/>
      <c r="I4385" s="336"/>
      <c r="J4385" s="336"/>
      <c r="K4385" s="336"/>
      <c r="L4385" s="336"/>
      <c r="M4385" s="336"/>
      <c r="N4385" s="337"/>
    </row>
    <row r="4386" spans="2:14" x14ac:dyDescent="0.25">
      <c r="B4386" s="332"/>
      <c r="C4386" s="332"/>
      <c r="D4386" s="333"/>
      <c r="E4386" s="334"/>
      <c r="F4386" s="334"/>
      <c r="G4386" s="334"/>
      <c r="H4386" s="335"/>
      <c r="I4386" s="336"/>
      <c r="J4386" s="336"/>
      <c r="K4386" s="336"/>
      <c r="L4386" s="336"/>
      <c r="M4386" s="336"/>
      <c r="N4386" s="337"/>
    </row>
    <row r="4387" spans="2:14" x14ac:dyDescent="0.25">
      <c r="B4387" s="332"/>
      <c r="C4387" s="332"/>
      <c r="D4387" s="333"/>
      <c r="E4387" s="334"/>
      <c r="F4387" s="334"/>
      <c r="G4387" s="334"/>
      <c r="H4387" s="335"/>
      <c r="I4387" s="336"/>
      <c r="J4387" s="336"/>
      <c r="K4387" s="336"/>
      <c r="L4387" s="336"/>
      <c r="M4387" s="336"/>
      <c r="N4387" s="337"/>
    </row>
    <row r="4388" spans="2:14" x14ac:dyDescent="0.25">
      <c r="B4388" s="332"/>
      <c r="C4388" s="332"/>
      <c r="D4388" s="333"/>
      <c r="E4388" s="334"/>
      <c r="F4388" s="334"/>
      <c r="G4388" s="334"/>
      <c r="H4388" s="335"/>
      <c r="I4388" s="336"/>
      <c r="J4388" s="336"/>
      <c r="K4388" s="336"/>
      <c r="L4388" s="336"/>
      <c r="M4388" s="336"/>
      <c r="N4388" s="337"/>
    </row>
    <row r="4389" spans="2:14" x14ac:dyDescent="0.25">
      <c r="B4389" s="332"/>
      <c r="C4389" s="332"/>
      <c r="D4389" s="333"/>
      <c r="E4389" s="334"/>
      <c r="F4389" s="334"/>
      <c r="G4389" s="334"/>
      <c r="H4389" s="335"/>
      <c r="I4389" s="336"/>
      <c r="J4389" s="336"/>
      <c r="K4389" s="336"/>
      <c r="L4389" s="336"/>
      <c r="M4389" s="336"/>
      <c r="N4389" s="337"/>
    </row>
    <row r="4390" spans="2:14" x14ac:dyDescent="0.25">
      <c r="B4390" s="332"/>
      <c r="C4390" s="332"/>
      <c r="D4390" s="333"/>
      <c r="E4390" s="334"/>
      <c r="F4390" s="334"/>
      <c r="G4390" s="334"/>
      <c r="H4390" s="335"/>
      <c r="I4390" s="336"/>
      <c r="J4390" s="336"/>
      <c r="K4390" s="336"/>
      <c r="L4390" s="336"/>
      <c r="M4390" s="336"/>
      <c r="N4390" s="337"/>
    </row>
    <row r="4391" spans="2:14" x14ac:dyDescent="0.25">
      <c r="B4391" s="332"/>
      <c r="C4391" s="332"/>
      <c r="D4391" s="333"/>
      <c r="E4391" s="334"/>
      <c r="F4391" s="334"/>
      <c r="G4391" s="334"/>
      <c r="H4391" s="335"/>
      <c r="I4391" s="336"/>
      <c r="J4391" s="336"/>
      <c r="K4391" s="336"/>
      <c r="L4391" s="336"/>
      <c r="M4391" s="336"/>
      <c r="N4391" s="337"/>
    </row>
    <row r="4392" spans="2:14" x14ac:dyDescent="0.25">
      <c r="B4392" s="332"/>
      <c r="C4392" s="332"/>
      <c r="D4392" s="333"/>
      <c r="E4392" s="334"/>
      <c r="F4392" s="334"/>
      <c r="G4392" s="334"/>
      <c r="H4392" s="335"/>
      <c r="I4392" s="336"/>
      <c r="J4392" s="336"/>
      <c r="K4392" s="336"/>
      <c r="L4392" s="336"/>
      <c r="M4392" s="336"/>
      <c r="N4392" s="337"/>
    </row>
    <row r="4393" spans="2:14" x14ac:dyDescent="0.25">
      <c r="B4393" s="332"/>
      <c r="C4393" s="332"/>
      <c r="D4393" s="333"/>
      <c r="E4393" s="334"/>
      <c r="F4393" s="334"/>
      <c r="G4393" s="334"/>
      <c r="H4393" s="335"/>
      <c r="I4393" s="336"/>
      <c r="J4393" s="336"/>
      <c r="K4393" s="336"/>
      <c r="L4393" s="336"/>
      <c r="M4393" s="336"/>
      <c r="N4393" s="337"/>
    </row>
    <row r="4394" spans="2:14" x14ac:dyDescent="0.25">
      <c r="B4394" s="332"/>
      <c r="C4394" s="332"/>
      <c r="D4394" s="333"/>
      <c r="E4394" s="334"/>
      <c r="F4394" s="334"/>
      <c r="G4394" s="334"/>
      <c r="H4394" s="335"/>
      <c r="I4394" s="336"/>
      <c r="J4394" s="336"/>
      <c r="K4394" s="336"/>
      <c r="L4394" s="336"/>
      <c r="M4394" s="336"/>
      <c r="N4394" s="337"/>
    </row>
    <row r="4395" spans="2:14" x14ac:dyDescent="0.25">
      <c r="B4395" s="332"/>
      <c r="C4395" s="332"/>
      <c r="D4395" s="333"/>
      <c r="E4395" s="334"/>
      <c r="F4395" s="334"/>
      <c r="G4395" s="334"/>
      <c r="H4395" s="335"/>
      <c r="I4395" s="336"/>
      <c r="J4395" s="336"/>
      <c r="K4395" s="336"/>
      <c r="L4395" s="336"/>
      <c r="M4395" s="336"/>
      <c r="N4395" s="337"/>
    </row>
    <row r="4396" spans="2:14" x14ac:dyDescent="0.25">
      <c r="B4396" s="332"/>
      <c r="C4396" s="332"/>
      <c r="D4396" s="333"/>
      <c r="E4396" s="334"/>
      <c r="F4396" s="334"/>
      <c r="G4396" s="334"/>
      <c r="H4396" s="335"/>
      <c r="I4396" s="336"/>
      <c r="J4396" s="336"/>
      <c r="K4396" s="336"/>
      <c r="L4396" s="336"/>
      <c r="M4396" s="336"/>
      <c r="N4396" s="337"/>
    </row>
    <row r="4397" spans="2:14" x14ac:dyDescent="0.25">
      <c r="B4397" s="332"/>
      <c r="C4397" s="332"/>
      <c r="D4397" s="333"/>
      <c r="E4397" s="334"/>
      <c r="F4397" s="334"/>
      <c r="G4397" s="334"/>
      <c r="H4397" s="335"/>
      <c r="I4397" s="336"/>
      <c r="J4397" s="336"/>
      <c r="K4397" s="336"/>
      <c r="L4397" s="336"/>
      <c r="M4397" s="336"/>
      <c r="N4397" s="337"/>
    </row>
    <row r="4398" spans="2:14" x14ac:dyDescent="0.25">
      <c r="B4398" s="332"/>
      <c r="C4398" s="332"/>
      <c r="D4398" s="333"/>
      <c r="E4398" s="334"/>
      <c r="F4398" s="334"/>
      <c r="G4398" s="334"/>
      <c r="H4398" s="335"/>
      <c r="I4398" s="336"/>
      <c r="J4398" s="336"/>
      <c r="K4398" s="336"/>
      <c r="L4398" s="336"/>
      <c r="M4398" s="336"/>
      <c r="N4398" s="337"/>
    </row>
    <row r="4399" spans="2:14" x14ac:dyDescent="0.25">
      <c r="B4399" s="332"/>
      <c r="C4399" s="332"/>
      <c r="D4399" s="333"/>
      <c r="E4399" s="334"/>
      <c r="F4399" s="334"/>
      <c r="G4399" s="334"/>
      <c r="H4399" s="335"/>
      <c r="I4399" s="336"/>
      <c r="J4399" s="336"/>
      <c r="K4399" s="336"/>
      <c r="L4399" s="336"/>
      <c r="M4399" s="336"/>
      <c r="N4399" s="337"/>
    </row>
    <row r="4400" spans="2:14" x14ac:dyDescent="0.25">
      <c r="B4400" s="332"/>
      <c r="C4400" s="332"/>
      <c r="D4400" s="333"/>
      <c r="E4400" s="334"/>
      <c r="F4400" s="334"/>
      <c r="G4400" s="334"/>
      <c r="H4400" s="335"/>
      <c r="I4400" s="336"/>
      <c r="J4400" s="336"/>
      <c r="K4400" s="336"/>
      <c r="L4400" s="336"/>
      <c r="M4400" s="336"/>
      <c r="N4400" s="337"/>
    </row>
    <row r="4401" spans="2:14" x14ac:dyDescent="0.25">
      <c r="B4401" s="332"/>
      <c r="C4401" s="332"/>
      <c r="D4401" s="333"/>
      <c r="E4401" s="334"/>
      <c r="F4401" s="334"/>
      <c r="G4401" s="334"/>
      <c r="H4401" s="335"/>
      <c r="I4401" s="336"/>
      <c r="J4401" s="336"/>
      <c r="K4401" s="336"/>
      <c r="L4401" s="336"/>
      <c r="M4401" s="336"/>
      <c r="N4401" s="337"/>
    </row>
    <row r="4402" spans="2:14" x14ac:dyDescent="0.25">
      <c r="B4402" s="332"/>
      <c r="C4402" s="332"/>
      <c r="D4402" s="333"/>
      <c r="E4402" s="334"/>
      <c r="F4402" s="334"/>
      <c r="G4402" s="334"/>
      <c r="H4402" s="335"/>
      <c r="I4402" s="336"/>
      <c r="J4402" s="336"/>
      <c r="K4402" s="336"/>
      <c r="L4402" s="336"/>
      <c r="M4402" s="336"/>
      <c r="N4402" s="337"/>
    </row>
    <row r="4403" spans="2:14" x14ac:dyDescent="0.25">
      <c r="B4403" s="332"/>
      <c r="C4403" s="332"/>
      <c r="D4403" s="333"/>
      <c r="E4403" s="334"/>
      <c r="F4403" s="334"/>
      <c r="G4403" s="334"/>
      <c r="H4403" s="335"/>
      <c r="I4403" s="336"/>
      <c r="J4403" s="336"/>
      <c r="K4403" s="336"/>
      <c r="L4403" s="336"/>
      <c r="M4403" s="336"/>
      <c r="N4403" s="337"/>
    </row>
    <row r="4404" spans="2:14" x14ac:dyDescent="0.25">
      <c r="B4404" s="332"/>
      <c r="C4404" s="332"/>
      <c r="D4404" s="333"/>
      <c r="E4404" s="334"/>
      <c r="F4404" s="334"/>
      <c r="G4404" s="334"/>
      <c r="H4404" s="335"/>
      <c r="I4404" s="336"/>
      <c r="J4404" s="336"/>
      <c r="K4404" s="336"/>
      <c r="L4404" s="336"/>
      <c r="M4404" s="336"/>
      <c r="N4404" s="337"/>
    </row>
    <row r="4405" spans="2:14" x14ac:dyDescent="0.25">
      <c r="B4405" s="332"/>
      <c r="C4405" s="332"/>
      <c r="D4405" s="333"/>
      <c r="E4405" s="334"/>
      <c r="F4405" s="334"/>
      <c r="G4405" s="334"/>
      <c r="H4405" s="335"/>
      <c r="I4405" s="336"/>
      <c r="J4405" s="336"/>
      <c r="K4405" s="336"/>
      <c r="L4405" s="336"/>
      <c r="M4405" s="336"/>
      <c r="N4405" s="337"/>
    </row>
    <row r="4406" spans="2:14" x14ac:dyDescent="0.25">
      <c r="B4406" s="332"/>
      <c r="C4406" s="332"/>
      <c r="D4406" s="333"/>
      <c r="E4406" s="334"/>
      <c r="F4406" s="334"/>
      <c r="G4406" s="334"/>
      <c r="H4406" s="335"/>
      <c r="I4406" s="336"/>
      <c r="J4406" s="336"/>
      <c r="K4406" s="336"/>
      <c r="L4406" s="336"/>
      <c r="M4406" s="336"/>
      <c r="N4406" s="337"/>
    </row>
    <row r="4407" spans="2:14" x14ac:dyDescent="0.25">
      <c r="B4407" s="332"/>
      <c r="C4407" s="332"/>
      <c r="D4407" s="333"/>
      <c r="E4407" s="334"/>
      <c r="F4407" s="334"/>
      <c r="G4407" s="334"/>
      <c r="H4407" s="335"/>
      <c r="I4407" s="336"/>
      <c r="J4407" s="336"/>
      <c r="K4407" s="336"/>
      <c r="L4407" s="336"/>
      <c r="M4407" s="336"/>
      <c r="N4407" s="337"/>
    </row>
    <row r="4408" spans="2:14" x14ac:dyDescent="0.25">
      <c r="B4408" s="332"/>
      <c r="C4408" s="332"/>
      <c r="D4408" s="333"/>
      <c r="E4408" s="334"/>
      <c r="F4408" s="334"/>
      <c r="G4408" s="334"/>
      <c r="H4408" s="335"/>
      <c r="I4408" s="336"/>
      <c r="J4408" s="336"/>
      <c r="K4408" s="336"/>
      <c r="L4408" s="336"/>
      <c r="M4408" s="336"/>
      <c r="N4408" s="337"/>
    </row>
    <row r="4409" spans="2:14" x14ac:dyDescent="0.25">
      <c r="B4409" s="332"/>
      <c r="C4409" s="332"/>
      <c r="D4409" s="333"/>
      <c r="E4409" s="334"/>
      <c r="F4409" s="334"/>
      <c r="G4409" s="334"/>
      <c r="H4409" s="335"/>
      <c r="I4409" s="336"/>
      <c r="J4409" s="336"/>
      <c r="K4409" s="336"/>
      <c r="L4409" s="336"/>
      <c r="M4409" s="336"/>
      <c r="N4409" s="337"/>
    </row>
    <row r="4410" spans="2:14" x14ac:dyDescent="0.25">
      <c r="B4410" s="332"/>
      <c r="C4410" s="332"/>
      <c r="D4410" s="333"/>
      <c r="E4410" s="334"/>
      <c r="F4410" s="334"/>
      <c r="G4410" s="334"/>
      <c r="H4410" s="335"/>
      <c r="I4410" s="336"/>
      <c r="J4410" s="336"/>
      <c r="K4410" s="336"/>
      <c r="L4410" s="336"/>
      <c r="M4410" s="336"/>
      <c r="N4410" s="337"/>
    </row>
    <row r="4411" spans="2:14" x14ac:dyDescent="0.25">
      <c r="B4411" s="332"/>
      <c r="C4411" s="332"/>
      <c r="D4411" s="333"/>
      <c r="E4411" s="334"/>
      <c r="F4411" s="334"/>
      <c r="G4411" s="334"/>
      <c r="H4411" s="335"/>
      <c r="I4411" s="336"/>
      <c r="J4411" s="336"/>
      <c r="K4411" s="336"/>
      <c r="L4411" s="336"/>
      <c r="M4411" s="336"/>
      <c r="N4411" s="337"/>
    </row>
    <row r="4412" spans="2:14" x14ac:dyDescent="0.25">
      <c r="B4412" s="332"/>
      <c r="C4412" s="332"/>
      <c r="D4412" s="333"/>
      <c r="E4412" s="334"/>
      <c r="F4412" s="334"/>
      <c r="G4412" s="334"/>
      <c r="H4412" s="335"/>
      <c r="I4412" s="336"/>
      <c r="J4412" s="336"/>
      <c r="K4412" s="336"/>
      <c r="L4412" s="336"/>
      <c r="M4412" s="336"/>
      <c r="N4412" s="337"/>
    </row>
    <row r="4413" spans="2:14" x14ac:dyDescent="0.25">
      <c r="B4413" s="332"/>
      <c r="C4413" s="332"/>
      <c r="D4413" s="333"/>
      <c r="E4413" s="334"/>
      <c r="F4413" s="334"/>
      <c r="G4413" s="334"/>
      <c r="H4413" s="335"/>
      <c r="I4413" s="336"/>
      <c r="J4413" s="336"/>
      <c r="K4413" s="336"/>
      <c r="L4413" s="336"/>
      <c r="M4413" s="336"/>
      <c r="N4413" s="337"/>
    </row>
    <row r="4414" spans="2:14" x14ac:dyDescent="0.25">
      <c r="B4414" s="332"/>
      <c r="C4414" s="332"/>
      <c r="D4414" s="333"/>
      <c r="E4414" s="334"/>
      <c r="F4414" s="334"/>
      <c r="G4414" s="334"/>
      <c r="H4414" s="335"/>
      <c r="I4414" s="336"/>
      <c r="J4414" s="336"/>
      <c r="K4414" s="336"/>
      <c r="L4414" s="336"/>
      <c r="M4414" s="336"/>
      <c r="N4414" s="337"/>
    </row>
    <row r="4415" spans="2:14" x14ac:dyDescent="0.25">
      <c r="B4415" s="332"/>
      <c r="C4415" s="332"/>
      <c r="D4415" s="333"/>
      <c r="E4415" s="334"/>
      <c r="F4415" s="334"/>
      <c r="G4415" s="334"/>
      <c r="H4415" s="335"/>
      <c r="I4415" s="336"/>
      <c r="J4415" s="336"/>
      <c r="K4415" s="336"/>
      <c r="L4415" s="336"/>
      <c r="M4415" s="336"/>
      <c r="N4415" s="337"/>
    </row>
    <row r="4416" spans="2:14" x14ac:dyDescent="0.25">
      <c r="B4416" s="332"/>
      <c r="C4416" s="332"/>
      <c r="D4416" s="333"/>
      <c r="E4416" s="334"/>
      <c r="F4416" s="334"/>
      <c r="G4416" s="334"/>
      <c r="H4416" s="335"/>
      <c r="I4416" s="336"/>
      <c r="J4416" s="336"/>
      <c r="K4416" s="336"/>
      <c r="L4416" s="336"/>
      <c r="M4416" s="336"/>
      <c r="N4416" s="337"/>
    </row>
    <row r="4417" spans="2:14" x14ac:dyDescent="0.25">
      <c r="B4417" s="332"/>
      <c r="C4417" s="332"/>
      <c r="D4417" s="333"/>
      <c r="E4417" s="334"/>
      <c r="F4417" s="334"/>
      <c r="G4417" s="334"/>
      <c r="H4417" s="335"/>
      <c r="I4417" s="336"/>
      <c r="J4417" s="336"/>
      <c r="K4417" s="336"/>
      <c r="L4417" s="336"/>
      <c r="M4417" s="336"/>
      <c r="N4417" s="337"/>
    </row>
    <row r="4418" spans="2:14" x14ac:dyDescent="0.25">
      <c r="B4418" s="332"/>
      <c r="C4418" s="332"/>
      <c r="D4418" s="333"/>
      <c r="E4418" s="334"/>
      <c r="F4418" s="334"/>
      <c r="G4418" s="334"/>
      <c r="H4418" s="335"/>
      <c r="I4418" s="336"/>
      <c r="J4418" s="336"/>
      <c r="K4418" s="336"/>
      <c r="L4418" s="336"/>
      <c r="M4418" s="336"/>
      <c r="N4418" s="337"/>
    </row>
    <row r="4419" spans="2:14" x14ac:dyDescent="0.25">
      <c r="B4419" s="332"/>
      <c r="C4419" s="332"/>
      <c r="D4419" s="333"/>
      <c r="E4419" s="334"/>
      <c r="F4419" s="334"/>
      <c r="G4419" s="334"/>
      <c r="H4419" s="335"/>
      <c r="I4419" s="336"/>
      <c r="J4419" s="336"/>
      <c r="K4419" s="336"/>
      <c r="L4419" s="336"/>
      <c r="M4419" s="336"/>
      <c r="N4419" s="337"/>
    </row>
    <row r="4420" spans="2:14" x14ac:dyDescent="0.25">
      <c r="B4420" s="332"/>
      <c r="C4420" s="332"/>
      <c r="D4420" s="333"/>
      <c r="E4420" s="334"/>
      <c r="F4420" s="334"/>
      <c r="G4420" s="334"/>
      <c r="H4420" s="335"/>
      <c r="I4420" s="336"/>
      <c r="J4420" s="336"/>
      <c r="K4420" s="336"/>
      <c r="L4420" s="336"/>
      <c r="M4420" s="336"/>
      <c r="N4420" s="337"/>
    </row>
    <row r="4421" spans="2:14" x14ac:dyDescent="0.25">
      <c r="B4421" s="332"/>
      <c r="C4421" s="332"/>
      <c r="D4421" s="333"/>
      <c r="E4421" s="334"/>
      <c r="F4421" s="334"/>
      <c r="G4421" s="334"/>
      <c r="H4421" s="335"/>
      <c r="I4421" s="336"/>
      <c r="J4421" s="336"/>
      <c r="K4421" s="336"/>
      <c r="L4421" s="336"/>
      <c r="M4421" s="336"/>
      <c r="N4421" s="337"/>
    </row>
    <row r="4422" spans="2:14" x14ac:dyDescent="0.25">
      <c r="B4422" s="332"/>
      <c r="C4422" s="332"/>
      <c r="D4422" s="333"/>
      <c r="E4422" s="334"/>
      <c r="F4422" s="334"/>
      <c r="G4422" s="334"/>
      <c r="H4422" s="335"/>
      <c r="I4422" s="336"/>
      <c r="J4422" s="336"/>
      <c r="K4422" s="336"/>
      <c r="L4422" s="336"/>
      <c r="M4422" s="336"/>
      <c r="N4422" s="337"/>
    </row>
    <row r="4423" spans="2:14" x14ac:dyDescent="0.25">
      <c r="B4423" s="332"/>
      <c r="C4423" s="332"/>
      <c r="D4423" s="333"/>
      <c r="E4423" s="334"/>
      <c r="F4423" s="334"/>
      <c r="G4423" s="334"/>
      <c r="H4423" s="335"/>
      <c r="I4423" s="336"/>
      <c r="J4423" s="336"/>
      <c r="K4423" s="336"/>
      <c r="L4423" s="336"/>
      <c r="M4423" s="336"/>
      <c r="N4423" s="337"/>
    </row>
    <row r="4424" spans="2:14" x14ac:dyDescent="0.25">
      <c r="B4424" s="332"/>
      <c r="C4424" s="332"/>
      <c r="D4424" s="333"/>
      <c r="E4424" s="334"/>
      <c r="F4424" s="334"/>
      <c r="G4424" s="334"/>
      <c r="H4424" s="335"/>
      <c r="I4424" s="336"/>
      <c r="J4424" s="336"/>
      <c r="K4424" s="336"/>
      <c r="L4424" s="336"/>
      <c r="M4424" s="336"/>
      <c r="N4424" s="337"/>
    </row>
    <row r="4425" spans="2:14" x14ac:dyDescent="0.25">
      <c r="B4425" s="332"/>
      <c r="C4425" s="332"/>
      <c r="D4425" s="333"/>
      <c r="E4425" s="334"/>
      <c r="F4425" s="334"/>
      <c r="G4425" s="334"/>
      <c r="H4425" s="335"/>
      <c r="I4425" s="336"/>
      <c r="J4425" s="336"/>
      <c r="K4425" s="336"/>
      <c r="L4425" s="336"/>
      <c r="M4425" s="336"/>
      <c r="N4425" s="337"/>
    </row>
    <row r="4426" spans="2:14" x14ac:dyDescent="0.25">
      <c r="B4426" s="332"/>
      <c r="C4426" s="332"/>
      <c r="D4426" s="333"/>
      <c r="E4426" s="334"/>
      <c r="F4426" s="334"/>
      <c r="G4426" s="334"/>
      <c r="H4426" s="335"/>
      <c r="I4426" s="336"/>
      <c r="J4426" s="336"/>
      <c r="K4426" s="336"/>
      <c r="L4426" s="336"/>
      <c r="M4426" s="336"/>
      <c r="N4426" s="337"/>
    </row>
    <row r="4427" spans="2:14" x14ac:dyDescent="0.25">
      <c r="B4427" s="332"/>
      <c r="C4427" s="332"/>
      <c r="D4427" s="333"/>
      <c r="E4427" s="334"/>
      <c r="F4427" s="334"/>
      <c r="G4427" s="334"/>
      <c r="H4427" s="335"/>
      <c r="I4427" s="336"/>
      <c r="J4427" s="336"/>
      <c r="K4427" s="336"/>
      <c r="L4427" s="336"/>
      <c r="M4427" s="336"/>
      <c r="N4427" s="337"/>
    </row>
    <row r="4428" spans="2:14" x14ac:dyDescent="0.25">
      <c r="B4428" s="332"/>
      <c r="C4428" s="332"/>
      <c r="D4428" s="333"/>
      <c r="E4428" s="334"/>
      <c r="F4428" s="334"/>
      <c r="G4428" s="334"/>
      <c r="H4428" s="335"/>
      <c r="I4428" s="336"/>
      <c r="J4428" s="336"/>
      <c r="K4428" s="336"/>
      <c r="L4428" s="336"/>
      <c r="M4428" s="336"/>
      <c r="N4428" s="337"/>
    </row>
    <row r="4429" spans="2:14" x14ac:dyDescent="0.25">
      <c r="B4429" s="332"/>
      <c r="C4429" s="332"/>
      <c r="D4429" s="333"/>
      <c r="E4429" s="334"/>
      <c r="F4429" s="334"/>
      <c r="G4429" s="334"/>
      <c r="H4429" s="335"/>
      <c r="I4429" s="336"/>
      <c r="J4429" s="336"/>
      <c r="K4429" s="336"/>
      <c r="L4429" s="336"/>
      <c r="M4429" s="336"/>
      <c r="N4429" s="337"/>
    </row>
    <row r="4430" spans="2:14" x14ac:dyDescent="0.25">
      <c r="B4430" s="332"/>
      <c r="C4430" s="332"/>
      <c r="D4430" s="333"/>
      <c r="E4430" s="334"/>
      <c r="F4430" s="334"/>
      <c r="G4430" s="334"/>
      <c r="H4430" s="335"/>
      <c r="I4430" s="336"/>
      <c r="J4430" s="336"/>
      <c r="K4430" s="336"/>
      <c r="L4430" s="336"/>
      <c r="M4430" s="336"/>
      <c r="N4430" s="337"/>
    </row>
    <row r="4431" spans="2:14" x14ac:dyDescent="0.25">
      <c r="B4431" s="332"/>
      <c r="C4431" s="332"/>
      <c r="D4431" s="333"/>
      <c r="E4431" s="334"/>
      <c r="F4431" s="334"/>
      <c r="G4431" s="334"/>
      <c r="H4431" s="335"/>
      <c r="I4431" s="336"/>
      <c r="J4431" s="336"/>
      <c r="K4431" s="336"/>
      <c r="L4431" s="336"/>
      <c r="M4431" s="336"/>
      <c r="N4431" s="337"/>
    </row>
    <row r="4432" spans="2:14" x14ac:dyDescent="0.25">
      <c r="B4432" s="332"/>
      <c r="C4432" s="332"/>
      <c r="D4432" s="333"/>
      <c r="E4432" s="334"/>
      <c r="F4432" s="334"/>
      <c r="G4432" s="334"/>
      <c r="H4432" s="335"/>
      <c r="I4432" s="336"/>
      <c r="J4432" s="336"/>
      <c r="K4432" s="336"/>
      <c r="L4432" s="336"/>
      <c r="M4432" s="336"/>
      <c r="N4432" s="337"/>
    </row>
    <row r="4433" spans="2:14" x14ac:dyDescent="0.25">
      <c r="B4433" s="332"/>
      <c r="C4433" s="332"/>
      <c r="D4433" s="333"/>
      <c r="E4433" s="334"/>
      <c r="F4433" s="334"/>
      <c r="G4433" s="334"/>
      <c r="H4433" s="335"/>
      <c r="I4433" s="336"/>
      <c r="J4433" s="336"/>
      <c r="K4433" s="336"/>
      <c r="L4433" s="336"/>
      <c r="M4433" s="336"/>
      <c r="N4433" s="337"/>
    </row>
    <row r="4434" spans="2:14" x14ac:dyDescent="0.25">
      <c r="B4434" s="332"/>
      <c r="C4434" s="332"/>
      <c r="D4434" s="333"/>
      <c r="E4434" s="334"/>
      <c r="F4434" s="334"/>
      <c r="G4434" s="334"/>
      <c r="H4434" s="335"/>
      <c r="I4434" s="336"/>
      <c r="J4434" s="336"/>
      <c r="K4434" s="336"/>
      <c r="L4434" s="336"/>
      <c r="M4434" s="336"/>
      <c r="N4434" s="337"/>
    </row>
    <row r="4435" spans="2:14" x14ac:dyDescent="0.25">
      <c r="B4435" s="332"/>
      <c r="C4435" s="332"/>
      <c r="D4435" s="333"/>
      <c r="E4435" s="334"/>
      <c r="F4435" s="334"/>
      <c r="G4435" s="334"/>
      <c r="H4435" s="335"/>
      <c r="I4435" s="336"/>
      <c r="J4435" s="336"/>
      <c r="K4435" s="336"/>
      <c r="L4435" s="336"/>
      <c r="M4435" s="336"/>
      <c r="N4435" s="337"/>
    </row>
    <row r="4436" spans="2:14" x14ac:dyDescent="0.25">
      <c r="B4436" s="332"/>
      <c r="C4436" s="332"/>
      <c r="D4436" s="333"/>
      <c r="E4436" s="334"/>
      <c r="F4436" s="334"/>
      <c r="G4436" s="334"/>
      <c r="H4436" s="335"/>
      <c r="I4436" s="336"/>
      <c r="J4436" s="336"/>
      <c r="K4436" s="336"/>
      <c r="L4436" s="336"/>
      <c r="M4436" s="336"/>
      <c r="N4436" s="337"/>
    </row>
    <row r="4437" spans="2:14" x14ac:dyDescent="0.25">
      <c r="B4437" s="332"/>
      <c r="C4437" s="332"/>
      <c r="D4437" s="333"/>
      <c r="E4437" s="334"/>
      <c r="F4437" s="334"/>
      <c r="G4437" s="334"/>
      <c r="H4437" s="335"/>
      <c r="I4437" s="336"/>
      <c r="J4437" s="336"/>
      <c r="K4437" s="336"/>
      <c r="L4437" s="336"/>
      <c r="M4437" s="336"/>
      <c r="N4437" s="337"/>
    </row>
    <row r="4438" spans="2:14" x14ac:dyDescent="0.25">
      <c r="B4438" s="332"/>
      <c r="C4438" s="332"/>
      <c r="D4438" s="333"/>
      <c r="E4438" s="334"/>
      <c r="F4438" s="334"/>
      <c r="G4438" s="334"/>
      <c r="H4438" s="335"/>
      <c r="I4438" s="336"/>
      <c r="J4438" s="336"/>
      <c r="K4438" s="336"/>
      <c r="L4438" s="336"/>
      <c r="M4438" s="336"/>
      <c r="N4438" s="337"/>
    </row>
    <row r="4439" spans="2:14" x14ac:dyDescent="0.25">
      <c r="B4439" s="332"/>
      <c r="C4439" s="332"/>
      <c r="D4439" s="333"/>
      <c r="E4439" s="334"/>
      <c r="F4439" s="334"/>
      <c r="G4439" s="334"/>
      <c r="H4439" s="335"/>
      <c r="I4439" s="336"/>
      <c r="J4439" s="336"/>
      <c r="K4439" s="336"/>
      <c r="L4439" s="336"/>
      <c r="M4439" s="336"/>
      <c r="N4439" s="337"/>
    </row>
    <row r="4440" spans="2:14" x14ac:dyDescent="0.25">
      <c r="B4440" s="332"/>
      <c r="C4440" s="332"/>
      <c r="D4440" s="333"/>
      <c r="E4440" s="334"/>
      <c r="F4440" s="334"/>
      <c r="G4440" s="334"/>
      <c r="H4440" s="335"/>
      <c r="I4440" s="336"/>
      <c r="J4440" s="336"/>
      <c r="K4440" s="336"/>
      <c r="L4440" s="336"/>
      <c r="M4440" s="336"/>
      <c r="N4440" s="337"/>
    </row>
    <row r="4441" spans="2:14" x14ac:dyDescent="0.25">
      <c r="B4441" s="332"/>
      <c r="C4441" s="332"/>
      <c r="D4441" s="333"/>
      <c r="E4441" s="334"/>
      <c r="F4441" s="334"/>
      <c r="G4441" s="334"/>
      <c r="H4441" s="335"/>
      <c r="I4441" s="336"/>
      <c r="J4441" s="336"/>
      <c r="K4441" s="336"/>
      <c r="L4441" s="336"/>
      <c r="M4441" s="336"/>
      <c r="N4441" s="337"/>
    </row>
    <row r="4442" spans="2:14" x14ac:dyDescent="0.25">
      <c r="B4442" s="332"/>
      <c r="C4442" s="332"/>
      <c r="D4442" s="333"/>
      <c r="E4442" s="334"/>
      <c r="F4442" s="334"/>
      <c r="G4442" s="334"/>
      <c r="H4442" s="335"/>
      <c r="I4442" s="336"/>
      <c r="J4442" s="336"/>
      <c r="K4442" s="336"/>
      <c r="L4442" s="336"/>
      <c r="M4442" s="336"/>
      <c r="N4442" s="337"/>
    </row>
    <row r="4443" spans="2:14" x14ac:dyDescent="0.25">
      <c r="B4443" s="332"/>
      <c r="C4443" s="332"/>
      <c r="D4443" s="333"/>
      <c r="E4443" s="334"/>
      <c r="F4443" s="334"/>
      <c r="G4443" s="334"/>
      <c r="H4443" s="335"/>
      <c r="I4443" s="336"/>
      <c r="J4443" s="336"/>
      <c r="K4443" s="336"/>
      <c r="L4443" s="336"/>
      <c r="M4443" s="336"/>
      <c r="N4443" s="337"/>
    </row>
    <row r="4444" spans="2:14" x14ac:dyDescent="0.25">
      <c r="B4444" s="332"/>
      <c r="C4444" s="332"/>
      <c r="D4444" s="333"/>
      <c r="E4444" s="334"/>
      <c r="F4444" s="334"/>
      <c r="G4444" s="334"/>
      <c r="H4444" s="335"/>
      <c r="I4444" s="336"/>
      <c r="J4444" s="336"/>
      <c r="K4444" s="336"/>
      <c r="L4444" s="336"/>
      <c r="M4444" s="336"/>
      <c r="N4444" s="337"/>
    </row>
    <row r="4445" spans="2:14" x14ac:dyDescent="0.25">
      <c r="B4445" s="332"/>
      <c r="C4445" s="332"/>
      <c r="D4445" s="333"/>
      <c r="E4445" s="334"/>
      <c r="F4445" s="334"/>
      <c r="G4445" s="334"/>
      <c r="H4445" s="335"/>
      <c r="I4445" s="336"/>
      <c r="J4445" s="336"/>
      <c r="K4445" s="336"/>
      <c r="L4445" s="336"/>
      <c r="M4445" s="336"/>
      <c r="N4445" s="337"/>
    </row>
    <row r="4446" spans="2:14" x14ac:dyDescent="0.25">
      <c r="B4446" s="332"/>
      <c r="C4446" s="332"/>
      <c r="D4446" s="333"/>
      <c r="E4446" s="334"/>
      <c r="F4446" s="334"/>
      <c r="G4446" s="334"/>
      <c r="H4446" s="335"/>
      <c r="I4446" s="336"/>
      <c r="J4446" s="336"/>
      <c r="K4446" s="336"/>
      <c r="L4446" s="336"/>
      <c r="M4446" s="336"/>
      <c r="N4446" s="337"/>
    </row>
    <row r="4447" spans="2:14" x14ac:dyDescent="0.25">
      <c r="B4447" s="332"/>
      <c r="C4447" s="332"/>
      <c r="D4447" s="333"/>
      <c r="E4447" s="334"/>
      <c r="F4447" s="334"/>
      <c r="G4447" s="334"/>
      <c r="H4447" s="335"/>
      <c r="I4447" s="336"/>
      <c r="J4447" s="336"/>
      <c r="K4447" s="336"/>
      <c r="L4447" s="336"/>
      <c r="M4447" s="336"/>
      <c r="N4447" s="337"/>
    </row>
    <row r="4448" spans="2:14" x14ac:dyDescent="0.25">
      <c r="B4448" s="332"/>
      <c r="C4448" s="332"/>
      <c r="D4448" s="333"/>
      <c r="E4448" s="334"/>
      <c r="F4448" s="334"/>
      <c r="G4448" s="334"/>
      <c r="H4448" s="335"/>
      <c r="I4448" s="336"/>
      <c r="J4448" s="336"/>
      <c r="K4448" s="336"/>
      <c r="L4448" s="336"/>
      <c r="M4448" s="336"/>
      <c r="N4448" s="337"/>
    </row>
    <row r="4449" spans="2:14" x14ac:dyDescent="0.25">
      <c r="B4449" s="332"/>
      <c r="C4449" s="332"/>
      <c r="D4449" s="333"/>
      <c r="E4449" s="334"/>
      <c r="F4449" s="334"/>
      <c r="G4449" s="334"/>
      <c r="H4449" s="335"/>
      <c r="I4449" s="336"/>
      <c r="J4449" s="336"/>
      <c r="K4449" s="336"/>
      <c r="L4449" s="336"/>
      <c r="M4449" s="336"/>
      <c r="N4449" s="337"/>
    </row>
    <row r="4450" spans="2:14" x14ac:dyDescent="0.25">
      <c r="B4450" s="332"/>
      <c r="C4450" s="332"/>
      <c r="D4450" s="333"/>
      <c r="E4450" s="334"/>
      <c r="F4450" s="334"/>
      <c r="G4450" s="334"/>
      <c r="H4450" s="335"/>
      <c r="I4450" s="336"/>
      <c r="J4450" s="336"/>
      <c r="K4450" s="336"/>
      <c r="L4450" s="336"/>
      <c r="M4450" s="336"/>
      <c r="N4450" s="337"/>
    </row>
    <row r="4451" spans="2:14" x14ac:dyDescent="0.25">
      <c r="B4451" s="332"/>
      <c r="C4451" s="332"/>
      <c r="D4451" s="333"/>
      <c r="E4451" s="334"/>
      <c r="F4451" s="334"/>
      <c r="G4451" s="334"/>
      <c r="H4451" s="335"/>
      <c r="I4451" s="336"/>
      <c r="J4451" s="336"/>
      <c r="K4451" s="336"/>
      <c r="L4451" s="336"/>
      <c r="M4451" s="336"/>
      <c r="N4451" s="337"/>
    </row>
    <row r="4452" spans="2:14" x14ac:dyDescent="0.25">
      <c r="B4452" s="332"/>
      <c r="C4452" s="332"/>
      <c r="D4452" s="333"/>
      <c r="E4452" s="334"/>
      <c r="F4452" s="334"/>
      <c r="G4452" s="334"/>
      <c r="H4452" s="335"/>
      <c r="I4452" s="336"/>
      <c r="J4452" s="336"/>
      <c r="K4452" s="336"/>
      <c r="L4452" s="336"/>
      <c r="M4452" s="336"/>
      <c r="N4452" s="337"/>
    </row>
    <row r="4453" spans="2:14" x14ac:dyDescent="0.25">
      <c r="B4453" s="332"/>
      <c r="C4453" s="332"/>
      <c r="D4453" s="333"/>
      <c r="E4453" s="334"/>
      <c r="F4453" s="334"/>
      <c r="G4453" s="334"/>
      <c r="H4453" s="335"/>
      <c r="I4453" s="336"/>
      <c r="J4453" s="336"/>
      <c r="K4453" s="336"/>
      <c r="L4453" s="336"/>
      <c r="M4453" s="336"/>
      <c r="N4453" s="337"/>
    </row>
    <row r="4454" spans="2:14" x14ac:dyDescent="0.25">
      <c r="B4454" s="332"/>
      <c r="C4454" s="332"/>
      <c r="D4454" s="333"/>
      <c r="E4454" s="334"/>
      <c r="F4454" s="334"/>
      <c r="G4454" s="334"/>
      <c r="H4454" s="335"/>
      <c r="I4454" s="336"/>
      <c r="J4454" s="336"/>
      <c r="K4454" s="336"/>
      <c r="L4454" s="336"/>
      <c r="M4454" s="336"/>
      <c r="N4454" s="337"/>
    </row>
    <row r="4455" spans="2:14" x14ac:dyDescent="0.25">
      <c r="B4455" s="332"/>
      <c r="C4455" s="332"/>
      <c r="D4455" s="333"/>
      <c r="E4455" s="334"/>
      <c r="F4455" s="334"/>
      <c r="G4455" s="334"/>
      <c r="H4455" s="335"/>
      <c r="I4455" s="336"/>
      <c r="J4455" s="336"/>
      <c r="K4455" s="336"/>
      <c r="L4455" s="336"/>
      <c r="M4455" s="336"/>
      <c r="N4455" s="337"/>
    </row>
    <row r="4456" spans="2:14" x14ac:dyDescent="0.25">
      <c r="B4456" s="332"/>
      <c r="C4456" s="332"/>
      <c r="D4456" s="333"/>
      <c r="E4456" s="334"/>
      <c r="F4456" s="334"/>
      <c r="G4456" s="334"/>
      <c r="H4456" s="335"/>
      <c r="I4456" s="336"/>
      <c r="J4456" s="336"/>
      <c r="K4456" s="336"/>
      <c r="L4456" s="336"/>
      <c r="M4456" s="336"/>
      <c r="N4456" s="337"/>
    </row>
    <row r="4457" spans="2:14" x14ac:dyDescent="0.25">
      <c r="B4457" s="332"/>
      <c r="C4457" s="332"/>
      <c r="D4457" s="333"/>
      <c r="E4457" s="334"/>
      <c r="F4457" s="334"/>
      <c r="G4457" s="334"/>
      <c r="H4457" s="335"/>
      <c r="I4457" s="336"/>
      <c r="J4457" s="336"/>
      <c r="K4457" s="336"/>
      <c r="L4457" s="336"/>
      <c r="M4457" s="336"/>
      <c r="N4457" s="337"/>
    </row>
    <row r="4458" spans="2:14" x14ac:dyDescent="0.25">
      <c r="B4458" s="332"/>
      <c r="C4458" s="332"/>
      <c r="D4458" s="333"/>
      <c r="E4458" s="334"/>
      <c r="F4458" s="334"/>
      <c r="G4458" s="334"/>
      <c r="H4458" s="335"/>
      <c r="I4458" s="336"/>
      <c r="J4458" s="336"/>
      <c r="K4458" s="336"/>
      <c r="L4458" s="336"/>
      <c r="M4458" s="336"/>
      <c r="N4458" s="337"/>
    </row>
    <row r="4459" spans="2:14" x14ac:dyDescent="0.25">
      <c r="B4459" s="332"/>
      <c r="C4459" s="332"/>
      <c r="D4459" s="333"/>
      <c r="E4459" s="334"/>
      <c r="F4459" s="334"/>
      <c r="G4459" s="334"/>
      <c r="H4459" s="335"/>
      <c r="I4459" s="336"/>
      <c r="J4459" s="336"/>
      <c r="K4459" s="336"/>
      <c r="L4459" s="336"/>
      <c r="M4459" s="336"/>
      <c r="N4459" s="337"/>
    </row>
    <row r="4460" spans="2:14" x14ac:dyDescent="0.25">
      <c r="B4460" s="332"/>
      <c r="C4460" s="332"/>
      <c r="D4460" s="333"/>
      <c r="E4460" s="334"/>
      <c r="F4460" s="334"/>
      <c r="G4460" s="334"/>
      <c r="H4460" s="335"/>
      <c r="I4460" s="336"/>
      <c r="J4460" s="336"/>
      <c r="K4460" s="336"/>
      <c r="L4460" s="336"/>
      <c r="M4460" s="336"/>
      <c r="N4460" s="337"/>
    </row>
    <row r="4461" spans="2:14" x14ac:dyDescent="0.25">
      <c r="B4461" s="332"/>
      <c r="C4461" s="332"/>
      <c r="D4461" s="333"/>
      <c r="E4461" s="334"/>
      <c r="F4461" s="334"/>
      <c r="G4461" s="334"/>
      <c r="H4461" s="335"/>
      <c r="I4461" s="336"/>
      <c r="J4461" s="336"/>
      <c r="K4461" s="336"/>
      <c r="L4461" s="336"/>
      <c r="M4461" s="336"/>
      <c r="N4461" s="337"/>
    </row>
    <row r="4462" spans="2:14" x14ac:dyDescent="0.25">
      <c r="B4462" s="332"/>
      <c r="C4462" s="332"/>
      <c r="D4462" s="333"/>
      <c r="E4462" s="334"/>
      <c r="F4462" s="334"/>
      <c r="G4462" s="334"/>
      <c r="H4462" s="335"/>
      <c r="I4462" s="336"/>
      <c r="J4462" s="336"/>
      <c r="K4462" s="336"/>
      <c r="L4462" s="336"/>
      <c r="M4462" s="336"/>
      <c r="N4462" s="337"/>
    </row>
    <row r="4463" spans="2:14" x14ac:dyDescent="0.25">
      <c r="B4463" s="332"/>
      <c r="C4463" s="332"/>
      <c r="D4463" s="333"/>
      <c r="E4463" s="334"/>
      <c r="F4463" s="334"/>
      <c r="G4463" s="334"/>
      <c r="H4463" s="335"/>
      <c r="I4463" s="336"/>
      <c r="J4463" s="336"/>
      <c r="K4463" s="336"/>
      <c r="L4463" s="336"/>
      <c r="M4463" s="336"/>
      <c r="N4463" s="337"/>
    </row>
    <row r="4464" spans="2:14" x14ac:dyDescent="0.25">
      <c r="B4464" s="332"/>
      <c r="C4464" s="332"/>
      <c r="D4464" s="333"/>
      <c r="E4464" s="334"/>
      <c r="F4464" s="334"/>
      <c r="G4464" s="334"/>
      <c r="H4464" s="335"/>
      <c r="I4464" s="336"/>
      <c r="J4464" s="336"/>
      <c r="K4464" s="336"/>
      <c r="L4464" s="336"/>
      <c r="M4464" s="336"/>
      <c r="N4464" s="337"/>
    </row>
    <row r="4465" spans="2:14" x14ac:dyDescent="0.25">
      <c r="B4465" s="332"/>
      <c r="C4465" s="332"/>
      <c r="D4465" s="333"/>
      <c r="E4465" s="334"/>
      <c r="F4465" s="334"/>
      <c r="G4465" s="334"/>
      <c r="H4465" s="335"/>
      <c r="I4465" s="336"/>
      <c r="J4465" s="336"/>
      <c r="K4465" s="336"/>
      <c r="L4465" s="336"/>
      <c r="M4465" s="336"/>
      <c r="N4465" s="337"/>
    </row>
    <row r="4466" spans="2:14" x14ac:dyDescent="0.25">
      <c r="B4466" s="332"/>
      <c r="C4466" s="332"/>
      <c r="D4466" s="333"/>
      <c r="E4466" s="334"/>
      <c r="F4466" s="334"/>
      <c r="G4466" s="334"/>
      <c r="H4466" s="335"/>
      <c r="I4466" s="336"/>
      <c r="J4466" s="336"/>
      <c r="K4466" s="336"/>
      <c r="L4466" s="336"/>
      <c r="M4466" s="336"/>
      <c r="N4466" s="337"/>
    </row>
    <row r="4467" spans="2:14" x14ac:dyDescent="0.25">
      <c r="B4467" s="332"/>
      <c r="C4467" s="332"/>
      <c r="D4467" s="333"/>
      <c r="E4467" s="334"/>
      <c r="F4467" s="334"/>
      <c r="G4467" s="334"/>
      <c r="H4467" s="335"/>
      <c r="I4467" s="336"/>
      <c r="J4467" s="336"/>
      <c r="K4467" s="336"/>
      <c r="L4467" s="336"/>
      <c r="M4467" s="336"/>
      <c r="N4467" s="337"/>
    </row>
    <row r="4468" spans="2:14" x14ac:dyDescent="0.25">
      <c r="B4468" s="332"/>
      <c r="C4468" s="332"/>
      <c r="D4468" s="333"/>
      <c r="E4468" s="334"/>
      <c r="F4468" s="334"/>
      <c r="G4468" s="334"/>
      <c r="H4468" s="335"/>
      <c r="I4468" s="336"/>
      <c r="J4468" s="336"/>
      <c r="K4468" s="336"/>
      <c r="L4468" s="336"/>
      <c r="M4468" s="336"/>
      <c r="N4468" s="337"/>
    </row>
    <row r="4469" spans="2:14" x14ac:dyDescent="0.25">
      <c r="B4469" s="332"/>
      <c r="C4469" s="332"/>
      <c r="D4469" s="333"/>
      <c r="E4469" s="334"/>
      <c r="F4469" s="334"/>
      <c r="G4469" s="334"/>
      <c r="H4469" s="335"/>
      <c r="I4469" s="336"/>
      <c r="J4469" s="336"/>
      <c r="K4469" s="336"/>
      <c r="L4469" s="336"/>
      <c r="M4469" s="336"/>
      <c r="N4469" s="337"/>
    </row>
    <row r="4470" spans="2:14" x14ac:dyDescent="0.25">
      <c r="B4470" s="332"/>
      <c r="C4470" s="332"/>
      <c r="D4470" s="333"/>
      <c r="E4470" s="334"/>
      <c r="F4470" s="334"/>
      <c r="G4470" s="334"/>
      <c r="H4470" s="335"/>
      <c r="I4470" s="336"/>
      <c r="J4470" s="336"/>
      <c r="K4470" s="336"/>
      <c r="L4470" s="336"/>
      <c r="M4470" s="336"/>
      <c r="N4470" s="337"/>
    </row>
    <row r="4471" spans="2:14" x14ac:dyDescent="0.25">
      <c r="B4471" s="332"/>
      <c r="C4471" s="332"/>
      <c r="D4471" s="333"/>
      <c r="E4471" s="334"/>
      <c r="F4471" s="334"/>
      <c r="G4471" s="334"/>
      <c r="H4471" s="335"/>
      <c r="I4471" s="336"/>
      <c r="J4471" s="336"/>
      <c r="K4471" s="336"/>
      <c r="L4471" s="336"/>
      <c r="M4471" s="336"/>
      <c r="N4471" s="337"/>
    </row>
    <row r="4472" spans="2:14" x14ac:dyDescent="0.25">
      <c r="B4472" s="332"/>
      <c r="C4472" s="332"/>
      <c r="D4472" s="333"/>
      <c r="E4472" s="334"/>
      <c r="F4472" s="334"/>
      <c r="G4472" s="334"/>
      <c r="H4472" s="335"/>
      <c r="I4472" s="336"/>
      <c r="J4472" s="336"/>
      <c r="K4472" s="336"/>
      <c r="L4472" s="336"/>
      <c r="M4472" s="336"/>
      <c r="N4472" s="337"/>
    </row>
    <row r="4473" spans="2:14" x14ac:dyDescent="0.25">
      <c r="B4473" s="332"/>
      <c r="C4473" s="332"/>
      <c r="D4473" s="333"/>
      <c r="E4473" s="334"/>
      <c r="F4473" s="334"/>
      <c r="G4473" s="334"/>
      <c r="H4473" s="335"/>
      <c r="I4473" s="336"/>
      <c r="J4473" s="336"/>
      <c r="K4473" s="336"/>
      <c r="L4473" s="336"/>
      <c r="M4473" s="336"/>
      <c r="N4473" s="337"/>
    </row>
    <row r="4474" spans="2:14" x14ac:dyDescent="0.25">
      <c r="B4474" s="332"/>
      <c r="C4474" s="332"/>
      <c r="D4474" s="333"/>
      <c r="E4474" s="334"/>
      <c r="F4474" s="334"/>
      <c r="G4474" s="334"/>
      <c r="H4474" s="335"/>
      <c r="I4474" s="336"/>
      <c r="J4474" s="336"/>
      <c r="K4474" s="336"/>
      <c r="L4474" s="336"/>
      <c r="M4474" s="336"/>
      <c r="N4474" s="337"/>
    </row>
    <row r="4475" spans="2:14" x14ac:dyDescent="0.25">
      <c r="B4475" s="332"/>
      <c r="C4475" s="332"/>
      <c r="D4475" s="333"/>
      <c r="E4475" s="334"/>
      <c r="F4475" s="334"/>
      <c r="G4475" s="334"/>
      <c r="H4475" s="335"/>
      <c r="I4475" s="336"/>
      <c r="J4475" s="336"/>
      <c r="K4475" s="336"/>
      <c r="L4475" s="336"/>
      <c r="M4475" s="336"/>
      <c r="N4475" s="337"/>
    </row>
    <row r="4476" spans="2:14" x14ac:dyDescent="0.25">
      <c r="B4476" s="332"/>
      <c r="C4476" s="332"/>
      <c r="D4476" s="333"/>
      <c r="E4476" s="334"/>
      <c r="F4476" s="334"/>
      <c r="G4476" s="334"/>
      <c r="H4476" s="335"/>
      <c r="I4476" s="336"/>
      <c r="J4476" s="336"/>
      <c r="K4476" s="336"/>
      <c r="L4476" s="336"/>
      <c r="M4476" s="336"/>
      <c r="N4476" s="337"/>
    </row>
    <row r="4477" spans="2:14" x14ac:dyDescent="0.25">
      <c r="B4477" s="332"/>
      <c r="C4477" s="332"/>
      <c r="D4477" s="333"/>
      <c r="E4477" s="334"/>
      <c r="F4477" s="334"/>
      <c r="G4477" s="334"/>
      <c r="H4477" s="335"/>
      <c r="I4477" s="336"/>
      <c r="J4477" s="336"/>
      <c r="K4477" s="336"/>
      <c r="L4477" s="336"/>
      <c r="M4477" s="336"/>
      <c r="N4477" s="337"/>
    </row>
    <row r="4478" spans="2:14" x14ac:dyDescent="0.25">
      <c r="B4478" s="332"/>
      <c r="C4478" s="332"/>
      <c r="D4478" s="333"/>
      <c r="E4478" s="334"/>
      <c r="F4478" s="334"/>
      <c r="G4478" s="334"/>
      <c r="H4478" s="335"/>
      <c r="I4478" s="336"/>
      <c r="J4478" s="336"/>
      <c r="K4478" s="336"/>
      <c r="L4478" s="336"/>
      <c r="M4478" s="336"/>
      <c r="N4478" s="337"/>
    </row>
    <row r="4479" spans="2:14" x14ac:dyDescent="0.25">
      <c r="B4479" s="332"/>
      <c r="C4479" s="332"/>
      <c r="D4479" s="333"/>
      <c r="E4479" s="334"/>
      <c r="F4479" s="334"/>
      <c r="G4479" s="334"/>
      <c r="H4479" s="335"/>
      <c r="I4479" s="336"/>
      <c r="J4479" s="336"/>
      <c r="K4479" s="336"/>
      <c r="L4479" s="336"/>
      <c r="M4479" s="336"/>
      <c r="N4479" s="337"/>
    </row>
    <row r="4480" spans="2:14" x14ac:dyDescent="0.25">
      <c r="B4480" s="332"/>
      <c r="C4480" s="332"/>
      <c r="D4480" s="333"/>
      <c r="E4480" s="334"/>
      <c r="F4480" s="334"/>
      <c r="G4480" s="334"/>
      <c r="H4480" s="335"/>
      <c r="I4480" s="336"/>
      <c r="J4480" s="336"/>
      <c r="K4480" s="336"/>
      <c r="L4480" s="336"/>
      <c r="M4480" s="336"/>
      <c r="N4480" s="337"/>
    </row>
    <row r="4481" spans="2:14" x14ac:dyDescent="0.25">
      <c r="B4481" s="332"/>
      <c r="C4481" s="332"/>
      <c r="D4481" s="333"/>
      <c r="E4481" s="334"/>
      <c r="F4481" s="334"/>
      <c r="G4481" s="334"/>
      <c r="H4481" s="335"/>
      <c r="I4481" s="336"/>
      <c r="J4481" s="336"/>
      <c r="K4481" s="336"/>
      <c r="L4481" s="336"/>
      <c r="M4481" s="336"/>
      <c r="N4481" s="337"/>
    </row>
    <row r="4482" spans="2:14" x14ac:dyDescent="0.25">
      <c r="B4482" s="332"/>
      <c r="C4482" s="332"/>
      <c r="D4482" s="333"/>
      <c r="E4482" s="334"/>
      <c r="F4482" s="334"/>
      <c r="G4482" s="334"/>
      <c r="H4482" s="335"/>
      <c r="I4482" s="336"/>
      <c r="J4482" s="336"/>
      <c r="K4482" s="336"/>
      <c r="L4482" s="336"/>
      <c r="M4482" s="336"/>
      <c r="N4482" s="337"/>
    </row>
    <row r="4483" spans="2:14" x14ac:dyDescent="0.25">
      <c r="B4483" s="332"/>
      <c r="C4483" s="332"/>
      <c r="D4483" s="333"/>
      <c r="E4483" s="334"/>
      <c r="F4483" s="334"/>
      <c r="G4483" s="334"/>
      <c r="H4483" s="335"/>
      <c r="I4483" s="336"/>
      <c r="J4483" s="336"/>
      <c r="K4483" s="336"/>
      <c r="L4483" s="336"/>
      <c r="M4483" s="336"/>
      <c r="N4483" s="337"/>
    </row>
    <row r="4484" spans="2:14" x14ac:dyDescent="0.25">
      <c r="B4484" s="332"/>
      <c r="C4484" s="332"/>
      <c r="D4484" s="333"/>
      <c r="E4484" s="334"/>
      <c r="F4484" s="334"/>
      <c r="G4484" s="334"/>
      <c r="H4484" s="335"/>
      <c r="I4484" s="336"/>
      <c r="J4484" s="336"/>
      <c r="K4484" s="336"/>
      <c r="L4484" s="336"/>
      <c r="M4484" s="336"/>
      <c r="N4484" s="337"/>
    </row>
    <row r="4485" spans="2:14" x14ac:dyDescent="0.25">
      <c r="B4485" s="332"/>
      <c r="C4485" s="332"/>
      <c r="D4485" s="333"/>
      <c r="E4485" s="334"/>
      <c r="F4485" s="334"/>
      <c r="G4485" s="334"/>
      <c r="H4485" s="335"/>
      <c r="I4485" s="336"/>
      <c r="J4485" s="336"/>
      <c r="K4485" s="336"/>
      <c r="L4485" s="336"/>
      <c r="M4485" s="336"/>
      <c r="N4485" s="337"/>
    </row>
    <row r="4486" spans="2:14" x14ac:dyDescent="0.25">
      <c r="B4486" s="332"/>
      <c r="C4486" s="332"/>
      <c r="D4486" s="333"/>
      <c r="E4486" s="334"/>
      <c r="F4486" s="334"/>
      <c r="G4486" s="334"/>
      <c r="H4486" s="335"/>
      <c r="I4486" s="336"/>
      <c r="J4486" s="336"/>
      <c r="K4486" s="336"/>
      <c r="L4486" s="336"/>
      <c r="M4486" s="336"/>
      <c r="N4486" s="337"/>
    </row>
    <row r="4487" spans="2:14" x14ac:dyDescent="0.25">
      <c r="B4487" s="332"/>
      <c r="C4487" s="332"/>
      <c r="D4487" s="333"/>
      <c r="E4487" s="334"/>
      <c r="F4487" s="334"/>
      <c r="G4487" s="334"/>
      <c r="H4487" s="335"/>
      <c r="I4487" s="336"/>
      <c r="J4487" s="336"/>
      <c r="K4487" s="336"/>
      <c r="L4487" s="336"/>
      <c r="M4487" s="336"/>
      <c r="N4487" s="337"/>
    </row>
    <row r="4488" spans="2:14" x14ac:dyDescent="0.25">
      <c r="B4488" s="332"/>
      <c r="C4488" s="332"/>
      <c r="D4488" s="333"/>
      <c r="E4488" s="334"/>
      <c r="F4488" s="334"/>
      <c r="G4488" s="334"/>
      <c r="H4488" s="335"/>
      <c r="I4488" s="336"/>
      <c r="J4488" s="336"/>
      <c r="K4488" s="336"/>
      <c r="L4488" s="336"/>
      <c r="M4488" s="336"/>
      <c r="N4488" s="337"/>
    </row>
    <row r="4489" spans="2:14" x14ac:dyDescent="0.25">
      <c r="B4489" s="332"/>
      <c r="C4489" s="332"/>
      <c r="D4489" s="333"/>
      <c r="E4489" s="334"/>
      <c r="F4489" s="334"/>
      <c r="G4489" s="334"/>
      <c r="H4489" s="335"/>
      <c r="I4489" s="336"/>
      <c r="J4489" s="336"/>
      <c r="K4489" s="336"/>
      <c r="L4489" s="336"/>
      <c r="M4489" s="336"/>
      <c r="N4489" s="337"/>
    </row>
    <row r="4490" spans="2:14" x14ac:dyDescent="0.25">
      <c r="B4490" s="332"/>
      <c r="C4490" s="332"/>
      <c r="D4490" s="333"/>
      <c r="E4490" s="334"/>
      <c r="F4490" s="334"/>
      <c r="G4490" s="334"/>
      <c r="H4490" s="335"/>
      <c r="I4490" s="336"/>
      <c r="J4490" s="336"/>
      <c r="K4490" s="336"/>
      <c r="L4490" s="336"/>
      <c r="M4490" s="336"/>
      <c r="N4490" s="337"/>
    </row>
    <row r="4491" spans="2:14" x14ac:dyDescent="0.25">
      <c r="B4491" s="332"/>
      <c r="C4491" s="332"/>
      <c r="D4491" s="333"/>
      <c r="E4491" s="334"/>
      <c r="F4491" s="334"/>
      <c r="G4491" s="334"/>
      <c r="H4491" s="335"/>
      <c r="I4491" s="336"/>
      <c r="J4491" s="336"/>
      <c r="K4491" s="336"/>
      <c r="L4491" s="336"/>
      <c r="M4491" s="336"/>
      <c r="N4491" s="337"/>
    </row>
    <row r="4492" spans="2:14" x14ac:dyDescent="0.25">
      <c r="B4492" s="332"/>
      <c r="C4492" s="332"/>
      <c r="D4492" s="333"/>
      <c r="E4492" s="334"/>
      <c r="F4492" s="334"/>
      <c r="G4492" s="334"/>
      <c r="H4492" s="335"/>
      <c r="I4492" s="336"/>
      <c r="J4492" s="336"/>
      <c r="K4492" s="336"/>
      <c r="L4492" s="336"/>
      <c r="M4492" s="336"/>
      <c r="N4492" s="337"/>
    </row>
    <row r="4493" spans="2:14" x14ac:dyDescent="0.25">
      <c r="B4493" s="332"/>
      <c r="C4493" s="332"/>
      <c r="D4493" s="333"/>
      <c r="E4493" s="334"/>
      <c r="F4493" s="334"/>
      <c r="G4493" s="334"/>
      <c r="H4493" s="335"/>
      <c r="I4493" s="336"/>
      <c r="J4493" s="336"/>
      <c r="K4493" s="336"/>
      <c r="L4493" s="336"/>
      <c r="M4493" s="336"/>
      <c r="N4493" s="337"/>
    </row>
    <row r="4494" spans="2:14" x14ac:dyDescent="0.25">
      <c r="B4494" s="332"/>
      <c r="C4494" s="332"/>
      <c r="D4494" s="333"/>
      <c r="E4494" s="334"/>
      <c r="F4494" s="334"/>
      <c r="G4494" s="334"/>
      <c r="H4494" s="335"/>
      <c r="I4494" s="336"/>
      <c r="J4494" s="336"/>
      <c r="K4494" s="336"/>
      <c r="L4494" s="336"/>
      <c r="M4494" s="336"/>
      <c r="N4494" s="337"/>
    </row>
    <row r="4495" spans="2:14" x14ac:dyDescent="0.25">
      <c r="B4495" s="332"/>
      <c r="C4495" s="332"/>
      <c r="D4495" s="333"/>
      <c r="E4495" s="334"/>
      <c r="F4495" s="334"/>
      <c r="G4495" s="334"/>
      <c r="H4495" s="335"/>
      <c r="I4495" s="336"/>
      <c r="J4495" s="336"/>
      <c r="K4495" s="336"/>
      <c r="L4495" s="336"/>
      <c r="M4495" s="336"/>
      <c r="N4495" s="337"/>
    </row>
    <row r="4496" spans="2:14" x14ac:dyDescent="0.25">
      <c r="B4496" s="332"/>
      <c r="C4496" s="332"/>
      <c r="D4496" s="333"/>
      <c r="E4496" s="334"/>
      <c r="F4496" s="334"/>
      <c r="G4496" s="334"/>
      <c r="H4496" s="335"/>
      <c r="I4496" s="336"/>
      <c r="J4496" s="336"/>
      <c r="K4496" s="336"/>
      <c r="L4496" s="336"/>
      <c r="M4496" s="336"/>
      <c r="N4496" s="337"/>
    </row>
    <row r="4497" spans="2:14" x14ac:dyDescent="0.25">
      <c r="B4497" s="332"/>
      <c r="C4497" s="332"/>
      <c r="D4497" s="333"/>
      <c r="E4497" s="334"/>
      <c r="F4497" s="334"/>
      <c r="G4497" s="334"/>
      <c r="H4497" s="335"/>
      <c r="I4497" s="336"/>
      <c r="J4497" s="336"/>
      <c r="K4497" s="336"/>
      <c r="L4497" s="336"/>
      <c r="M4497" s="336"/>
      <c r="N4497" s="337"/>
    </row>
    <row r="4498" spans="2:14" x14ac:dyDescent="0.25">
      <c r="B4498" s="332"/>
      <c r="C4498" s="332"/>
      <c r="D4498" s="333"/>
      <c r="E4498" s="334"/>
      <c r="F4498" s="334"/>
      <c r="G4498" s="334"/>
      <c r="H4498" s="335"/>
      <c r="I4498" s="336"/>
      <c r="J4498" s="336"/>
      <c r="K4498" s="336"/>
      <c r="L4498" s="336"/>
      <c r="M4498" s="336"/>
      <c r="N4498" s="337"/>
    </row>
    <row r="4499" spans="2:14" x14ac:dyDescent="0.25">
      <c r="B4499" s="332"/>
      <c r="C4499" s="332"/>
      <c r="D4499" s="333"/>
      <c r="E4499" s="334"/>
      <c r="F4499" s="334"/>
      <c r="G4499" s="334"/>
      <c r="H4499" s="335"/>
      <c r="I4499" s="336"/>
      <c r="J4499" s="336"/>
      <c r="K4499" s="336"/>
      <c r="L4499" s="336"/>
      <c r="M4499" s="336"/>
      <c r="N4499" s="337"/>
    </row>
    <row r="4500" spans="2:14" x14ac:dyDescent="0.25">
      <c r="B4500" s="332"/>
      <c r="C4500" s="332"/>
      <c r="D4500" s="333"/>
      <c r="E4500" s="334"/>
      <c r="F4500" s="334"/>
      <c r="G4500" s="334"/>
      <c r="H4500" s="335"/>
      <c r="I4500" s="336"/>
      <c r="J4500" s="336"/>
      <c r="K4500" s="336"/>
      <c r="L4500" s="336"/>
      <c r="M4500" s="336"/>
      <c r="N4500" s="337"/>
    </row>
    <row r="4501" spans="2:14" x14ac:dyDescent="0.25">
      <c r="B4501" s="332"/>
      <c r="C4501" s="332"/>
      <c r="D4501" s="333"/>
      <c r="E4501" s="334"/>
      <c r="F4501" s="334"/>
      <c r="G4501" s="334"/>
      <c r="H4501" s="335"/>
      <c r="I4501" s="336"/>
      <c r="J4501" s="336"/>
      <c r="K4501" s="336"/>
      <c r="L4501" s="336"/>
      <c r="M4501" s="336"/>
      <c r="N4501" s="337"/>
    </row>
    <row r="4502" spans="2:14" x14ac:dyDescent="0.25">
      <c r="B4502" s="332"/>
      <c r="C4502" s="332"/>
      <c r="D4502" s="333"/>
      <c r="E4502" s="334"/>
      <c r="F4502" s="334"/>
      <c r="G4502" s="334"/>
      <c r="H4502" s="335"/>
      <c r="I4502" s="336"/>
      <c r="J4502" s="336"/>
      <c r="K4502" s="336"/>
      <c r="L4502" s="336"/>
      <c r="M4502" s="336"/>
      <c r="N4502" s="337"/>
    </row>
    <row r="4503" spans="2:14" x14ac:dyDescent="0.25">
      <c r="B4503" s="332"/>
      <c r="C4503" s="332"/>
      <c r="D4503" s="333"/>
      <c r="E4503" s="334"/>
      <c r="F4503" s="334"/>
      <c r="G4503" s="334"/>
      <c r="H4503" s="335"/>
      <c r="I4503" s="336"/>
      <c r="J4503" s="336"/>
      <c r="K4503" s="336"/>
      <c r="L4503" s="336"/>
      <c r="M4503" s="336"/>
      <c r="N4503" s="337"/>
    </row>
    <row r="4504" spans="2:14" x14ac:dyDescent="0.25">
      <c r="B4504" s="332"/>
      <c r="C4504" s="332"/>
      <c r="D4504" s="333"/>
      <c r="E4504" s="334"/>
      <c r="F4504" s="334"/>
      <c r="G4504" s="334"/>
      <c r="H4504" s="335"/>
      <c r="I4504" s="336"/>
      <c r="J4504" s="336"/>
      <c r="K4504" s="336"/>
      <c r="L4504" s="336"/>
      <c r="M4504" s="336"/>
      <c r="N4504" s="337"/>
    </row>
    <row r="4505" spans="2:14" x14ac:dyDescent="0.25">
      <c r="B4505" s="332"/>
      <c r="C4505" s="332"/>
      <c r="D4505" s="333"/>
      <c r="E4505" s="334"/>
      <c r="F4505" s="334"/>
      <c r="G4505" s="334"/>
      <c r="H4505" s="335"/>
      <c r="I4505" s="336"/>
      <c r="J4505" s="336"/>
      <c r="K4505" s="336"/>
      <c r="L4505" s="336"/>
      <c r="M4505" s="336"/>
      <c r="N4505" s="337"/>
    </row>
    <row r="4506" spans="2:14" x14ac:dyDescent="0.25">
      <c r="B4506" s="332"/>
      <c r="C4506" s="332"/>
      <c r="D4506" s="333"/>
      <c r="E4506" s="334"/>
      <c r="F4506" s="334"/>
      <c r="G4506" s="334"/>
      <c r="H4506" s="335"/>
      <c r="I4506" s="336"/>
      <c r="J4506" s="336"/>
      <c r="K4506" s="336"/>
      <c r="L4506" s="336"/>
      <c r="M4506" s="336"/>
      <c r="N4506" s="337"/>
    </row>
    <row r="4507" spans="2:14" x14ac:dyDescent="0.25">
      <c r="B4507" s="332"/>
      <c r="C4507" s="332"/>
      <c r="D4507" s="333"/>
      <c r="E4507" s="334"/>
      <c r="F4507" s="334"/>
      <c r="G4507" s="334"/>
      <c r="H4507" s="335"/>
      <c r="I4507" s="336"/>
      <c r="J4507" s="336"/>
      <c r="K4507" s="336"/>
      <c r="L4507" s="336"/>
      <c r="M4507" s="336"/>
      <c r="N4507" s="337"/>
    </row>
    <row r="4508" spans="2:14" x14ac:dyDescent="0.25">
      <c r="B4508" s="332"/>
      <c r="C4508" s="332"/>
      <c r="D4508" s="333"/>
      <c r="E4508" s="334"/>
      <c r="F4508" s="334"/>
      <c r="G4508" s="334"/>
      <c r="H4508" s="335"/>
      <c r="I4508" s="336"/>
      <c r="J4508" s="336"/>
      <c r="K4508" s="336"/>
      <c r="L4508" s="336"/>
      <c r="M4508" s="336"/>
      <c r="N4508" s="337"/>
    </row>
    <row r="4509" spans="2:14" x14ac:dyDescent="0.25">
      <c r="B4509" s="332"/>
      <c r="C4509" s="332"/>
      <c r="D4509" s="333"/>
      <c r="E4509" s="334"/>
      <c r="F4509" s="334"/>
      <c r="G4509" s="334"/>
      <c r="H4509" s="335"/>
      <c r="I4509" s="336"/>
      <c r="J4509" s="336"/>
      <c r="K4509" s="336"/>
      <c r="L4509" s="336"/>
      <c r="M4509" s="336"/>
      <c r="N4509" s="337"/>
    </row>
    <row r="4510" spans="2:14" x14ac:dyDescent="0.25">
      <c r="B4510" s="332"/>
      <c r="C4510" s="332"/>
      <c r="D4510" s="333"/>
      <c r="E4510" s="334"/>
      <c r="F4510" s="334"/>
      <c r="G4510" s="334"/>
      <c r="H4510" s="335"/>
      <c r="I4510" s="336"/>
      <c r="J4510" s="336"/>
      <c r="K4510" s="336"/>
      <c r="L4510" s="336"/>
      <c r="M4510" s="336"/>
      <c r="N4510" s="337"/>
    </row>
    <row r="4511" spans="2:14" x14ac:dyDescent="0.25">
      <c r="B4511" s="332"/>
      <c r="C4511" s="332"/>
      <c r="D4511" s="333"/>
      <c r="E4511" s="334"/>
      <c r="F4511" s="334"/>
      <c r="G4511" s="334"/>
      <c r="H4511" s="335"/>
      <c r="I4511" s="336"/>
      <c r="J4511" s="336"/>
      <c r="K4511" s="336"/>
      <c r="L4511" s="336"/>
      <c r="M4511" s="336"/>
      <c r="N4511" s="337"/>
    </row>
    <row r="4512" spans="2:14" x14ac:dyDescent="0.25">
      <c r="B4512" s="332"/>
      <c r="C4512" s="332"/>
      <c r="D4512" s="333"/>
      <c r="E4512" s="334"/>
      <c r="F4512" s="334"/>
      <c r="G4512" s="334"/>
      <c r="H4512" s="335"/>
      <c r="I4512" s="336"/>
      <c r="J4512" s="336"/>
      <c r="K4512" s="336"/>
      <c r="L4512" s="336"/>
      <c r="M4512" s="336"/>
      <c r="N4512" s="337"/>
    </row>
    <row r="4513" spans="2:14" x14ac:dyDescent="0.25">
      <c r="B4513" s="332"/>
      <c r="C4513" s="332"/>
      <c r="D4513" s="333"/>
      <c r="E4513" s="334"/>
      <c r="F4513" s="334"/>
      <c r="G4513" s="334"/>
      <c r="H4513" s="335"/>
      <c r="I4513" s="336"/>
      <c r="J4513" s="336"/>
      <c r="K4513" s="336"/>
      <c r="L4513" s="336"/>
      <c r="M4513" s="336"/>
      <c r="N4513" s="337"/>
    </row>
    <row r="4514" spans="2:14" x14ac:dyDescent="0.25">
      <c r="B4514" s="332"/>
      <c r="C4514" s="332"/>
      <c r="D4514" s="333"/>
      <c r="E4514" s="334"/>
      <c r="F4514" s="334"/>
      <c r="G4514" s="334"/>
      <c r="H4514" s="335"/>
      <c r="I4514" s="336"/>
      <c r="J4514" s="336"/>
      <c r="K4514" s="336"/>
      <c r="L4514" s="336"/>
      <c r="M4514" s="336"/>
      <c r="N4514" s="337"/>
    </row>
    <row r="4515" spans="2:14" x14ac:dyDescent="0.25">
      <c r="B4515" s="332"/>
      <c r="C4515" s="332"/>
      <c r="D4515" s="333"/>
      <c r="E4515" s="334"/>
      <c r="F4515" s="334"/>
      <c r="G4515" s="334"/>
      <c r="H4515" s="335"/>
      <c r="I4515" s="336"/>
      <c r="J4515" s="336"/>
      <c r="K4515" s="336"/>
      <c r="L4515" s="336"/>
      <c r="M4515" s="336"/>
      <c r="N4515" s="337"/>
    </row>
    <row r="4516" spans="2:14" x14ac:dyDescent="0.25">
      <c r="B4516" s="332"/>
      <c r="C4516" s="332"/>
      <c r="D4516" s="333"/>
      <c r="E4516" s="334"/>
      <c r="F4516" s="334"/>
      <c r="G4516" s="334"/>
      <c r="H4516" s="335"/>
      <c r="I4516" s="336"/>
      <c r="J4516" s="336"/>
      <c r="K4516" s="336"/>
      <c r="L4516" s="336"/>
      <c r="M4516" s="336"/>
      <c r="N4516" s="337"/>
    </row>
    <row r="4517" spans="2:14" x14ac:dyDescent="0.25">
      <c r="B4517" s="332"/>
      <c r="C4517" s="332"/>
      <c r="D4517" s="333"/>
      <c r="E4517" s="334"/>
      <c r="F4517" s="334"/>
      <c r="G4517" s="334"/>
      <c r="H4517" s="335"/>
      <c r="I4517" s="336"/>
      <c r="J4517" s="336"/>
      <c r="K4517" s="336"/>
      <c r="L4517" s="336"/>
      <c r="M4517" s="336"/>
      <c r="N4517" s="337"/>
    </row>
    <row r="4518" spans="2:14" x14ac:dyDescent="0.25">
      <c r="B4518" s="332"/>
      <c r="C4518" s="332"/>
      <c r="D4518" s="333"/>
      <c r="E4518" s="334"/>
      <c r="F4518" s="334"/>
      <c r="G4518" s="334"/>
      <c r="H4518" s="335"/>
      <c r="I4518" s="336"/>
      <c r="J4518" s="336"/>
      <c r="K4518" s="336"/>
      <c r="L4518" s="336"/>
      <c r="M4518" s="336"/>
      <c r="N4518" s="337"/>
    </row>
    <row r="4519" spans="2:14" x14ac:dyDescent="0.25">
      <c r="B4519" s="332"/>
      <c r="C4519" s="332"/>
      <c r="D4519" s="333"/>
      <c r="E4519" s="334"/>
      <c r="F4519" s="334"/>
      <c r="G4519" s="334"/>
      <c r="H4519" s="335"/>
      <c r="I4519" s="336"/>
      <c r="J4519" s="336"/>
      <c r="K4519" s="336"/>
      <c r="L4519" s="336"/>
      <c r="M4519" s="336"/>
      <c r="N4519" s="337"/>
    </row>
    <row r="4520" spans="2:14" x14ac:dyDescent="0.25">
      <c r="B4520" s="332"/>
      <c r="C4520" s="332"/>
      <c r="D4520" s="333"/>
      <c r="E4520" s="334"/>
      <c r="F4520" s="334"/>
      <c r="G4520" s="334"/>
      <c r="H4520" s="335"/>
      <c r="I4520" s="336"/>
      <c r="J4520" s="336"/>
      <c r="K4520" s="336"/>
      <c r="L4520" s="336"/>
      <c r="M4520" s="336"/>
      <c r="N4520" s="337"/>
    </row>
    <row r="4521" spans="2:14" x14ac:dyDescent="0.25">
      <c r="B4521" s="332"/>
      <c r="C4521" s="332"/>
      <c r="D4521" s="333"/>
      <c r="E4521" s="334"/>
      <c r="F4521" s="334"/>
      <c r="G4521" s="334"/>
      <c r="H4521" s="335"/>
      <c r="I4521" s="336"/>
      <c r="J4521" s="336"/>
      <c r="K4521" s="336"/>
      <c r="L4521" s="336"/>
      <c r="M4521" s="336"/>
      <c r="N4521" s="337"/>
    </row>
    <row r="4522" spans="2:14" x14ac:dyDescent="0.25">
      <c r="B4522" s="332"/>
      <c r="C4522" s="332"/>
      <c r="D4522" s="333"/>
      <c r="E4522" s="334"/>
      <c r="F4522" s="334"/>
      <c r="G4522" s="334"/>
      <c r="H4522" s="335"/>
      <c r="I4522" s="336"/>
      <c r="J4522" s="336"/>
      <c r="K4522" s="336"/>
      <c r="L4522" s="336"/>
      <c r="M4522" s="336"/>
      <c r="N4522" s="337"/>
    </row>
    <row r="4523" spans="2:14" x14ac:dyDescent="0.25">
      <c r="B4523" s="332"/>
      <c r="C4523" s="332"/>
      <c r="D4523" s="333"/>
      <c r="E4523" s="334"/>
      <c r="F4523" s="334"/>
      <c r="G4523" s="334"/>
      <c r="H4523" s="335"/>
      <c r="I4523" s="336"/>
      <c r="J4523" s="336"/>
      <c r="K4523" s="336"/>
      <c r="L4523" s="336"/>
      <c r="M4523" s="336"/>
      <c r="N4523" s="337"/>
    </row>
    <row r="4524" spans="2:14" x14ac:dyDescent="0.25">
      <c r="B4524" s="332"/>
      <c r="C4524" s="332"/>
      <c r="D4524" s="333"/>
      <c r="E4524" s="334"/>
      <c r="F4524" s="334"/>
      <c r="G4524" s="334"/>
      <c r="H4524" s="335"/>
      <c r="I4524" s="336"/>
      <c r="J4524" s="336"/>
      <c r="K4524" s="336"/>
      <c r="L4524" s="336"/>
      <c r="M4524" s="336"/>
      <c r="N4524" s="337"/>
    </row>
    <row r="4525" spans="2:14" x14ac:dyDescent="0.25">
      <c r="B4525" s="332"/>
      <c r="C4525" s="332"/>
      <c r="D4525" s="333"/>
      <c r="E4525" s="334"/>
      <c r="F4525" s="334"/>
      <c r="G4525" s="334"/>
      <c r="H4525" s="335"/>
      <c r="I4525" s="336"/>
      <c r="J4525" s="336"/>
      <c r="K4525" s="336"/>
      <c r="L4525" s="336"/>
      <c r="M4525" s="336"/>
      <c r="N4525" s="337"/>
    </row>
    <row r="4526" spans="2:14" x14ac:dyDescent="0.25">
      <c r="B4526" s="332"/>
      <c r="C4526" s="332"/>
      <c r="D4526" s="333"/>
      <c r="E4526" s="334"/>
      <c r="F4526" s="334"/>
      <c r="G4526" s="334"/>
      <c r="H4526" s="335"/>
      <c r="I4526" s="336"/>
      <c r="J4526" s="336"/>
      <c r="K4526" s="336"/>
      <c r="L4526" s="336"/>
      <c r="M4526" s="336"/>
      <c r="N4526" s="337"/>
    </row>
    <row r="4527" spans="2:14" x14ac:dyDescent="0.25">
      <c r="B4527" s="332"/>
      <c r="C4527" s="332"/>
      <c r="D4527" s="333"/>
      <c r="E4527" s="334"/>
      <c r="F4527" s="334"/>
      <c r="G4527" s="334"/>
      <c r="H4527" s="335"/>
      <c r="I4527" s="336"/>
      <c r="J4527" s="336"/>
      <c r="K4527" s="336"/>
      <c r="L4527" s="336"/>
      <c r="M4527" s="336"/>
      <c r="N4527" s="337"/>
    </row>
    <row r="4528" spans="2:14" x14ac:dyDescent="0.25">
      <c r="B4528" s="332"/>
      <c r="C4528" s="332"/>
      <c r="D4528" s="333"/>
      <c r="E4528" s="334"/>
      <c r="F4528" s="334"/>
      <c r="G4528" s="334"/>
      <c r="H4528" s="335"/>
      <c r="I4528" s="336"/>
      <c r="J4528" s="336"/>
      <c r="K4528" s="336"/>
      <c r="L4528" s="336"/>
      <c r="M4528" s="336"/>
      <c r="N4528" s="337"/>
    </row>
    <row r="4529" spans="2:14" x14ac:dyDescent="0.25">
      <c r="B4529" s="332"/>
      <c r="C4529" s="332"/>
      <c r="D4529" s="333"/>
      <c r="E4529" s="334"/>
      <c r="F4529" s="334"/>
      <c r="G4529" s="334"/>
      <c r="H4529" s="335"/>
      <c r="I4529" s="336"/>
      <c r="J4529" s="336"/>
      <c r="K4529" s="336"/>
      <c r="L4529" s="336"/>
      <c r="M4529" s="336"/>
      <c r="N4529" s="337"/>
    </row>
    <row r="4530" spans="2:14" x14ac:dyDescent="0.25">
      <c r="B4530" s="332"/>
      <c r="C4530" s="332"/>
      <c r="D4530" s="333"/>
      <c r="E4530" s="334"/>
      <c r="F4530" s="334"/>
      <c r="G4530" s="334"/>
      <c r="H4530" s="335"/>
      <c r="I4530" s="336"/>
      <c r="J4530" s="336"/>
      <c r="K4530" s="336"/>
      <c r="L4530" s="336"/>
      <c r="M4530" s="336"/>
      <c r="N4530" s="337"/>
    </row>
    <row r="4531" spans="2:14" x14ac:dyDescent="0.25">
      <c r="B4531" s="332"/>
      <c r="C4531" s="332"/>
      <c r="D4531" s="333"/>
      <c r="E4531" s="334"/>
      <c r="F4531" s="334"/>
      <c r="G4531" s="334"/>
      <c r="H4531" s="335"/>
      <c r="I4531" s="336"/>
      <c r="J4531" s="336"/>
      <c r="K4531" s="336"/>
      <c r="L4531" s="336"/>
      <c r="M4531" s="336"/>
      <c r="N4531" s="337"/>
    </row>
    <row r="4532" spans="2:14" x14ac:dyDescent="0.25">
      <c r="B4532" s="332"/>
      <c r="C4532" s="332"/>
      <c r="D4532" s="333"/>
      <c r="E4532" s="334"/>
      <c r="F4532" s="334"/>
      <c r="G4532" s="334"/>
      <c r="H4532" s="335"/>
      <c r="I4532" s="336"/>
      <c r="J4532" s="336"/>
      <c r="K4532" s="336"/>
      <c r="L4532" s="336"/>
      <c r="M4532" s="336"/>
      <c r="N4532" s="337"/>
    </row>
    <row r="4533" spans="2:14" x14ac:dyDescent="0.25">
      <c r="B4533" s="332"/>
      <c r="C4533" s="332"/>
      <c r="D4533" s="333"/>
      <c r="E4533" s="334"/>
      <c r="F4533" s="334"/>
      <c r="G4533" s="334"/>
      <c r="H4533" s="335"/>
      <c r="I4533" s="336"/>
      <c r="J4533" s="336"/>
      <c r="K4533" s="336"/>
      <c r="L4533" s="336"/>
      <c r="M4533" s="336"/>
      <c r="N4533" s="337"/>
    </row>
    <row r="4534" spans="2:14" x14ac:dyDescent="0.25">
      <c r="B4534" s="332"/>
      <c r="C4534" s="332"/>
      <c r="D4534" s="333"/>
      <c r="E4534" s="334"/>
      <c r="F4534" s="334"/>
      <c r="G4534" s="334"/>
      <c r="H4534" s="335"/>
      <c r="I4534" s="336"/>
      <c r="J4534" s="336"/>
      <c r="K4534" s="336"/>
      <c r="L4534" s="336"/>
      <c r="M4534" s="336"/>
      <c r="N4534" s="337"/>
    </row>
    <row r="4535" spans="2:14" x14ac:dyDescent="0.25">
      <c r="B4535" s="332"/>
      <c r="C4535" s="332"/>
      <c r="D4535" s="333"/>
      <c r="E4535" s="334"/>
      <c r="F4535" s="334"/>
      <c r="G4535" s="334"/>
      <c r="H4535" s="335"/>
      <c r="I4535" s="336"/>
      <c r="J4535" s="336"/>
      <c r="K4535" s="336"/>
      <c r="L4535" s="336"/>
      <c r="M4535" s="336"/>
      <c r="N4535" s="337"/>
    </row>
    <row r="4536" spans="2:14" x14ac:dyDescent="0.25">
      <c r="B4536" s="332"/>
      <c r="C4536" s="332"/>
      <c r="D4536" s="333"/>
      <c r="E4536" s="334"/>
      <c r="F4536" s="334"/>
      <c r="G4536" s="334"/>
      <c r="H4536" s="335"/>
      <c r="I4536" s="336"/>
      <c r="J4536" s="336"/>
      <c r="K4536" s="336"/>
      <c r="L4536" s="336"/>
      <c r="M4536" s="336"/>
      <c r="N4536" s="337"/>
    </row>
    <row r="4537" spans="2:14" x14ac:dyDescent="0.25">
      <c r="B4537" s="332"/>
      <c r="C4537" s="332"/>
      <c r="D4537" s="333"/>
      <c r="E4537" s="334"/>
      <c r="F4537" s="334"/>
      <c r="G4537" s="334"/>
      <c r="H4537" s="335"/>
      <c r="I4537" s="336"/>
      <c r="J4537" s="336"/>
      <c r="K4537" s="336"/>
      <c r="L4537" s="336"/>
      <c r="M4537" s="336"/>
      <c r="N4537" s="337"/>
    </row>
    <row r="4538" spans="2:14" x14ac:dyDescent="0.25">
      <c r="B4538" s="332"/>
      <c r="C4538" s="332"/>
      <c r="D4538" s="333"/>
      <c r="E4538" s="334"/>
      <c r="F4538" s="334"/>
      <c r="G4538" s="334"/>
      <c r="H4538" s="335"/>
      <c r="I4538" s="336"/>
      <c r="J4538" s="336"/>
      <c r="K4538" s="336"/>
      <c r="L4538" s="336"/>
      <c r="M4538" s="336"/>
      <c r="N4538" s="337"/>
    </row>
    <row r="4539" spans="2:14" x14ac:dyDescent="0.25">
      <c r="B4539" s="332"/>
      <c r="C4539" s="332"/>
      <c r="D4539" s="333"/>
      <c r="E4539" s="334"/>
      <c r="F4539" s="334"/>
      <c r="G4539" s="334"/>
      <c r="H4539" s="335"/>
      <c r="I4539" s="336"/>
      <c r="J4539" s="336"/>
      <c r="K4539" s="336"/>
      <c r="L4539" s="336"/>
      <c r="M4539" s="336"/>
      <c r="N4539" s="337"/>
    </row>
    <row r="4540" spans="2:14" x14ac:dyDescent="0.25">
      <c r="B4540" s="332"/>
      <c r="C4540" s="332"/>
      <c r="D4540" s="333"/>
      <c r="E4540" s="334"/>
      <c r="F4540" s="334"/>
      <c r="G4540" s="334"/>
      <c r="H4540" s="335"/>
      <c r="I4540" s="336"/>
      <c r="J4540" s="336"/>
      <c r="K4540" s="336"/>
      <c r="L4540" s="336"/>
      <c r="M4540" s="336"/>
      <c r="N4540" s="337"/>
    </row>
    <row r="4541" spans="2:14" x14ac:dyDescent="0.25">
      <c r="B4541" s="332"/>
      <c r="C4541" s="332"/>
      <c r="D4541" s="333"/>
      <c r="E4541" s="334"/>
      <c r="F4541" s="334"/>
      <c r="G4541" s="334"/>
      <c r="H4541" s="335"/>
      <c r="I4541" s="336"/>
      <c r="J4541" s="336"/>
      <c r="K4541" s="336"/>
      <c r="L4541" s="336"/>
      <c r="M4541" s="336"/>
      <c r="N4541" s="337"/>
    </row>
    <row r="4542" spans="2:14" x14ac:dyDescent="0.25">
      <c r="B4542" s="332"/>
      <c r="C4542" s="332"/>
      <c r="D4542" s="333"/>
      <c r="E4542" s="334"/>
      <c r="F4542" s="334"/>
      <c r="G4542" s="334"/>
      <c r="H4542" s="335"/>
      <c r="I4542" s="336"/>
      <c r="J4542" s="336"/>
      <c r="K4542" s="336"/>
      <c r="L4542" s="336"/>
      <c r="M4542" s="336"/>
      <c r="N4542" s="337"/>
    </row>
    <row r="4543" spans="2:14" x14ac:dyDescent="0.25">
      <c r="B4543" s="332"/>
      <c r="C4543" s="332"/>
      <c r="D4543" s="333"/>
      <c r="E4543" s="334"/>
      <c r="F4543" s="334"/>
      <c r="G4543" s="334"/>
      <c r="H4543" s="335"/>
      <c r="I4543" s="336"/>
      <c r="J4543" s="336"/>
      <c r="K4543" s="336"/>
      <c r="L4543" s="336"/>
      <c r="M4543" s="336"/>
      <c r="N4543" s="337"/>
    </row>
    <row r="4544" spans="2:14" x14ac:dyDescent="0.25">
      <c r="B4544" s="332"/>
      <c r="C4544" s="332"/>
      <c r="D4544" s="333"/>
      <c r="E4544" s="334"/>
      <c r="F4544" s="334"/>
      <c r="G4544" s="334"/>
      <c r="H4544" s="335"/>
      <c r="I4544" s="336"/>
      <c r="J4544" s="336"/>
      <c r="K4544" s="336"/>
      <c r="L4544" s="336"/>
      <c r="M4544" s="336"/>
      <c r="N4544" s="337"/>
    </row>
    <row r="4545" spans="2:14" x14ac:dyDescent="0.25">
      <c r="B4545" s="332"/>
      <c r="C4545" s="332"/>
      <c r="D4545" s="333"/>
      <c r="E4545" s="334"/>
      <c r="F4545" s="334"/>
      <c r="G4545" s="334"/>
      <c r="H4545" s="335"/>
      <c r="I4545" s="336"/>
      <c r="J4545" s="336"/>
      <c r="K4545" s="336"/>
      <c r="L4545" s="336"/>
      <c r="M4545" s="336"/>
      <c r="N4545" s="337"/>
    </row>
    <row r="4546" spans="2:14" x14ac:dyDescent="0.25">
      <c r="B4546" s="332"/>
      <c r="C4546" s="332"/>
      <c r="D4546" s="333"/>
      <c r="E4546" s="334"/>
      <c r="F4546" s="334"/>
      <c r="G4546" s="334"/>
      <c r="H4546" s="335"/>
      <c r="I4546" s="336"/>
      <c r="J4546" s="336"/>
      <c r="K4546" s="336"/>
      <c r="L4546" s="336"/>
      <c r="M4546" s="336"/>
      <c r="N4546" s="337"/>
    </row>
    <row r="4547" spans="2:14" x14ac:dyDescent="0.25">
      <c r="B4547" s="332"/>
      <c r="C4547" s="332"/>
      <c r="D4547" s="333"/>
      <c r="E4547" s="334"/>
      <c r="F4547" s="334"/>
      <c r="G4547" s="334"/>
      <c r="H4547" s="335"/>
      <c r="I4547" s="336"/>
      <c r="J4547" s="336"/>
      <c r="K4547" s="336"/>
      <c r="L4547" s="336"/>
      <c r="M4547" s="336"/>
      <c r="N4547" s="337"/>
    </row>
    <row r="4548" spans="2:14" x14ac:dyDescent="0.25">
      <c r="B4548" s="332"/>
      <c r="C4548" s="332"/>
      <c r="D4548" s="333"/>
      <c r="E4548" s="334"/>
      <c r="F4548" s="334"/>
      <c r="G4548" s="334"/>
      <c r="H4548" s="335"/>
      <c r="I4548" s="336"/>
      <c r="J4548" s="336"/>
      <c r="K4548" s="336"/>
      <c r="L4548" s="336"/>
      <c r="M4548" s="336"/>
      <c r="N4548" s="337"/>
    </row>
    <row r="4549" spans="2:14" x14ac:dyDescent="0.25">
      <c r="B4549" s="332"/>
      <c r="C4549" s="332"/>
      <c r="D4549" s="333"/>
      <c r="E4549" s="334"/>
      <c r="F4549" s="334"/>
      <c r="G4549" s="334"/>
      <c r="H4549" s="335"/>
      <c r="I4549" s="336"/>
      <c r="J4549" s="336"/>
      <c r="K4549" s="336"/>
      <c r="L4549" s="336"/>
      <c r="M4549" s="336"/>
      <c r="N4549" s="337"/>
    </row>
    <row r="4550" spans="2:14" x14ac:dyDescent="0.25">
      <c r="B4550" s="332"/>
      <c r="C4550" s="332"/>
      <c r="D4550" s="333"/>
      <c r="E4550" s="334"/>
      <c r="F4550" s="334"/>
      <c r="G4550" s="334"/>
      <c r="H4550" s="335"/>
      <c r="I4550" s="336"/>
      <c r="J4550" s="336"/>
      <c r="K4550" s="336"/>
      <c r="L4550" s="336"/>
      <c r="M4550" s="336"/>
      <c r="N4550" s="337"/>
    </row>
    <row r="4551" spans="2:14" x14ac:dyDescent="0.25">
      <c r="B4551" s="332"/>
      <c r="C4551" s="332"/>
      <c r="D4551" s="333"/>
      <c r="E4551" s="334"/>
      <c r="F4551" s="334"/>
      <c r="G4551" s="334"/>
      <c r="H4551" s="335"/>
      <c r="I4551" s="336"/>
      <c r="J4551" s="336"/>
      <c r="K4551" s="336"/>
      <c r="L4551" s="336"/>
      <c r="M4551" s="336"/>
      <c r="N4551" s="337"/>
    </row>
    <row r="4552" spans="2:14" x14ac:dyDescent="0.25">
      <c r="B4552" s="332"/>
      <c r="C4552" s="332"/>
      <c r="D4552" s="333"/>
      <c r="E4552" s="334"/>
      <c r="F4552" s="334"/>
      <c r="G4552" s="334"/>
      <c r="H4552" s="335"/>
      <c r="I4552" s="336"/>
      <c r="J4552" s="336"/>
      <c r="K4552" s="336"/>
      <c r="L4552" s="336"/>
      <c r="M4552" s="336"/>
      <c r="N4552" s="337"/>
    </row>
    <row r="4553" spans="2:14" x14ac:dyDescent="0.25">
      <c r="B4553" s="332"/>
      <c r="C4553" s="332"/>
      <c r="D4553" s="333"/>
      <c r="E4553" s="334"/>
      <c r="F4553" s="334"/>
      <c r="G4553" s="334"/>
      <c r="H4553" s="335"/>
      <c r="I4553" s="336"/>
      <c r="J4553" s="336"/>
      <c r="K4553" s="336"/>
      <c r="L4553" s="336"/>
      <c r="M4553" s="336"/>
      <c r="N4553" s="337"/>
    </row>
    <row r="4554" spans="2:14" x14ac:dyDescent="0.25">
      <c r="B4554" s="332"/>
      <c r="C4554" s="332"/>
      <c r="D4554" s="333"/>
      <c r="E4554" s="334"/>
      <c r="F4554" s="334"/>
      <c r="G4554" s="334"/>
      <c r="H4554" s="335"/>
      <c r="I4554" s="336"/>
      <c r="J4554" s="336"/>
      <c r="K4554" s="336"/>
      <c r="L4554" s="336"/>
      <c r="M4554" s="336"/>
      <c r="N4554" s="337"/>
    </row>
    <row r="4555" spans="2:14" x14ac:dyDescent="0.25">
      <c r="B4555" s="332"/>
      <c r="C4555" s="332"/>
      <c r="D4555" s="333"/>
      <c r="E4555" s="334"/>
      <c r="F4555" s="334"/>
      <c r="G4555" s="334"/>
      <c r="H4555" s="335"/>
      <c r="I4555" s="336"/>
      <c r="J4555" s="336"/>
      <c r="K4555" s="336"/>
      <c r="L4555" s="336"/>
      <c r="M4555" s="336"/>
      <c r="N4555" s="337"/>
    </row>
    <row r="4556" spans="2:14" x14ac:dyDescent="0.25">
      <c r="B4556" s="332"/>
      <c r="C4556" s="332"/>
      <c r="D4556" s="333"/>
      <c r="E4556" s="334"/>
      <c r="F4556" s="334"/>
      <c r="G4556" s="334"/>
      <c r="H4556" s="335"/>
      <c r="I4556" s="336"/>
      <c r="J4556" s="336"/>
      <c r="K4556" s="336"/>
      <c r="L4556" s="336"/>
      <c r="M4556" s="336"/>
      <c r="N4556" s="337"/>
    </row>
    <row r="4557" spans="2:14" x14ac:dyDescent="0.25">
      <c r="B4557" s="332"/>
      <c r="C4557" s="332"/>
      <c r="D4557" s="333"/>
      <c r="E4557" s="334"/>
      <c r="F4557" s="334"/>
      <c r="G4557" s="334"/>
      <c r="H4557" s="335"/>
      <c r="I4557" s="336"/>
      <c r="J4557" s="336"/>
      <c r="K4557" s="336"/>
      <c r="L4557" s="336"/>
      <c r="M4557" s="336"/>
      <c r="N4557" s="337"/>
    </row>
    <row r="4558" spans="2:14" x14ac:dyDescent="0.25">
      <c r="B4558" s="332"/>
      <c r="C4558" s="332"/>
      <c r="D4558" s="333"/>
      <c r="E4558" s="334"/>
      <c r="F4558" s="334"/>
      <c r="G4558" s="334"/>
      <c r="H4558" s="335"/>
      <c r="I4558" s="336"/>
      <c r="J4558" s="336"/>
      <c r="K4558" s="336"/>
      <c r="L4558" s="336"/>
      <c r="M4558" s="336"/>
      <c r="N4558" s="337"/>
    </row>
    <row r="4559" spans="2:14" x14ac:dyDescent="0.25">
      <c r="B4559" s="332"/>
      <c r="C4559" s="332"/>
      <c r="D4559" s="333"/>
      <c r="E4559" s="334"/>
      <c r="F4559" s="334"/>
      <c r="G4559" s="334"/>
      <c r="H4559" s="335"/>
      <c r="I4559" s="336"/>
      <c r="J4559" s="336"/>
      <c r="K4559" s="336"/>
      <c r="L4559" s="336"/>
      <c r="M4559" s="336"/>
      <c r="N4559" s="337"/>
    </row>
    <row r="4560" spans="2:14" x14ac:dyDescent="0.25">
      <c r="B4560" s="332"/>
      <c r="C4560" s="332"/>
      <c r="D4560" s="333"/>
      <c r="E4560" s="334"/>
      <c r="F4560" s="334"/>
      <c r="G4560" s="334"/>
      <c r="H4560" s="335"/>
      <c r="I4560" s="336"/>
      <c r="J4560" s="336"/>
      <c r="K4560" s="336"/>
      <c r="L4560" s="336"/>
      <c r="M4560" s="336"/>
      <c r="N4560" s="337"/>
    </row>
    <row r="4561" spans="2:14" x14ac:dyDescent="0.25">
      <c r="B4561" s="332"/>
      <c r="C4561" s="332"/>
      <c r="D4561" s="333"/>
      <c r="E4561" s="334"/>
      <c r="F4561" s="334"/>
      <c r="G4561" s="334"/>
      <c r="H4561" s="335"/>
      <c r="I4561" s="336"/>
      <c r="J4561" s="336"/>
      <c r="K4561" s="336"/>
      <c r="L4561" s="336"/>
      <c r="M4561" s="336"/>
      <c r="N4561" s="337"/>
    </row>
    <row r="4562" spans="2:14" x14ac:dyDescent="0.25">
      <c r="B4562" s="332"/>
      <c r="C4562" s="332"/>
      <c r="D4562" s="333"/>
      <c r="E4562" s="334"/>
      <c r="F4562" s="334"/>
      <c r="G4562" s="334"/>
      <c r="H4562" s="335"/>
      <c r="I4562" s="336"/>
      <c r="J4562" s="336"/>
      <c r="K4562" s="336"/>
      <c r="L4562" s="336"/>
      <c r="M4562" s="336"/>
      <c r="N4562" s="337"/>
    </row>
    <row r="4563" spans="2:14" x14ac:dyDescent="0.25">
      <c r="B4563" s="332"/>
      <c r="C4563" s="332"/>
      <c r="D4563" s="333"/>
      <c r="E4563" s="334"/>
      <c r="F4563" s="334"/>
      <c r="G4563" s="334"/>
      <c r="H4563" s="335"/>
      <c r="I4563" s="336"/>
      <c r="J4563" s="336"/>
      <c r="K4563" s="336"/>
      <c r="L4563" s="336"/>
      <c r="M4563" s="336"/>
      <c r="N4563" s="337"/>
    </row>
    <row r="4564" spans="2:14" x14ac:dyDescent="0.25">
      <c r="B4564" s="332"/>
      <c r="C4564" s="332"/>
      <c r="D4564" s="333"/>
      <c r="E4564" s="334"/>
      <c r="F4564" s="334"/>
      <c r="G4564" s="334"/>
      <c r="H4564" s="335"/>
      <c r="I4564" s="336"/>
      <c r="J4564" s="336"/>
      <c r="K4564" s="336"/>
      <c r="L4564" s="336"/>
      <c r="M4564" s="336"/>
      <c r="N4564" s="337"/>
    </row>
    <row r="4565" spans="2:14" x14ac:dyDescent="0.25">
      <c r="B4565" s="332"/>
      <c r="C4565" s="332"/>
      <c r="D4565" s="333"/>
      <c r="E4565" s="334"/>
      <c r="F4565" s="334"/>
      <c r="G4565" s="334"/>
      <c r="H4565" s="335"/>
      <c r="I4565" s="336"/>
      <c r="J4565" s="336"/>
      <c r="K4565" s="336"/>
      <c r="L4565" s="336"/>
      <c r="M4565" s="336"/>
      <c r="N4565" s="337"/>
    </row>
    <row r="4566" spans="2:14" x14ac:dyDescent="0.25">
      <c r="B4566" s="332"/>
      <c r="C4566" s="332"/>
      <c r="D4566" s="333"/>
      <c r="E4566" s="334"/>
      <c r="F4566" s="334"/>
      <c r="G4566" s="334"/>
      <c r="H4566" s="335"/>
      <c r="I4566" s="336"/>
      <c r="J4566" s="336"/>
      <c r="K4566" s="336"/>
      <c r="L4566" s="336"/>
      <c r="M4566" s="336"/>
      <c r="N4566" s="337"/>
    </row>
    <row r="4567" spans="2:14" x14ac:dyDescent="0.25">
      <c r="B4567" s="332"/>
      <c r="C4567" s="332"/>
      <c r="D4567" s="333"/>
      <c r="E4567" s="334"/>
      <c r="F4567" s="334"/>
      <c r="G4567" s="334"/>
      <c r="H4567" s="335"/>
      <c r="I4567" s="336"/>
      <c r="J4567" s="336"/>
      <c r="K4567" s="336"/>
      <c r="L4567" s="336"/>
      <c r="M4567" s="336"/>
      <c r="N4567" s="337"/>
    </row>
    <row r="4568" spans="2:14" x14ac:dyDescent="0.25">
      <c r="B4568" s="332"/>
      <c r="C4568" s="332"/>
      <c r="D4568" s="333"/>
      <c r="E4568" s="334"/>
      <c r="F4568" s="334"/>
      <c r="G4568" s="334"/>
      <c r="H4568" s="335"/>
      <c r="I4568" s="336"/>
      <c r="J4568" s="336"/>
      <c r="K4568" s="336"/>
      <c r="L4568" s="336"/>
      <c r="M4568" s="336"/>
      <c r="N4568" s="337"/>
    </row>
    <row r="4569" spans="2:14" x14ac:dyDescent="0.25">
      <c r="B4569" s="332"/>
      <c r="C4569" s="332"/>
      <c r="D4569" s="333"/>
      <c r="E4569" s="334"/>
      <c r="F4569" s="334"/>
      <c r="G4569" s="334"/>
      <c r="H4569" s="335"/>
      <c r="I4569" s="336"/>
      <c r="J4569" s="336"/>
      <c r="K4569" s="336"/>
      <c r="L4569" s="336"/>
      <c r="M4569" s="336"/>
      <c r="N4569" s="337"/>
    </row>
    <row r="4570" spans="2:14" x14ac:dyDescent="0.25">
      <c r="B4570" s="332"/>
      <c r="C4570" s="332"/>
      <c r="D4570" s="333"/>
      <c r="E4570" s="334"/>
      <c r="F4570" s="334"/>
      <c r="G4570" s="334"/>
      <c r="H4570" s="335"/>
      <c r="I4570" s="336"/>
      <c r="J4570" s="336"/>
      <c r="K4570" s="336"/>
      <c r="L4570" s="336"/>
      <c r="M4570" s="336"/>
      <c r="N4570" s="337"/>
    </row>
    <row r="4571" spans="2:14" x14ac:dyDescent="0.25">
      <c r="B4571" s="332"/>
      <c r="C4571" s="332"/>
      <c r="D4571" s="333"/>
      <c r="E4571" s="334"/>
      <c r="F4571" s="334"/>
      <c r="G4571" s="334"/>
      <c r="H4571" s="335"/>
      <c r="I4571" s="336"/>
      <c r="J4571" s="336"/>
      <c r="K4571" s="336"/>
      <c r="L4571" s="336"/>
      <c r="M4571" s="336"/>
      <c r="N4571" s="337"/>
    </row>
    <row r="4572" spans="2:14" x14ac:dyDescent="0.25">
      <c r="B4572" s="332"/>
      <c r="C4572" s="332"/>
      <c r="D4572" s="333"/>
      <c r="E4572" s="334"/>
      <c r="F4572" s="334"/>
      <c r="G4572" s="334"/>
      <c r="H4572" s="335"/>
      <c r="I4572" s="336"/>
      <c r="J4572" s="336"/>
      <c r="K4572" s="336"/>
      <c r="L4572" s="336"/>
      <c r="M4572" s="336"/>
      <c r="N4572" s="337"/>
    </row>
    <row r="4573" spans="2:14" x14ac:dyDescent="0.25">
      <c r="B4573" s="332"/>
      <c r="C4573" s="332"/>
      <c r="D4573" s="333"/>
      <c r="E4573" s="334"/>
      <c r="F4573" s="334"/>
      <c r="G4573" s="334"/>
      <c r="H4573" s="335"/>
      <c r="I4573" s="336"/>
      <c r="J4573" s="336"/>
      <c r="K4573" s="336"/>
      <c r="L4573" s="336"/>
      <c r="M4573" s="336"/>
      <c r="N4573" s="337"/>
    </row>
    <row r="4574" spans="2:14" x14ac:dyDescent="0.25">
      <c r="B4574" s="332"/>
      <c r="C4574" s="332"/>
      <c r="D4574" s="333"/>
      <c r="E4574" s="334"/>
      <c r="F4574" s="334"/>
      <c r="G4574" s="334"/>
      <c r="H4574" s="335"/>
      <c r="I4574" s="336"/>
      <c r="J4574" s="336"/>
      <c r="K4574" s="336"/>
      <c r="L4574" s="336"/>
      <c r="M4574" s="336"/>
      <c r="N4574" s="337"/>
    </row>
    <row r="4575" spans="2:14" x14ac:dyDescent="0.25">
      <c r="B4575" s="332"/>
      <c r="C4575" s="332"/>
      <c r="D4575" s="333"/>
      <c r="E4575" s="334"/>
      <c r="F4575" s="334"/>
      <c r="G4575" s="334"/>
      <c r="H4575" s="335"/>
      <c r="I4575" s="336"/>
      <c r="J4575" s="336"/>
      <c r="K4575" s="336"/>
      <c r="L4575" s="336"/>
      <c r="M4575" s="336"/>
      <c r="N4575" s="337"/>
    </row>
    <row r="4576" spans="2:14" x14ac:dyDescent="0.25">
      <c r="B4576" s="332"/>
      <c r="C4576" s="332"/>
      <c r="D4576" s="333"/>
      <c r="E4576" s="334"/>
      <c r="F4576" s="334"/>
      <c r="G4576" s="334"/>
      <c r="H4576" s="335"/>
      <c r="I4576" s="336"/>
      <c r="J4576" s="336"/>
      <c r="K4576" s="336"/>
      <c r="L4576" s="336"/>
      <c r="M4576" s="336"/>
      <c r="N4576" s="337"/>
    </row>
    <row r="4577" spans="2:14" x14ac:dyDescent="0.25">
      <c r="B4577" s="332"/>
      <c r="C4577" s="332"/>
      <c r="D4577" s="333"/>
      <c r="E4577" s="334"/>
      <c r="F4577" s="334"/>
      <c r="G4577" s="334"/>
      <c r="H4577" s="335"/>
      <c r="I4577" s="336"/>
      <c r="J4577" s="336"/>
      <c r="K4577" s="336"/>
      <c r="L4577" s="336"/>
      <c r="M4577" s="336"/>
      <c r="N4577" s="337"/>
    </row>
    <row r="4578" spans="2:14" x14ac:dyDescent="0.25">
      <c r="B4578" s="332"/>
      <c r="C4578" s="332"/>
      <c r="D4578" s="333"/>
      <c r="E4578" s="334"/>
      <c r="F4578" s="334"/>
      <c r="G4578" s="334"/>
      <c r="H4578" s="335"/>
      <c r="I4578" s="336"/>
      <c r="J4578" s="336"/>
      <c r="K4578" s="336"/>
      <c r="L4578" s="336"/>
      <c r="M4578" s="336"/>
      <c r="N4578" s="337"/>
    </row>
    <row r="4579" spans="2:14" x14ac:dyDescent="0.25">
      <c r="B4579" s="332"/>
      <c r="C4579" s="332"/>
      <c r="D4579" s="333"/>
      <c r="E4579" s="334"/>
      <c r="F4579" s="334"/>
      <c r="G4579" s="334"/>
      <c r="H4579" s="335"/>
      <c r="I4579" s="336"/>
      <c r="J4579" s="336"/>
      <c r="K4579" s="336"/>
      <c r="L4579" s="336"/>
      <c r="M4579" s="336"/>
      <c r="N4579" s="337"/>
    </row>
    <row r="4580" spans="2:14" x14ac:dyDescent="0.25">
      <c r="B4580" s="332"/>
      <c r="C4580" s="332"/>
      <c r="D4580" s="333"/>
      <c r="E4580" s="334"/>
      <c r="F4580" s="334"/>
      <c r="G4580" s="334"/>
      <c r="H4580" s="335"/>
      <c r="I4580" s="336"/>
      <c r="J4580" s="336"/>
      <c r="K4580" s="336"/>
      <c r="L4580" s="336"/>
      <c r="M4580" s="336"/>
      <c r="N4580" s="337"/>
    </row>
    <row r="4581" spans="2:14" x14ac:dyDescent="0.25">
      <c r="B4581" s="332"/>
      <c r="C4581" s="332"/>
      <c r="D4581" s="333"/>
      <c r="E4581" s="334"/>
      <c r="F4581" s="334"/>
      <c r="G4581" s="334"/>
      <c r="H4581" s="335"/>
      <c r="I4581" s="336"/>
      <c r="J4581" s="336"/>
      <c r="K4581" s="336"/>
      <c r="L4581" s="336"/>
      <c r="M4581" s="336"/>
      <c r="N4581" s="337"/>
    </row>
    <row r="4582" spans="2:14" x14ac:dyDescent="0.25">
      <c r="B4582" s="332"/>
      <c r="C4582" s="332"/>
      <c r="D4582" s="333"/>
      <c r="E4582" s="334"/>
      <c r="F4582" s="334"/>
      <c r="G4582" s="334"/>
      <c r="H4582" s="335"/>
      <c r="I4582" s="336"/>
      <c r="J4582" s="336"/>
      <c r="K4582" s="336"/>
      <c r="L4582" s="336"/>
      <c r="M4582" s="336"/>
      <c r="N4582" s="337"/>
    </row>
    <row r="4583" spans="2:14" x14ac:dyDescent="0.25">
      <c r="B4583" s="332"/>
      <c r="C4583" s="332"/>
      <c r="D4583" s="333"/>
      <c r="E4583" s="334"/>
      <c r="F4583" s="334"/>
      <c r="G4583" s="334"/>
      <c r="H4583" s="335"/>
      <c r="I4583" s="336"/>
      <c r="J4583" s="336"/>
      <c r="K4583" s="336"/>
      <c r="L4583" s="336"/>
      <c r="M4583" s="336"/>
      <c r="N4583" s="337"/>
    </row>
    <row r="4584" spans="2:14" x14ac:dyDescent="0.25">
      <c r="B4584" s="332"/>
      <c r="C4584" s="332"/>
      <c r="D4584" s="333"/>
      <c r="E4584" s="334"/>
      <c r="F4584" s="334"/>
      <c r="G4584" s="334"/>
      <c r="H4584" s="335"/>
      <c r="I4584" s="336"/>
      <c r="J4584" s="336"/>
      <c r="K4584" s="336"/>
      <c r="L4584" s="336"/>
      <c r="M4584" s="336"/>
      <c r="N4584" s="337"/>
    </row>
    <row r="4585" spans="2:14" x14ac:dyDescent="0.25">
      <c r="B4585" s="332"/>
      <c r="C4585" s="332"/>
      <c r="D4585" s="333"/>
      <c r="E4585" s="334"/>
      <c r="F4585" s="334"/>
      <c r="G4585" s="334"/>
      <c r="H4585" s="335"/>
      <c r="I4585" s="336"/>
      <c r="J4585" s="336"/>
      <c r="K4585" s="336"/>
      <c r="L4585" s="336"/>
      <c r="M4585" s="336"/>
      <c r="N4585" s="337"/>
    </row>
    <row r="4586" spans="2:14" x14ac:dyDescent="0.25">
      <c r="B4586" s="332"/>
      <c r="C4586" s="332"/>
      <c r="D4586" s="333"/>
      <c r="E4586" s="334"/>
      <c r="F4586" s="334"/>
      <c r="G4586" s="334"/>
      <c r="H4586" s="335"/>
      <c r="I4586" s="336"/>
      <c r="J4586" s="336"/>
      <c r="K4586" s="336"/>
      <c r="L4586" s="336"/>
      <c r="M4586" s="336"/>
      <c r="N4586" s="337"/>
    </row>
    <row r="4587" spans="2:14" x14ac:dyDescent="0.25">
      <c r="B4587" s="332"/>
      <c r="C4587" s="332"/>
      <c r="D4587" s="333"/>
      <c r="E4587" s="334"/>
      <c r="F4587" s="334"/>
      <c r="G4587" s="334"/>
      <c r="H4587" s="335"/>
      <c r="I4587" s="336"/>
      <c r="J4587" s="336"/>
      <c r="K4587" s="336"/>
      <c r="L4587" s="336"/>
      <c r="M4587" s="336"/>
      <c r="N4587" s="337"/>
    </row>
    <row r="4588" spans="2:14" x14ac:dyDescent="0.25">
      <c r="B4588" s="332"/>
      <c r="C4588" s="332"/>
      <c r="D4588" s="333"/>
      <c r="E4588" s="334"/>
      <c r="F4588" s="334"/>
      <c r="G4588" s="334"/>
      <c r="H4588" s="335"/>
      <c r="I4588" s="336"/>
      <c r="J4588" s="336"/>
      <c r="K4588" s="336"/>
      <c r="L4588" s="336"/>
      <c r="M4588" s="336"/>
      <c r="N4588" s="337"/>
    </row>
    <row r="4589" spans="2:14" x14ac:dyDescent="0.25">
      <c r="B4589" s="332"/>
      <c r="C4589" s="332"/>
      <c r="D4589" s="333"/>
      <c r="E4589" s="334"/>
      <c r="F4589" s="334"/>
      <c r="G4589" s="334"/>
      <c r="H4589" s="335"/>
      <c r="I4589" s="336"/>
      <c r="J4589" s="336"/>
      <c r="K4589" s="336"/>
      <c r="L4589" s="336"/>
      <c r="M4589" s="336"/>
      <c r="N4589" s="337"/>
    </row>
    <row r="4590" spans="2:14" x14ac:dyDescent="0.25">
      <c r="B4590" s="332"/>
      <c r="C4590" s="332"/>
      <c r="D4590" s="333"/>
      <c r="E4590" s="334"/>
      <c r="F4590" s="334"/>
      <c r="G4590" s="334"/>
      <c r="H4590" s="335"/>
      <c r="I4590" s="336"/>
      <c r="J4590" s="336"/>
      <c r="K4590" s="336"/>
      <c r="L4590" s="336"/>
      <c r="M4590" s="336"/>
      <c r="N4590" s="337"/>
    </row>
    <row r="4591" spans="2:14" x14ac:dyDescent="0.25">
      <c r="B4591" s="332"/>
      <c r="C4591" s="332"/>
      <c r="D4591" s="333"/>
      <c r="E4591" s="334"/>
      <c r="F4591" s="334"/>
      <c r="G4591" s="334"/>
      <c r="H4591" s="335"/>
      <c r="I4591" s="336"/>
      <c r="J4591" s="336"/>
      <c r="K4591" s="336"/>
      <c r="L4591" s="336"/>
      <c r="M4591" s="336"/>
      <c r="N4591" s="337"/>
    </row>
    <row r="4592" spans="2:14" x14ac:dyDescent="0.25">
      <c r="B4592" s="332"/>
      <c r="C4592" s="332"/>
      <c r="D4592" s="333"/>
      <c r="E4592" s="334"/>
      <c r="F4592" s="334"/>
      <c r="G4592" s="334"/>
      <c r="H4592" s="335"/>
      <c r="I4592" s="336"/>
      <c r="J4592" s="336"/>
      <c r="K4592" s="336"/>
      <c r="L4592" s="336"/>
      <c r="M4592" s="336"/>
      <c r="N4592" s="337"/>
    </row>
    <row r="4593" spans="2:14" x14ac:dyDescent="0.25">
      <c r="B4593" s="332"/>
      <c r="C4593" s="332"/>
      <c r="D4593" s="333"/>
      <c r="E4593" s="334"/>
      <c r="F4593" s="334"/>
      <c r="G4593" s="334"/>
      <c r="H4593" s="335"/>
      <c r="I4593" s="336"/>
      <c r="J4593" s="336"/>
      <c r="K4593" s="336"/>
      <c r="L4593" s="336"/>
      <c r="M4593" s="336"/>
      <c r="N4593" s="337"/>
    </row>
    <row r="4594" spans="2:14" x14ac:dyDescent="0.25">
      <c r="B4594" s="332"/>
      <c r="C4594" s="332"/>
      <c r="D4594" s="333"/>
      <c r="E4594" s="334"/>
      <c r="F4594" s="334"/>
      <c r="G4594" s="334"/>
      <c r="H4594" s="335"/>
      <c r="I4594" s="336"/>
      <c r="J4594" s="336"/>
      <c r="K4594" s="336"/>
      <c r="L4594" s="336"/>
      <c r="M4594" s="336"/>
      <c r="N4594" s="337"/>
    </row>
    <row r="4595" spans="2:14" x14ac:dyDescent="0.25">
      <c r="B4595" s="332"/>
      <c r="C4595" s="332"/>
      <c r="D4595" s="333"/>
      <c r="E4595" s="334"/>
      <c r="F4595" s="334"/>
      <c r="G4595" s="334"/>
      <c r="H4595" s="335"/>
      <c r="I4595" s="336"/>
      <c r="J4595" s="336"/>
      <c r="K4595" s="336"/>
      <c r="L4595" s="336"/>
      <c r="M4595" s="336"/>
      <c r="N4595" s="337"/>
    </row>
    <row r="4596" spans="2:14" x14ac:dyDescent="0.25">
      <c r="B4596" s="332"/>
      <c r="C4596" s="332"/>
      <c r="D4596" s="333"/>
      <c r="E4596" s="334"/>
      <c r="F4596" s="334"/>
      <c r="G4596" s="334"/>
      <c r="H4596" s="335"/>
      <c r="I4596" s="336"/>
      <c r="J4596" s="336"/>
      <c r="K4596" s="336"/>
      <c r="L4596" s="336"/>
      <c r="M4596" s="336"/>
      <c r="N4596" s="337"/>
    </row>
    <row r="4597" spans="2:14" x14ac:dyDescent="0.25">
      <c r="B4597" s="332"/>
      <c r="C4597" s="332"/>
      <c r="D4597" s="333"/>
      <c r="E4597" s="334"/>
      <c r="F4597" s="334"/>
      <c r="G4597" s="334"/>
      <c r="H4597" s="335"/>
      <c r="I4597" s="336"/>
      <c r="J4597" s="336"/>
      <c r="K4597" s="336"/>
      <c r="L4597" s="336"/>
      <c r="M4597" s="336"/>
      <c r="N4597" s="337"/>
    </row>
    <row r="4598" spans="2:14" x14ac:dyDescent="0.25">
      <c r="B4598" s="332"/>
      <c r="C4598" s="332"/>
      <c r="D4598" s="333"/>
      <c r="E4598" s="334"/>
      <c r="F4598" s="334"/>
      <c r="G4598" s="334"/>
      <c r="H4598" s="335"/>
      <c r="I4598" s="336"/>
      <c r="J4598" s="336"/>
      <c r="K4598" s="336"/>
      <c r="L4598" s="336"/>
      <c r="M4598" s="336"/>
      <c r="N4598" s="337"/>
    </row>
    <row r="4599" spans="2:14" x14ac:dyDescent="0.25">
      <c r="B4599" s="332"/>
      <c r="C4599" s="332"/>
      <c r="D4599" s="333"/>
      <c r="E4599" s="334"/>
      <c r="F4599" s="334"/>
      <c r="G4599" s="334"/>
      <c r="H4599" s="335"/>
      <c r="I4599" s="336"/>
      <c r="J4599" s="336"/>
      <c r="K4599" s="336"/>
      <c r="L4599" s="336"/>
      <c r="M4599" s="336"/>
      <c r="N4599" s="337"/>
    </row>
    <row r="4600" spans="2:14" x14ac:dyDescent="0.25">
      <c r="B4600" s="332"/>
      <c r="C4600" s="332"/>
      <c r="D4600" s="333"/>
      <c r="E4600" s="334"/>
      <c r="F4600" s="334"/>
      <c r="G4600" s="334"/>
      <c r="H4600" s="335"/>
      <c r="I4600" s="336"/>
      <c r="J4600" s="336"/>
      <c r="K4600" s="336"/>
      <c r="L4600" s="336"/>
      <c r="M4600" s="336"/>
      <c r="N4600" s="337"/>
    </row>
    <row r="4601" spans="2:14" x14ac:dyDescent="0.25">
      <c r="B4601" s="332"/>
      <c r="C4601" s="332"/>
      <c r="D4601" s="333"/>
      <c r="E4601" s="334"/>
      <c r="F4601" s="334"/>
      <c r="G4601" s="334"/>
      <c r="H4601" s="335"/>
      <c r="I4601" s="336"/>
      <c r="J4601" s="336"/>
      <c r="K4601" s="336"/>
      <c r="L4601" s="336"/>
      <c r="M4601" s="336"/>
      <c r="N4601" s="337"/>
    </row>
    <row r="4602" spans="2:14" x14ac:dyDescent="0.25">
      <c r="B4602" s="332"/>
      <c r="C4602" s="332"/>
      <c r="D4602" s="333"/>
      <c r="E4602" s="334"/>
      <c r="F4602" s="334"/>
      <c r="G4602" s="334"/>
      <c r="H4602" s="335"/>
      <c r="I4602" s="336"/>
      <c r="J4602" s="336"/>
      <c r="K4602" s="336"/>
      <c r="L4602" s="336"/>
      <c r="M4602" s="336"/>
      <c r="N4602" s="337"/>
    </row>
    <row r="4603" spans="2:14" x14ac:dyDescent="0.25">
      <c r="B4603" s="332"/>
      <c r="C4603" s="332"/>
      <c r="D4603" s="333"/>
      <c r="E4603" s="334"/>
      <c r="F4603" s="334"/>
      <c r="G4603" s="334"/>
      <c r="H4603" s="335"/>
      <c r="I4603" s="336"/>
      <c r="J4603" s="336"/>
      <c r="K4603" s="336"/>
      <c r="L4603" s="336"/>
      <c r="M4603" s="336"/>
      <c r="N4603" s="337"/>
    </row>
    <row r="4604" spans="2:14" x14ac:dyDescent="0.25">
      <c r="B4604" s="332"/>
      <c r="C4604" s="332"/>
      <c r="D4604" s="333"/>
      <c r="E4604" s="334"/>
      <c r="F4604" s="334"/>
      <c r="G4604" s="334"/>
      <c r="H4604" s="335"/>
      <c r="I4604" s="336"/>
      <c r="J4604" s="336"/>
      <c r="K4604" s="336"/>
      <c r="L4604" s="336"/>
      <c r="M4604" s="336"/>
      <c r="N4604" s="337"/>
    </row>
    <row r="4605" spans="2:14" x14ac:dyDescent="0.25">
      <c r="B4605" s="332"/>
      <c r="C4605" s="332"/>
      <c r="D4605" s="333"/>
      <c r="E4605" s="334"/>
      <c r="F4605" s="334"/>
      <c r="G4605" s="334"/>
      <c r="H4605" s="335"/>
      <c r="I4605" s="336"/>
      <c r="J4605" s="336"/>
      <c r="K4605" s="336"/>
      <c r="L4605" s="336"/>
      <c r="M4605" s="336"/>
      <c r="N4605" s="337"/>
    </row>
    <row r="4606" spans="2:14" x14ac:dyDescent="0.25">
      <c r="B4606" s="332"/>
      <c r="C4606" s="332"/>
      <c r="D4606" s="333"/>
      <c r="E4606" s="334"/>
      <c r="F4606" s="334"/>
      <c r="G4606" s="334"/>
      <c r="H4606" s="335"/>
      <c r="I4606" s="336"/>
      <c r="J4606" s="336"/>
      <c r="K4606" s="336"/>
      <c r="L4606" s="336"/>
      <c r="M4606" s="336"/>
      <c r="N4606" s="337"/>
    </row>
    <row r="4607" spans="2:14" x14ac:dyDescent="0.25">
      <c r="B4607" s="332"/>
      <c r="C4607" s="332"/>
      <c r="D4607" s="333"/>
      <c r="E4607" s="334"/>
      <c r="F4607" s="334"/>
      <c r="G4607" s="334"/>
      <c r="H4607" s="335"/>
      <c r="I4607" s="336"/>
      <c r="J4607" s="336"/>
      <c r="K4607" s="336"/>
      <c r="L4607" s="336"/>
      <c r="M4607" s="336"/>
      <c r="N4607" s="337"/>
    </row>
    <row r="4608" spans="2:14" x14ac:dyDescent="0.25">
      <c r="B4608" s="332"/>
      <c r="C4608" s="332"/>
      <c r="D4608" s="333"/>
      <c r="E4608" s="334"/>
      <c r="F4608" s="334"/>
      <c r="G4608" s="334"/>
      <c r="H4608" s="335"/>
      <c r="I4608" s="336"/>
      <c r="J4608" s="336"/>
      <c r="K4608" s="336"/>
      <c r="L4608" s="336"/>
      <c r="M4608" s="336"/>
      <c r="N4608" s="337"/>
    </row>
    <row r="4609" spans="2:14" x14ac:dyDescent="0.25">
      <c r="B4609" s="332"/>
      <c r="C4609" s="332"/>
      <c r="D4609" s="333"/>
      <c r="E4609" s="334"/>
      <c r="F4609" s="334"/>
      <c r="G4609" s="334"/>
      <c r="H4609" s="335"/>
      <c r="I4609" s="336"/>
      <c r="J4609" s="336"/>
      <c r="K4609" s="336"/>
      <c r="L4609" s="336"/>
      <c r="M4609" s="336"/>
      <c r="N4609" s="337"/>
    </row>
    <row r="4610" spans="2:14" x14ac:dyDescent="0.25">
      <c r="B4610" s="332"/>
      <c r="C4610" s="332"/>
      <c r="D4610" s="333"/>
      <c r="E4610" s="334"/>
      <c r="F4610" s="334"/>
      <c r="G4610" s="334"/>
      <c r="H4610" s="335"/>
      <c r="I4610" s="336"/>
      <c r="J4610" s="336"/>
      <c r="K4610" s="336"/>
      <c r="L4610" s="336"/>
      <c r="M4610" s="336"/>
      <c r="N4610" s="337"/>
    </row>
    <row r="4611" spans="2:14" x14ac:dyDescent="0.25">
      <c r="B4611" s="332"/>
      <c r="C4611" s="332"/>
      <c r="D4611" s="333"/>
      <c r="E4611" s="334"/>
      <c r="F4611" s="334"/>
      <c r="G4611" s="334"/>
      <c r="H4611" s="335"/>
      <c r="I4611" s="336"/>
      <c r="J4611" s="336"/>
      <c r="K4611" s="336"/>
      <c r="L4611" s="336"/>
      <c r="M4611" s="336"/>
      <c r="N4611" s="337"/>
    </row>
    <row r="4612" spans="2:14" x14ac:dyDescent="0.25">
      <c r="B4612" s="332"/>
      <c r="C4612" s="332"/>
      <c r="D4612" s="333"/>
      <c r="E4612" s="334"/>
      <c r="F4612" s="334"/>
      <c r="G4612" s="334"/>
      <c r="H4612" s="335"/>
      <c r="I4612" s="336"/>
      <c r="J4612" s="336"/>
      <c r="K4612" s="336"/>
      <c r="L4612" s="336"/>
      <c r="M4612" s="336"/>
      <c r="N4612" s="337"/>
    </row>
    <row r="4613" spans="2:14" x14ac:dyDescent="0.25">
      <c r="B4613" s="332"/>
      <c r="C4613" s="332"/>
      <c r="D4613" s="333"/>
      <c r="E4613" s="334"/>
      <c r="F4613" s="334"/>
      <c r="G4613" s="334"/>
      <c r="H4613" s="335"/>
      <c r="I4613" s="336"/>
      <c r="J4613" s="336"/>
      <c r="K4613" s="336"/>
      <c r="L4613" s="336"/>
      <c r="M4613" s="336"/>
      <c r="N4613" s="337"/>
    </row>
    <row r="4614" spans="2:14" x14ac:dyDescent="0.25">
      <c r="B4614" s="332"/>
      <c r="C4614" s="332"/>
      <c r="D4614" s="333"/>
      <c r="E4614" s="334"/>
      <c r="F4614" s="334"/>
      <c r="G4614" s="334"/>
      <c r="H4614" s="335"/>
      <c r="I4614" s="336"/>
      <c r="J4614" s="336"/>
      <c r="K4614" s="336"/>
      <c r="L4614" s="336"/>
      <c r="M4614" s="336"/>
      <c r="N4614" s="337"/>
    </row>
    <row r="4615" spans="2:14" x14ac:dyDescent="0.25">
      <c r="B4615" s="332"/>
      <c r="C4615" s="332"/>
      <c r="D4615" s="333"/>
      <c r="E4615" s="334"/>
      <c r="F4615" s="334"/>
      <c r="G4615" s="334"/>
      <c r="H4615" s="335"/>
      <c r="I4615" s="336"/>
      <c r="J4615" s="336"/>
      <c r="K4615" s="336"/>
      <c r="L4615" s="336"/>
      <c r="M4615" s="336"/>
      <c r="N4615" s="337"/>
    </row>
    <row r="4616" spans="2:14" x14ac:dyDescent="0.25">
      <c r="B4616" s="332"/>
      <c r="C4616" s="332"/>
      <c r="D4616" s="333"/>
      <c r="E4616" s="334"/>
      <c r="F4616" s="334"/>
      <c r="G4616" s="334"/>
      <c r="H4616" s="335"/>
      <c r="I4616" s="336"/>
      <c r="J4616" s="336"/>
      <c r="K4616" s="336"/>
      <c r="L4616" s="336"/>
      <c r="M4616" s="336"/>
      <c r="N4616" s="337"/>
    </row>
    <row r="4617" spans="2:14" x14ac:dyDescent="0.25">
      <c r="B4617" s="332"/>
      <c r="C4617" s="332"/>
      <c r="D4617" s="333"/>
      <c r="E4617" s="334"/>
      <c r="F4617" s="334"/>
      <c r="G4617" s="334"/>
      <c r="H4617" s="335"/>
      <c r="I4617" s="336"/>
      <c r="J4617" s="336"/>
      <c r="K4617" s="336"/>
      <c r="L4617" s="336"/>
      <c r="M4617" s="336"/>
      <c r="N4617" s="337"/>
    </row>
    <row r="4618" spans="2:14" x14ac:dyDescent="0.25">
      <c r="B4618" s="332"/>
      <c r="C4618" s="332"/>
      <c r="D4618" s="333"/>
      <c r="E4618" s="334"/>
      <c r="F4618" s="334"/>
      <c r="G4618" s="334"/>
      <c r="H4618" s="335"/>
      <c r="I4618" s="336"/>
      <c r="J4618" s="336"/>
      <c r="K4618" s="336"/>
      <c r="L4618" s="336"/>
      <c r="M4618" s="336"/>
      <c r="N4618" s="337"/>
    </row>
    <row r="4619" spans="2:14" x14ac:dyDescent="0.25">
      <c r="B4619" s="332"/>
      <c r="C4619" s="332"/>
      <c r="D4619" s="333"/>
      <c r="E4619" s="334"/>
      <c r="F4619" s="334"/>
      <c r="G4619" s="334"/>
      <c r="H4619" s="335"/>
      <c r="I4619" s="336"/>
      <c r="J4619" s="336"/>
      <c r="K4619" s="336"/>
      <c r="L4619" s="336"/>
      <c r="M4619" s="336"/>
      <c r="N4619" s="337"/>
    </row>
    <row r="4620" spans="2:14" x14ac:dyDescent="0.25">
      <c r="B4620" s="332"/>
      <c r="C4620" s="332"/>
      <c r="D4620" s="333"/>
      <c r="E4620" s="334"/>
      <c r="F4620" s="334"/>
      <c r="G4620" s="334"/>
      <c r="H4620" s="335"/>
      <c r="I4620" s="336"/>
      <c r="J4620" s="336"/>
      <c r="K4620" s="336"/>
      <c r="L4620" s="336"/>
      <c r="M4620" s="336"/>
      <c r="N4620" s="337"/>
    </row>
    <row r="4621" spans="2:14" x14ac:dyDescent="0.25">
      <c r="B4621" s="332"/>
      <c r="C4621" s="332"/>
      <c r="D4621" s="333"/>
      <c r="E4621" s="334"/>
      <c r="F4621" s="334"/>
      <c r="G4621" s="334"/>
      <c r="H4621" s="335"/>
      <c r="I4621" s="336"/>
      <c r="J4621" s="336"/>
      <c r="K4621" s="336"/>
      <c r="L4621" s="336"/>
      <c r="M4621" s="336"/>
      <c r="N4621" s="337"/>
    </row>
    <row r="4622" spans="2:14" x14ac:dyDescent="0.25">
      <c r="B4622" s="332"/>
      <c r="C4622" s="332"/>
      <c r="D4622" s="333"/>
      <c r="E4622" s="334"/>
      <c r="F4622" s="334"/>
      <c r="G4622" s="334"/>
      <c r="H4622" s="335"/>
      <c r="I4622" s="336"/>
      <c r="J4622" s="336"/>
      <c r="K4622" s="336"/>
      <c r="L4622" s="336"/>
      <c r="M4622" s="336"/>
      <c r="N4622" s="337"/>
    </row>
    <row r="4623" spans="2:14" x14ac:dyDescent="0.25">
      <c r="B4623" s="332"/>
      <c r="C4623" s="332"/>
      <c r="D4623" s="333"/>
      <c r="E4623" s="334"/>
      <c r="F4623" s="334"/>
      <c r="G4623" s="334"/>
      <c r="H4623" s="335"/>
      <c r="I4623" s="336"/>
      <c r="J4623" s="336"/>
      <c r="K4623" s="336"/>
      <c r="L4623" s="336"/>
      <c r="M4623" s="336"/>
      <c r="N4623" s="337"/>
    </row>
    <row r="4624" spans="2:14" x14ac:dyDescent="0.25">
      <c r="B4624" s="332"/>
      <c r="C4624" s="332"/>
      <c r="D4624" s="333"/>
      <c r="E4624" s="334"/>
      <c r="F4624" s="334"/>
      <c r="G4624" s="334"/>
      <c r="H4624" s="335"/>
      <c r="I4624" s="336"/>
      <c r="J4624" s="336"/>
      <c r="K4624" s="336"/>
      <c r="L4624" s="336"/>
      <c r="M4624" s="336"/>
      <c r="N4624" s="337"/>
    </row>
    <row r="4625" spans="2:14" x14ac:dyDescent="0.25">
      <c r="B4625" s="332"/>
      <c r="C4625" s="332"/>
      <c r="D4625" s="333"/>
      <c r="E4625" s="334"/>
      <c r="F4625" s="334"/>
      <c r="G4625" s="334"/>
      <c r="H4625" s="335"/>
      <c r="I4625" s="336"/>
      <c r="J4625" s="336"/>
      <c r="K4625" s="336"/>
      <c r="L4625" s="336"/>
      <c r="M4625" s="336"/>
      <c r="N4625" s="337"/>
    </row>
    <row r="4626" spans="2:14" x14ac:dyDescent="0.25">
      <c r="B4626" s="332"/>
      <c r="C4626" s="332"/>
      <c r="D4626" s="333"/>
      <c r="E4626" s="334"/>
      <c r="F4626" s="334"/>
      <c r="G4626" s="334"/>
      <c r="H4626" s="335"/>
      <c r="I4626" s="336"/>
      <c r="J4626" s="336"/>
      <c r="K4626" s="336"/>
      <c r="L4626" s="336"/>
      <c r="M4626" s="336"/>
      <c r="N4626" s="337"/>
    </row>
    <row r="4627" spans="2:14" x14ac:dyDescent="0.25">
      <c r="B4627" s="332"/>
      <c r="C4627" s="332"/>
      <c r="D4627" s="333"/>
      <c r="E4627" s="334"/>
      <c r="F4627" s="334"/>
      <c r="G4627" s="334"/>
      <c r="H4627" s="335"/>
      <c r="I4627" s="336"/>
      <c r="J4627" s="336"/>
      <c r="K4627" s="336"/>
      <c r="L4627" s="336"/>
      <c r="M4627" s="336"/>
      <c r="N4627" s="337"/>
    </row>
    <row r="4628" spans="2:14" x14ac:dyDescent="0.25">
      <c r="B4628" s="332"/>
      <c r="C4628" s="332"/>
      <c r="D4628" s="333"/>
      <c r="E4628" s="334"/>
      <c r="F4628" s="334"/>
      <c r="G4628" s="334"/>
      <c r="H4628" s="335"/>
      <c r="I4628" s="336"/>
      <c r="J4628" s="336"/>
      <c r="K4628" s="336"/>
      <c r="L4628" s="336"/>
      <c r="M4628" s="336"/>
      <c r="N4628" s="337"/>
    </row>
    <row r="4629" spans="2:14" x14ac:dyDescent="0.25">
      <c r="B4629" s="332"/>
      <c r="C4629" s="332"/>
      <c r="D4629" s="333"/>
      <c r="E4629" s="334"/>
      <c r="F4629" s="334"/>
      <c r="G4629" s="334"/>
      <c r="H4629" s="335"/>
      <c r="I4629" s="336"/>
      <c r="J4629" s="336"/>
      <c r="K4629" s="336"/>
      <c r="L4629" s="336"/>
      <c r="M4629" s="336"/>
      <c r="N4629" s="337"/>
    </row>
    <row r="4630" spans="2:14" x14ac:dyDescent="0.25">
      <c r="B4630" s="332"/>
      <c r="C4630" s="332"/>
      <c r="D4630" s="333"/>
      <c r="E4630" s="334"/>
      <c r="F4630" s="334"/>
      <c r="G4630" s="334"/>
      <c r="H4630" s="335"/>
      <c r="I4630" s="336"/>
      <c r="J4630" s="336"/>
      <c r="K4630" s="336"/>
      <c r="L4630" s="336"/>
      <c r="M4630" s="336"/>
      <c r="N4630" s="337"/>
    </row>
    <row r="4631" spans="2:14" x14ac:dyDescent="0.25">
      <c r="B4631" s="332"/>
      <c r="C4631" s="332"/>
      <c r="D4631" s="333"/>
      <c r="E4631" s="334"/>
      <c r="F4631" s="334"/>
      <c r="G4631" s="334"/>
      <c r="H4631" s="335"/>
      <c r="I4631" s="336"/>
      <c r="J4631" s="336"/>
      <c r="K4631" s="336"/>
      <c r="L4631" s="336"/>
      <c r="M4631" s="336"/>
      <c r="N4631" s="337"/>
    </row>
    <row r="4632" spans="2:14" x14ac:dyDescent="0.25">
      <c r="B4632" s="332"/>
      <c r="C4632" s="332"/>
      <c r="D4632" s="333"/>
      <c r="E4632" s="334"/>
      <c r="F4632" s="334"/>
      <c r="G4632" s="334"/>
      <c r="H4632" s="335"/>
      <c r="I4632" s="336"/>
      <c r="J4632" s="336"/>
      <c r="K4632" s="336"/>
      <c r="L4632" s="336"/>
      <c r="M4632" s="336"/>
      <c r="N4632" s="337"/>
    </row>
    <row r="4633" spans="2:14" x14ac:dyDescent="0.25">
      <c r="B4633" s="332"/>
      <c r="C4633" s="332"/>
      <c r="D4633" s="333"/>
      <c r="E4633" s="334"/>
      <c r="F4633" s="334"/>
      <c r="G4633" s="334"/>
      <c r="H4633" s="335"/>
      <c r="I4633" s="336"/>
      <c r="J4633" s="336"/>
      <c r="K4633" s="336"/>
      <c r="L4633" s="336"/>
      <c r="M4633" s="336"/>
      <c r="N4633" s="337"/>
    </row>
    <row r="4634" spans="2:14" x14ac:dyDescent="0.25">
      <c r="B4634" s="332"/>
      <c r="C4634" s="332"/>
      <c r="D4634" s="333"/>
      <c r="E4634" s="334"/>
      <c r="F4634" s="334"/>
      <c r="G4634" s="334"/>
      <c r="H4634" s="335"/>
      <c r="I4634" s="336"/>
      <c r="J4634" s="336"/>
      <c r="K4634" s="336"/>
      <c r="L4634" s="336"/>
      <c r="M4634" s="336"/>
      <c r="N4634" s="337"/>
    </row>
    <row r="4635" spans="2:14" x14ac:dyDescent="0.25">
      <c r="B4635" s="332"/>
      <c r="C4635" s="332"/>
      <c r="D4635" s="333"/>
      <c r="E4635" s="334"/>
      <c r="F4635" s="334"/>
      <c r="G4635" s="334"/>
      <c r="H4635" s="335"/>
      <c r="I4635" s="336"/>
      <c r="J4635" s="336"/>
      <c r="K4635" s="336"/>
      <c r="L4635" s="336"/>
      <c r="M4635" s="336"/>
      <c r="N4635" s="337"/>
    </row>
    <row r="4636" spans="2:14" x14ac:dyDescent="0.25">
      <c r="B4636" s="332"/>
      <c r="C4636" s="332"/>
      <c r="D4636" s="333"/>
      <c r="E4636" s="334"/>
      <c r="F4636" s="334"/>
      <c r="G4636" s="334"/>
      <c r="H4636" s="335"/>
      <c r="I4636" s="336"/>
      <c r="J4636" s="336"/>
      <c r="K4636" s="336"/>
      <c r="L4636" s="336"/>
      <c r="M4636" s="336"/>
      <c r="N4636" s="337"/>
    </row>
    <row r="4637" spans="2:14" x14ac:dyDescent="0.25">
      <c r="B4637" s="332"/>
      <c r="C4637" s="332"/>
      <c r="D4637" s="333"/>
      <c r="E4637" s="334"/>
      <c r="F4637" s="334"/>
      <c r="G4637" s="334"/>
      <c r="H4637" s="335"/>
      <c r="I4637" s="336"/>
      <c r="J4637" s="336"/>
      <c r="K4637" s="336"/>
      <c r="L4637" s="336"/>
      <c r="M4637" s="336"/>
      <c r="N4637" s="337"/>
    </row>
    <row r="4638" spans="2:14" x14ac:dyDescent="0.25">
      <c r="B4638" s="332"/>
      <c r="C4638" s="332"/>
      <c r="D4638" s="333"/>
      <c r="E4638" s="334"/>
      <c r="F4638" s="334"/>
      <c r="G4638" s="334"/>
      <c r="H4638" s="335"/>
      <c r="I4638" s="336"/>
      <c r="J4638" s="336"/>
      <c r="K4638" s="336"/>
      <c r="L4638" s="336"/>
      <c r="M4638" s="336"/>
      <c r="N4638" s="337"/>
    </row>
    <row r="4639" spans="2:14" x14ac:dyDescent="0.25">
      <c r="B4639" s="332"/>
      <c r="C4639" s="332"/>
      <c r="D4639" s="333"/>
      <c r="E4639" s="334"/>
      <c r="F4639" s="334"/>
      <c r="G4639" s="334"/>
      <c r="H4639" s="335"/>
      <c r="I4639" s="336"/>
      <c r="J4639" s="336"/>
      <c r="K4639" s="336"/>
      <c r="L4639" s="336"/>
      <c r="M4639" s="336"/>
      <c r="N4639" s="337"/>
    </row>
    <row r="4640" spans="2:14" x14ac:dyDescent="0.25">
      <c r="B4640" s="332"/>
      <c r="C4640" s="332"/>
      <c r="D4640" s="333"/>
      <c r="E4640" s="334"/>
      <c r="F4640" s="334"/>
      <c r="G4640" s="334"/>
      <c r="H4640" s="335"/>
      <c r="I4640" s="336"/>
      <c r="J4640" s="336"/>
      <c r="K4640" s="336"/>
      <c r="L4640" s="336"/>
      <c r="M4640" s="336"/>
      <c r="N4640" s="337"/>
    </row>
    <row r="4641" spans="2:14" x14ac:dyDescent="0.25">
      <c r="B4641" s="332"/>
      <c r="C4641" s="332"/>
      <c r="D4641" s="333"/>
      <c r="E4641" s="334"/>
      <c r="F4641" s="334"/>
      <c r="G4641" s="334"/>
      <c r="H4641" s="335"/>
      <c r="I4641" s="336"/>
      <c r="J4641" s="336"/>
      <c r="K4641" s="336"/>
      <c r="L4641" s="336"/>
      <c r="M4641" s="336"/>
      <c r="N4641" s="337"/>
    </row>
    <row r="4642" spans="2:14" x14ac:dyDescent="0.25">
      <c r="B4642" s="332"/>
      <c r="C4642" s="332"/>
      <c r="D4642" s="333"/>
      <c r="E4642" s="334"/>
      <c r="F4642" s="334"/>
      <c r="G4642" s="334"/>
      <c r="H4642" s="335"/>
      <c r="I4642" s="336"/>
      <c r="J4642" s="336"/>
      <c r="K4642" s="336"/>
      <c r="L4642" s="336"/>
      <c r="M4642" s="336"/>
      <c r="N4642" s="337"/>
    </row>
    <row r="4643" spans="2:14" x14ac:dyDescent="0.25">
      <c r="B4643" s="332"/>
      <c r="C4643" s="332"/>
      <c r="D4643" s="333"/>
      <c r="E4643" s="334"/>
      <c r="F4643" s="334"/>
      <c r="G4643" s="334"/>
      <c r="H4643" s="335"/>
      <c r="I4643" s="336"/>
      <c r="J4643" s="336"/>
      <c r="K4643" s="336"/>
      <c r="L4643" s="336"/>
      <c r="M4643" s="336"/>
      <c r="N4643" s="337"/>
    </row>
    <row r="4644" spans="2:14" x14ac:dyDescent="0.25">
      <c r="B4644" s="332"/>
      <c r="C4644" s="332"/>
      <c r="D4644" s="333"/>
      <c r="E4644" s="334"/>
      <c r="F4644" s="334"/>
      <c r="G4644" s="334"/>
      <c r="H4644" s="335"/>
      <c r="I4644" s="336"/>
      <c r="J4644" s="336"/>
      <c r="K4644" s="336"/>
      <c r="L4644" s="336"/>
      <c r="M4644" s="336"/>
      <c r="N4644" s="337"/>
    </row>
    <row r="4645" spans="2:14" x14ac:dyDescent="0.25">
      <c r="B4645" s="332"/>
      <c r="C4645" s="332"/>
      <c r="D4645" s="333"/>
      <c r="E4645" s="334"/>
      <c r="F4645" s="334"/>
      <c r="G4645" s="334"/>
      <c r="H4645" s="335"/>
      <c r="I4645" s="336"/>
      <c r="J4645" s="336"/>
      <c r="K4645" s="336"/>
      <c r="L4645" s="336"/>
      <c r="M4645" s="336"/>
      <c r="N4645" s="337"/>
    </row>
    <row r="4646" spans="2:14" x14ac:dyDescent="0.25">
      <c r="B4646" s="332"/>
      <c r="C4646" s="332"/>
      <c r="D4646" s="333"/>
      <c r="E4646" s="334"/>
      <c r="F4646" s="334"/>
      <c r="G4646" s="334"/>
      <c r="H4646" s="335"/>
      <c r="I4646" s="336"/>
      <c r="J4646" s="336"/>
      <c r="K4646" s="336"/>
      <c r="L4646" s="336"/>
      <c r="M4646" s="336"/>
      <c r="N4646" s="337"/>
    </row>
    <row r="4647" spans="2:14" x14ac:dyDescent="0.25">
      <c r="B4647" s="332"/>
      <c r="C4647" s="332"/>
      <c r="D4647" s="333"/>
      <c r="E4647" s="334"/>
      <c r="F4647" s="334"/>
      <c r="G4647" s="334"/>
      <c r="H4647" s="335"/>
      <c r="I4647" s="336"/>
      <c r="J4647" s="336"/>
      <c r="K4647" s="336"/>
      <c r="L4647" s="336"/>
      <c r="M4647" s="336"/>
      <c r="N4647" s="337"/>
    </row>
    <row r="4648" spans="2:14" x14ac:dyDescent="0.25">
      <c r="B4648" s="332"/>
      <c r="C4648" s="332"/>
      <c r="D4648" s="333"/>
      <c r="E4648" s="334"/>
      <c r="F4648" s="334"/>
      <c r="G4648" s="334"/>
      <c r="H4648" s="335"/>
      <c r="I4648" s="336"/>
      <c r="J4648" s="336"/>
      <c r="K4648" s="336"/>
      <c r="L4648" s="336"/>
      <c r="M4648" s="336"/>
      <c r="N4648" s="337"/>
    </row>
    <row r="4649" spans="2:14" x14ac:dyDescent="0.25">
      <c r="B4649" s="332"/>
      <c r="C4649" s="332"/>
      <c r="D4649" s="333"/>
      <c r="E4649" s="334"/>
      <c r="F4649" s="334"/>
      <c r="G4649" s="334"/>
      <c r="H4649" s="335"/>
      <c r="I4649" s="336"/>
      <c r="J4649" s="336"/>
      <c r="K4649" s="336"/>
      <c r="L4649" s="336"/>
      <c r="M4649" s="336"/>
      <c r="N4649" s="337"/>
    </row>
    <row r="4650" spans="2:14" x14ac:dyDescent="0.25">
      <c r="B4650" s="332"/>
      <c r="C4650" s="332"/>
      <c r="D4650" s="333"/>
      <c r="E4650" s="334"/>
      <c r="F4650" s="334"/>
      <c r="G4650" s="334"/>
      <c r="H4650" s="335"/>
      <c r="I4650" s="336"/>
      <c r="J4650" s="336"/>
      <c r="K4650" s="336"/>
      <c r="L4650" s="336"/>
      <c r="M4650" s="336"/>
      <c r="N4650" s="337"/>
    </row>
    <row r="4651" spans="2:14" x14ac:dyDescent="0.25">
      <c r="B4651" s="332"/>
      <c r="C4651" s="332"/>
      <c r="D4651" s="333"/>
      <c r="E4651" s="334"/>
      <c r="F4651" s="334"/>
      <c r="G4651" s="334"/>
      <c r="H4651" s="335"/>
      <c r="I4651" s="336"/>
      <c r="J4651" s="336"/>
      <c r="K4651" s="336"/>
      <c r="L4651" s="336"/>
      <c r="M4651" s="336"/>
      <c r="N4651" s="337"/>
    </row>
    <row r="4652" spans="2:14" x14ac:dyDescent="0.25">
      <c r="B4652" s="332"/>
      <c r="C4652" s="332"/>
      <c r="D4652" s="333"/>
      <c r="E4652" s="334"/>
      <c r="F4652" s="334"/>
      <c r="G4652" s="334"/>
      <c r="H4652" s="335"/>
      <c r="I4652" s="336"/>
      <c r="J4652" s="336"/>
      <c r="K4652" s="336"/>
      <c r="L4652" s="336"/>
      <c r="M4652" s="336"/>
      <c r="N4652" s="337"/>
    </row>
    <row r="4653" spans="2:14" x14ac:dyDescent="0.25">
      <c r="B4653" s="332"/>
      <c r="C4653" s="332"/>
      <c r="D4653" s="333"/>
      <c r="E4653" s="334"/>
      <c r="F4653" s="334"/>
      <c r="G4653" s="334"/>
      <c r="H4653" s="335"/>
      <c r="I4653" s="336"/>
      <c r="J4653" s="336"/>
      <c r="K4653" s="336"/>
      <c r="L4653" s="336"/>
      <c r="M4653" s="336"/>
      <c r="N4653" s="337"/>
    </row>
    <row r="4654" spans="2:14" x14ac:dyDescent="0.25">
      <c r="B4654" s="332"/>
      <c r="C4654" s="332"/>
      <c r="D4654" s="333"/>
      <c r="E4654" s="334"/>
      <c r="F4654" s="334"/>
      <c r="G4654" s="334"/>
      <c r="H4654" s="335"/>
      <c r="I4654" s="336"/>
      <c r="J4654" s="336"/>
      <c r="K4654" s="336"/>
      <c r="L4654" s="336"/>
      <c r="M4654" s="336"/>
      <c r="N4654" s="337"/>
    </row>
    <row r="4655" spans="2:14" x14ac:dyDescent="0.25">
      <c r="B4655" s="332"/>
      <c r="C4655" s="332"/>
      <c r="D4655" s="333"/>
      <c r="E4655" s="334"/>
      <c r="F4655" s="334"/>
      <c r="G4655" s="334"/>
      <c r="H4655" s="335"/>
      <c r="I4655" s="336"/>
      <c r="J4655" s="336"/>
      <c r="K4655" s="336"/>
      <c r="L4655" s="336"/>
      <c r="M4655" s="336"/>
      <c r="N4655" s="337"/>
    </row>
    <row r="4656" spans="2:14" x14ac:dyDescent="0.25">
      <c r="B4656" s="332"/>
      <c r="C4656" s="332"/>
      <c r="D4656" s="333"/>
      <c r="E4656" s="334"/>
      <c r="F4656" s="334"/>
      <c r="G4656" s="334"/>
      <c r="H4656" s="335"/>
      <c r="I4656" s="336"/>
      <c r="J4656" s="336"/>
      <c r="K4656" s="336"/>
      <c r="L4656" s="336"/>
      <c r="M4656" s="336"/>
      <c r="N4656" s="337"/>
    </row>
    <row r="4657" spans="2:14" x14ac:dyDescent="0.25">
      <c r="B4657" s="332"/>
      <c r="C4657" s="332"/>
      <c r="D4657" s="333"/>
      <c r="E4657" s="334"/>
      <c r="F4657" s="334"/>
      <c r="G4657" s="334"/>
      <c r="H4657" s="335"/>
      <c r="I4657" s="336"/>
      <c r="J4657" s="336"/>
      <c r="K4657" s="336"/>
      <c r="L4657" s="336"/>
      <c r="M4657" s="336"/>
      <c r="N4657" s="337"/>
    </row>
    <row r="4658" spans="2:14" x14ac:dyDescent="0.25">
      <c r="B4658" s="332"/>
      <c r="C4658" s="332"/>
      <c r="D4658" s="333"/>
      <c r="E4658" s="334"/>
      <c r="F4658" s="334"/>
      <c r="G4658" s="334"/>
      <c r="H4658" s="335"/>
      <c r="I4658" s="336"/>
      <c r="J4658" s="336"/>
      <c r="K4658" s="336"/>
      <c r="L4658" s="336"/>
      <c r="M4658" s="336"/>
      <c r="N4658" s="337"/>
    </row>
    <row r="4659" spans="2:14" x14ac:dyDescent="0.25">
      <c r="B4659" s="332"/>
      <c r="C4659" s="332"/>
      <c r="D4659" s="333"/>
      <c r="E4659" s="334"/>
      <c r="F4659" s="334"/>
      <c r="G4659" s="334"/>
      <c r="H4659" s="335"/>
      <c r="I4659" s="336"/>
      <c r="J4659" s="336"/>
      <c r="K4659" s="336"/>
      <c r="L4659" s="336"/>
      <c r="M4659" s="336"/>
      <c r="N4659" s="337"/>
    </row>
    <row r="4660" spans="2:14" x14ac:dyDescent="0.25">
      <c r="B4660" s="332"/>
      <c r="C4660" s="332"/>
      <c r="D4660" s="333"/>
      <c r="E4660" s="334"/>
      <c r="F4660" s="334"/>
      <c r="G4660" s="334"/>
      <c r="H4660" s="335"/>
      <c r="I4660" s="336"/>
      <c r="J4660" s="336"/>
      <c r="K4660" s="336"/>
      <c r="L4660" s="336"/>
      <c r="M4660" s="336"/>
      <c r="N4660" s="337"/>
    </row>
    <row r="4661" spans="2:14" x14ac:dyDescent="0.25">
      <c r="B4661" s="332"/>
      <c r="C4661" s="332"/>
      <c r="D4661" s="333"/>
      <c r="E4661" s="334"/>
      <c r="F4661" s="334"/>
      <c r="G4661" s="334"/>
      <c r="H4661" s="335"/>
      <c r="I4661" s="336"/>
      <c r="J4661" s="336"/>
      <c r="K4661" s="336"/>
      <c r="L4661" s="336"/>
      <c r="M4661" s="336"/>
      <c r="N4661" s="337"/>
    </row>
    <row r="4662" spans="2:14" x14ac:dyDescent="0.25">
      <c r="B4662" s="332"/>
      <c r="C4662" s="332"/>
      <c r="D4662" s="333"/>
      <c r="E4662" s="334"/>
      <c r="F4662" s="334"/>
      <c r="G4662" s="334"/>
      <c r="H4662" s="335"/>
      <c r="I4662" s="336"/>
      <c r="J4662" s="336"/>
      <c r="K4662" s="336"/>
      <c r="L4662" s="336"/>
      <c r="M4662" s="336"/>
      <c r="N4662" s="337"/>
    </row>
    <row r="4663" spans="2:14" x14ac:dyDescent="0.25">
      <c r="B4663" s="332"/>
      <c r="C4663" s="332"/>
      <c r="D4663" s="333"/>
      <c r="E4663" s="334"/>
      <c r="F4663" s="334"/>
      <c r="G4663" s="334"/>
      <c r="H4663" s="335"/>
      <c r="I4663" s="336"/>
      <c r="J4663" s="336"/>
      <c r="K4663" s="336"/>
      <c r="L4663" s="336"/>
      <c r="M4663" s="336"/>
      <c r="N4663" s="337"/>
    </row>
    <row r="4664" spans="2:14" x14ac:dyDescent="0.25">
      <c r="B4664" s="332"/>
      <c r="C4664" s="332"/>
      <c r="D4664" s="333"/>
      <c r="E4664" s="334"/>
      <c r="F4664" s="334"/>
      <c r="G4664" s="334"/>
      <c r="H4664" s="335"/>
      <c r="I4664" s="336"/>
      <c r="J4664" s="336"/>
      <c r="K4664" s="336"/>
      <c r="L4664" s="336"/>
      <c r="M4664" s="336"/>
      <c r="N4664" s="337"/>
    </row>
    <row r="4665" spans="2:14" x14ac:dyDescent="0.25">
      <c r="B4665" s="332"/>
      <c r="C4665" s="332"/>
      <c r="D4665" s="333"/>
      <c r="E4665" s="334"/>
      <c r="F4665" s="334"/>
      <c r="G4665" s="334"/>
      <c r="H4665" s="335"/>
      <c r="I4665" s="336"/>
      <c r="J4665" s="336"/>
      <c r="K4665" s="336"/>
      <c r="L4665" s="336"/>
      <c r="M4665" s="336"/>
      <c r="N4665" s="337"/>
    </row>
    <row r="4666" spans="2:14" x14ac:dyDescent="0.25">
      <c r="B4666" s="332"/>
      <c r="C4666" s="332"/>
      <c r="D4666" s="333"/>
      <c r="E4666" s="334"/>
      <c r="F4666" s="334"/>
      <c r="G4666" s="334"/>
      <c r="H4666" s="335"/>
      <c r="I4666" s="336"/>
      <c r="J4666" s="336"/>
      <c r="K4666" s="336"/>
      <c r="L4666" s="336"/>
      <c r="M4666" s="336"/>
      <c r="N4666" s="337"/>
    </row>
    <row r="4667" spans="2:14" x14ac:dyDescent="0.25">
      <c r="B4667" s="332"/>
      <c r="C4667" s="332"/>
      <c r="D4667" s="333"/>
      <c r="E4667" s="334"/>
      <c r="F4667" s="334"/>
      <c r="G4667" s="334"/>
      <c r="H4667" s="335"/>
      <c r="I4667" s="336"/>
      <c r="J4667" s="336"/>
      <c r="K4667" s="336"/>
      <c r="L4667" s="336"/>
      <c r="M4667" s="336"/>
      <c r="N4667" s="337"/>
    </row>
    <row r="4668" spans="2:14" x14ac:dyDescent="0.25">
      <c r="B4668" s="332"/>
      <c r="C4668" s="332"/>
      <c r="D4668" s="333"/>
      <c r="E4668" s="334"/>
      <c r="F4668" s="334"/>
      <c r="G4668" s="334"/>
      <c r="H4668" s="335"/>
      <c r="I4668" s="336"/>
      <c r="J4668" s="336"/>
      <c r="K4668" s="336"/>
      <c r="L4668" s="336"/>
      <c r="M4668" s="336"/>
      <c r="N4668" s="337"/>
    </row>
    <row r="4669" spans="2:14" x14ac:dyDescent="0.25">
      <c r="B4669" s="332"/>
      <c r="C4669" s="332"/>
      <c r="D4669" s="333"/>
      <c r="E4669" s="334"/>
      <c r="F4669" s="334"/>
      <c r="G4669" s="334"/>
      <c r="H4669" s="335"/>
      <c r="I4669" s="336"/>
      <c r="J4669" s="336"/>
      <c r="K4669" s="336"/>
      <c r="L4669" s="336"/>
      <c r="M4669" s="336"/>
      <c r="N4669" s="337"/>
    </row>
    <row r="4670" spans="2:14" x14ac:dyDescent="0.25">
      <c r="B4670" s="332"/>
      <c r="C4670" s="332"/>
      <c r="D4670" s="333"/>
      <c r="E4670" s="334"/>
      <c r="F4670" s="334"/>
      <c r="G4670" s="334"/>
      <c r="H4670" s="335"/>
      <c r="I4670" s="336"/>
      <c r="J4670" s="336"/>
      <c r="K4670" s="336"/>
      <c r="L4670" s="336"/>
      <c r="M4670" s="336"/>
      <c r="N4670" s="337"/>
    </row>
    <row r="4671" spans="2:14" x14ac:dyDescent="0.25">
      <c r="B4671" s="332"/>
      <c r="C4671" s="332"/>
      <c r="D4671" s="333"/>
      <c r="E4671" s="334"/>
      <c r="F4671" s="334"/>
      <c r="G4671" s="334"/>
      <c r="H4671" s="335"/>
      <c r="I4671" s="336"/>
      <c r="J4671" s="336"/>
      <c r="K4671" s="336"/>
      <c r="L4671" s="336"/>
      <c r="M4671" s="336"/>
      <c r="N4671" s="337"/>
    </row>
    <row r="4672" spans="2:14" x14ac:dyDescent="0.25">
      <c r="B4672" s="332"/>
      <c r="C4672" s="332"/>
      <c r="D4672" s="333"/>
      <c r="E4672" s="334"/>
      <c r="F4672" s="334"/>
      <c r="G4672" s="334"/>
      <c r="H4672" s="335"/>
      <c r="I4672" s="336"/>
      <c r="J4672" s="336"/>
      <c r="K4672" s="336"/>
      <c r="L4672" s="336"/>
      <c r="M4672" s="336"/>
      <c r="N4672" s="337"/>
    </row>
    <row r="4673" spans="2:14" x14ac:dyDescent="0.25">
      <c r="B4673" s="332"/>
      <c r="C4673" s="332"/>
      <c r="D4673" s="333"/>
      <c r="E4673" s="334"/>
      <c r="F4673" s="334"/>
      <c r="G4673" s="334"/>
      <c r="H4673" s="335"/>
      <c r="I4673" s="336"/>
      <c r="J4673" s="336"/>
      <c r="K4673" s="336"/>
      <c r="L4673" s="336"/>
      <c r="M4673" s="336"/>
      <c r="N4673" s="337"/>
    </row>
    <row r="4674" spans="2:14" x14ac:dyDescent="0.25">
      <c r="B4674" s="332"/>
      <c r="C4674" s="332"/>
      <c r="D4674" s="333"/>
      <c r="E4674" s="334"/>
      <c r="F4674" s="334"/>
      <c r="G4674" s="334"/>
      <c r="H4674" s="335"/>
      <c r="I4674" s="336"/>
      <c r="J4674" s="336"/>
      <c r="K4674" s="336"/>
      <c r="L4674" s="336"/>
      <c r="M4674" s="336"/>
      <c r="N4674" s="337"/>
    </row>
    <row r="4675" spans="2:14" x14ac:dyDescent="0.25">
      <c r="B4675" s="332"/>
      <c r="C4675" s="332"/>
      <c r="D4675" s="333"/>
      <c r="E4675" s="334"/>
      <c r="F4675" s="334"/>
      <c r="G4675" s="334"/>
      <c r="H4675" s="335"/>
      <c r="I4675" s="336"/>
      <c r="J4675" s="336"/>
      <c r="K4675" s="336"/>
      <c r="L4675" s="336"/>
      <c r="M4675" s="336"/>
      <c r="N4675" s="337"/>
    </row>
    <row r="4676" spans="2:14" x14ac:dyDescent="0.25">
      <c r="B4676" s="332"/>
      <c r="C4676" s="332"/>
      <c r="D4676" s="333"/>
      <c r="E4676" s="334"/>
      <c r="F4676" s="334"/>
      <c r="G4676" s="334"/>
      <c r="H4676" s="335"/>
      <c r="I4676" s="336"/>
      <c r="J4676" s="336"/>
      <c r="K4676" s="336"/>
      <c r="L4676" s="336"/>
      <c r="M4676" s="336"/>
      <c r="N4676" s="337"/>
    </row>
    <row r="4677" spans="2:14" x14ac:dyDescent="0.25">
      <c r="B4677" s="332"/>
      <c r="C4677" s="332"/>
      <c r="D4677" s="333"/>
      <c r="E4677" s="334"/>
      <c r="F4677" s="334"/>
      <c r="G4677" s="334"/>
      <c r="H4677" s="335"/>
      <c r="I4677" s="336"/>
      <c r="J4677" s="336"/>
      <c r="K4677" s="336"/>
      <c r="L4677" s="336"/>
      <c r="M4677" s="336"/>
      <c r="N4677" s="337"/>
    </row>
    <row r="4678" spans="2:14" x14ac:dyDescent="0.25">
      <c r="B4678" s="332"/>
      <c r="C4678" s="332"/>
      <c r="D4678" s="333"/>
      <c r="E4678" s="334"/>
      <c r="F4678" s="334"/>
      <c r="G4678" s="334"/>
      <c r="H4678" s="335"/>
      <c r="I4678" s="336"/>
      <c r="J4678" s="336"/>
      <c r="K4678" s="336"/>
      <c r="L4678" s="336"/>
      <c r="M4678" s="336"/>
      <c r="N4678" s="337"/>
    </row>
    <row r="4679" spans="2:14" x14ac:dyDescent="0.25">
      <c r="B4679" s="332"/>
      <c r="C4679" s="332"/>
      <c r="D4679" s="333"/>
      <c r="E4679" s="334"/>
      <c r="F4679" s="334"/>
      <c r="G4679" s="334"/>
      <c r="H4679" s="335"/>
      <c r="I4679" s="336"/>
      <c r="J4679" s="336"/>
      <c r="K4679" s="336"/>
      <c r="L4679" s="336"/>
      <c r="M4679" s="336"/>
      <c r="N4679" s="337"/>
    </row>
    <row r="4680" spans="2:14" x14ac:dyDescent="0.25">
      <c r="B4680" s="332"/>
      <c r="C4680" s="332"/>
      <c r="D4680" s="333"/>
      <c r="E4680" s="334"/>
      <c r="F4680" s="334"/>
      <c r="G4680" s="334"/>
      <c r="H4680" s="335"/>
      <c r="I4680" s="336"/>
      <c r="J4680" s="336"/>
      <c r="K4680" s="336"/>
      <c r="L4680" s="336"/>
      <c r="M4680" s="336"/>
      <c r="N4680" s="337"/>
    </row>
    <row r="4681" spans="2:14" x14ac:dyDescent="0.25">
      <c r="B4681" s="332"/>
      <c r="C4681" s="332"/>
      <c r="D4681" s="333"/>
      <c r="E4681" s="334"/>
      <c r="F4681" s="334"/>
      <c r="G4681" s="334"/>
      <c r="H4681" s="335"/>
      <c r="I4681" s="336"/>
      <c r="J4681" s="336"/>
      <c r="K4681" s="336"/>
      <c r="L4681" s="336"/>
      <c r="M4681" s="336"/>
      <c r="N4681" s="337"/>
    </row>
    <row r="4682" spans="2:14" x14ac:dyDescent="0.25">
      <c r="B4682" s="332"/>
      <c r="C4682" s="332"/>
      <c r="D4682" s="333"/>
      <c r="E4682" s="334"/>
      <c r="F4682" s="334"/>
      <c r="G4682" s="334"/>
      <c r="H4682" s="335"/>
      <c r="I4682" s="336"/>
      <c r="J4682" s="336"/>
      <c r="K4682" s="336"/>
      <c r="L4682" s="336"/>
      <c r="M4682" s="336"/>
      <c r="N4682" s="337"/>
    </row>
    <row r="4683" spans="2:14" x14ac:dyDescent="0.25">
      <c r="B4683" s="332"/>
      <c r="C4683" s="332"/>
      <c r="D4683" s="333"/>
      <c r="E4683" s="334"/>
      <c r="F4683" s="334"/>
      <c r="G4683" s="334"/>
      <c r="H4683" s="335"/>
      <c r="I4683" s="336"/>
      <c r="J4683" s="336"/>
      <c r="K4683" s="336"/>
      <c r="L4683" s="336"/>
      <c r="M4683" s="336"/>
      <c r="N4683" s="337"/>
    </row>
    <row r="4684" spans="2:14" x14ac:dyDescent="0.25">
      <c r="B4684" s="332"/>
      <c r="C4684" s="332"/>
      <c r="D4684" s="333"/>
      <c r="E4684" s="334"/>
      <c r="F4684" s="334"/>
      <c r="G4684" s="334"/>
      <c r="H4684" s="335"/>
      <c r="I4684" s="336"/>
      <c r="J4684" s="336"/>
      <c r="K4684" s="336"/>
      <c r="L4684" s="336"/>
      <c r="M4684" s="336"/>
      <c r="N4684" s="337"/>
    </row>
    <row r="4685" spans="2:14" x14ac:dyDescent="0.25">
      <c r="B4685" s="332"/>
      <c r="C4685" s="332"/>
      <c r="D4685" s="333"/>
      <c r="E4685" s="334"/>
      <c r="F4685" s="334"/>
      <c r="G4685" s="334"/>
      <c r="H4685" s="335"/>
      <c r="I4685" s="336"/>
      <c r="J4685" s="336"/>
      <c r="K4685" s="336"/>
      <c r="L4685" s="336"/>
      <c r="M4685" s="336"/>
      <c r="N4685" s="337"/>
    </row>
    <row r="4686" spans="2:14" x14ac:dyDescent="0.25">
      <c r="B4686" s="332"/>
      <c r="C4686" s="332"/>
      <c r="D4686" s="333"/>
      <c r="E4686" s="334"/>
      <c r="F4686" s="334"/>
      <c r="G4686" s="334"/>
      <c r="H4686" s="335"/>
      <c r="I4686" s="336"/>
      <c r="J4686" s="336"/>
      <c r="K4686" s="336"/>
      <c r="L4686" s="336"/>
      <c r="M4686" s="336"/>
      <c r="N4686" s="337"/>
    </row>
    <row r="4687" spans="2:14" x14ac:dyDescent="0.25">
      <c r="B4687" s="332"/>
      <c r="C4687" s="332"/>
      <c r="D4687" s="333"/>
      <c r="E4687" s="334"/>
      <c r="F4687" s="334"/>
      <c r="G4687" s="334"/>
      <c r="H4687" s="335"/>
      <c r="I4687" s="336"/>
      <c r="J4687" s="336"/>
      <c r="K4687" s="336"/>
      <c r="L4687" s="336"/>
      <c r="M4687" s="336"/>
      <c r="N4687" s="337"/>
    </row>
    <row r="4688" spans="2:14" x14ac:dyDescent="0.25">
      <c r="B4688" s="332"/>
      <c r="C4688" s="332"/>
      <c r="D4688" s="333"/>
      <c r="E4688" s="334"/>
      <c r="F4688" s="334"/>
      <c r="G4688" s="334"/>
      <c r="H4688" s="335"/>
      <c r="I4688" s="336"/>
      <c r="J4688" s="336"/>
      <c r="K4688" s="336"/>
      <c r="L4688" s="336"/>
      <c r="M4688" s="336"/>
      <c r="N4688" s="337"/>
    </row>
    <row r="4689" spans="2:14" x14ac:dyDescent="0.25">
      <c r="B4689" s="332"/>
      <c r="C4689" s="332"/>
      <c r="D4689" s="333"/>
      <c r="E4689" s="334"/>
      <c r="F4689" s="334"/>
      <c r="G4689" s="334"/>
      <c r="H4689" s="335"/>
      <c r="I4689" s="336"/>
      <c r="J4689" s="336"/>
      <c r="K4689" s="336"/>
      <c r="L4689" s="336"/>
      <c r="M4689" s="336"/>
      <c r="N4689" s="337"/>
    </row>
    <row r="4690" spans="2:14" x14ac:dyDescent="0.25">
      <c r="B4690" s="332"/>
      <c r="C4690" s="332"/>
      <c r="D4690" s="333"/>
      <c r="E4690" s="334"/>
      <c r="F4690" s="334"/>
      <c r="G4690" s="334"/>
      <c r="H4690" s="335"/>
      <c r="I4690" s="336"/>
      <c r="J4690" s="336"/>
      <c r="K4690" s="336"/>
      <c r="L4690" s="336"/>
      <c r="M4690" s="336"/>
      <c r="N4690" s="337"/>
    </row>
    <row r="4691" spans="2:14" x14ac:dyDescent="0.25">
      <c r="B4691" s="332"/>
      <c r="C4691" s="332"/>
      <c r="D4691" s="333"/>
      <c r="E4691" s="334"/>
      <c r="F4691" s="334"/>
      <c r="G4691" s="334"/>
      <c r="H4691" s="335"/>
      <c r="I4691" s="336"/>
      <c r="J4691" s="336"/>
      <c r="K4691" s="336"/>
      <c r="L4691" s="336"/>
      <c r="M4691" s="336"/>
      <c r="N4691" s="337"/>
    </row>
    <row r="4692" spans="2:14" x14ac:dyDescent="0.25">
      <c r="B4692" s="332"/>
      <c r="C4692" s="332"/>
      <c r="D4692" s="333"/>
      <c r="E4692" s="334"/>
      <c r="F4692" s="334"/>
      <c r="G4692" s="334"/>
      <c r="H4692" s="335"/>
      <c r="I4692" s="336"/>
      <c r="J4692" s="336"/>
      <c r="K4692" s="336"/>
      <c r="L4692" s="336"/>
      <c r="M4692" s="336"/>
      <c r="N4692" s="337"/>
    </row>
    <row r="4693" spans="2:14" x14ac:dyDescent="0.25">
      <c r="B4693" s="332"/>
      <c r="C4693" s="332"/>
      <c r="D4693" s="333"/>
      <c r="E4693" s="334"/>
      <c r="F4693" s="334"/>
      <c r="G4693" s="334"/>
      <c r="H4693" s="335"/>
      <c r="I4693" s="336"/>
      <c r="J4693" s="336"/>
      <c r="K4693" s="336"/>
      <c r="L4693" s="336"/>
      <c r="M4693" s="336"/>
      <c r="N4693" s="337"/>
    </row>
    <row r="4694" spans="2:14" x14ac:dyDescent="0.25">
      <c r="B4694" s="332"/>
      <c r="C4694" s="332"/>
      <c r="D4694" s="333"/>
      <c r="E4694" s="334"/>
      <c r="F4694" s="334"/>
      <c r="G4694" s="334"/>
      <c r="H4694" s="335"/>
      <c r="I4694" s="336"/>
      <c r="J4694" s="336"/>
      <c r="K4694" s="336"/>
      <c r="L4694" s="336"/>
      <c r="M4694" s="336"/>
      <c r="N4694" s="337"/>
    </row>
    <row r="4695" spans="2:14" x14ac:dyDescent="0.25">
      <c r="B4695" s="332"/>
      <c r="C4695" s="332"/>
      <c r="D4695" s="333"/>
      <c r="E4695" s="334"/>
      <c r="F4695" s="334"/>
      <c r="G4695" s="334"/>
      <c r="H4695" s="335"/>
      <c r="I4695" s="336"/>
      <c r="J4695" s="336"/>
      <c r="K4695" s="336"/>
      <c r="L4695" s="336"/>
      <c r="M4695" s="336"/>
      <c r="N4695" s="337"/>
    </row>
    <row r="4696" spans="2:14" x14ac:dyDescent="0.25">
      <c r="B4696" s="332"/>
      <c r="C4696" s="332"/>
      <c r="D4696" s="333"/>
      <c r="E4696" s="334"/>
      <c r="F4696" s="334"/>
      <c r="G4696" s="334"/>
      <c r="H4696" s="335"/>
      <c r="I4696" s="336"/>
      <c r="J4696" s="336"/>
      <c r="K4696" s="336"/>
      <c r="L4696" s="336"/>
      <c r="M4696" s="336"/>
      <c r="N4696" s="337"/>
    </row>
    <row r="4697" spans="2:14" x14ac:dyDescent="0.25">
      <c r="B4697" s="332"/>
      <c r="C4697" s="332"/>
      <c r="D4697" s="333"/>
      <c r="E4697" s="334"/>
      <c r="F4697" s="334"/>
      <c r="G4697" s="334"/>
      <c r="H4697" s="335"/>
      <c r="I4697" s="336"/>
      <c r="J4697" s="336"/>
      <c r="K4697" s="336"/>
      <c r="L4697" s="336"/>
      <c r="M4697" s="336"/>
      <c r="N4697" s="337"/>
    </row>
    <row r="4698" spans="2:14" x14ac:dyDescent="0.25">
      <c r="B4698" s="332"/>
      <c r="C4698" s="332"/>
      <c r="D4698" s="333"/>
      <c r="E4698" s="334"/>
      <c r="F4698" s="334"/>
      <c r="G4698" s="334"/>
      <c r="H4698" s="335"/>
      <c r="I4698" s="336"/>
      <c r="J4698" s="336"/>
      <c r="K4698" s="336"/>
      <c r="L4698" s="336"/>
      <c r="M4698" s="336"/>
      <c r="N4698" s="337"/>
    </row>
    <row r="4699" spans="2:14" x14ac:dyDescent="0.25">
      <c r="B4699" s="332"/>
      <c r="C4699" s="332"/>
      <c r="D4699" s="333"/>
      <c r="E4699" s="334"/>
      <c r="F4699" s="334"/>
      <c r="G4699" s="334"/>
      <c r="H4699" s="335"/>
      <c r="I4699" s="336"/>
      <c r="J4699" s="336"/>
      <c r="K4699" s="336"/>
      <c r="L4699" s="336"/>
      <c r="M4699" s="336"/>
      <c r="N4699" s="337"/>
    </row>
    <row r="4700" spans="2:14" x14ac:dyDescent="0.25">
      <c r="B4700" s="332"/>
      <c r="C4700" s="332"/>
      <c r="D4700" s="333"/>
      <c r="E4700" s="334"/>
      <c r="F4700" s="334"/>
      <c r="G4700" s="334"/>
      <c r="H4700" s="335"/>
      <c r="I4700" s="336"/>
      <c r="J4700" s="336"/>
      <c r="K4700" s="336"/>
      <c r="L4700" s="336"/>
      <c r="M4700" s="336"/>
      <c r="N4700" s="337"/>
    </row>
    <row r="4701" spans="2:14" x14ac:dyDescent="0.25">
      <c r="B4701" s="332"/>
      <c r="C4701" s="332"/>
      <c r="D4701" s="333"/>
      <c r="E4701" s="334"/>
      <c r="F4701" s="334"/>
      <c r="G4701" s="334"/>
      <c r="H4701" s="335"/>
      <c r="I4701" s="336"/>
      <c r="J4701" s="336"/>
      <c r="K4701" s="336"/>
      <c r="L4701" s="336"/>
      <c r="M4701" s="336"/>
      <c r="N4701" s="337"/>
    </row>
    <row r="4702" spans="2:14" x14ac:dyDescent="0.25">
      <c r="B4702" s="332"/>
      <c r="C4702" s="332"/>
      <c r="D4702" s="333"/>
      <c r="E4702" s="334"/>
      <c r="F4702" s="334"/>
      <c r="G4702" s="334"/>
      <c r="H4702" s="335"/>
      <c r="I4702" s="336"/>
      <c r="J4702" s="336"/>
      <c r="K4702" s="336"/>
      <c r="L4702" s="336"/>
      <c r="M4702" s="336"/>
      <c r="N4702" s="337"/>
    </row>
    <row r="4703" spans="2:14" x14ac:dyDescent="0.25">
      <c r="B4703" s="332"/>
      <c r="C4703" s="332"/>
      <c r="D4703" s="333"/>
      <c r="E4703" s="334"/>
      <c r="F4703" s="334"/>
      <c r="G4703" s="334"/>
      <c r="H4703" s="335"/>
      <c r="I4703" s="336"/>
      <c r="J4703" s="336"/>
      <c r="K4703" s="336"/>
      <c r="L4703" s="336"/>
      <c r="M4703" s="336"/>
      <c r="N4703" s="337"/>
    </row>
    <row r="4704" spans="2:14" x14ac:dyDescent="0.25">
      <c r="B4704" s="332"/>
      <c r="C4704" s="332"/>
      <c r="D4704" s="333"/>
      <c r="E4704" s="334"/>
      <c r="F4704" s="334"/>
      <c r="G4704" s="334"/>
      <c r="H4704" s="335"/>
      <c r="I4704" s="336"/>
      <c r="J4704" s="336"/>
      <c r="K4704" s="336"/>
      <c r="L4704" s="336"/>
      <c r="M4704" s="336"/>
      <c r="N4704" s="337"/>
    </row>
    <row r="4705" spans="2:14" x14ac:dyDescent="0.25">
      <c r="B4705" s="332"/>
      <c r="C4705" s="332"/>
      <c r="D4705" s="333"/>
      <c r="E4705" s="334"/>
      <c r="F4705" s="334"/>
      <c r="G4705" s="334"/>
      <c r="H4705" s="335"/>
      <c r="I4705" s="336"/>
      <c r="J4705" s="336"/>
      <c r="K4705" s="336"/>
      <c r="L4705" s="336"/>
      <c r="M4705" s="336"/>
      <c r="N4705" s="337"/>
    </row>
    <row r="4706" spans="2:14" x14ac:dyDescent="0.25">
      <c r="B4706" s="332"/>
      <c r="C4706" s="332"/>
      <c r="D4706" s="333"/>
      <c r="E4706" s="334"/>
      <c r="F4706" s="334"/>
      <c r="G4706" s="334"/>
      <c r="H4706" s="335"/>
      <c r="I4706" s="336"/>
      <c r="J4706" s="336"/>
      <c r="K4706" s="336"/>
      <c r="L4706" s="336"/>
      <c r="M4706" s="336"/>
      <c r="N4706" s="337"/>
    </row>
    <row r="4707" spans="2:14" x14ac:dyDescent="0.25">
      <c r="B4707" s="332"/>
      <c r="C4707" s="332"/>
      <c r="D4707" s="333"/>
      <c r="E4707" s="334"/>
      <c r="F4707" s="334"/>
      <c r="G4707" s="334"/>
      <c r="H4707" s="335"/>
      <c r="I4707" s="336"/>
      <c r="J4707" s="336"/>
      <c r="K4707" s="336"/>
      <c r="L4707" s="336"/>
      <c r="M4707" s="336"/>
      <c r="N4707" s="337"/>
    </row>
    <row r="4708" spans="2:14" x14ac:dyDescent="0.25">
      <c r="B4708" s="332"/>
      <c r="C4708" s="332"/>
      <c r="D4708" s="333"/>
      <c r="E4708" s="334"/>
      <c r="F4708" s="334"/>
      <c r="G4708" s="334"/>
      <c r="H4708" s="335"/>
      <c r="I4708" s="336"/>
      <c r="J4708" s="336"/>
      <c r="K4708" s="336"/>
      <c r="L4708" s="336"/>
      <c r="M4708" s="336"/>
      <c r="N4708" s="337"/>
    </row>
    <row r="4709" spans="2:14" x14ac:dyDescent="0.25">
      <c r="B4709" s="332"/>
      <c r="C4709" s="332"/>
      <c r="D4709" s="333"/>
      <c r="E4709" s="334"/>
      <c r="F4709" s="334"/>
      <c r="G4709" s="334"/>
      <c r="H4709" s="335"/>
      <c r="I4709" s="336"/>
      <c r="J4709" s="336"/>
      <c r="K4709" s="336"/>
      <c r="L4709" s="336"/>
      <c r="M4709" s="336"/>
      <c r="N4709" s="337"/>
    </row>
    <row r="4710" spans="2:14" x14ac:dyDescent="0.25">
      <c r="B4710" s="332"/>
      <c r="C4710" s="332"/>
      <c r="D4710" s="333"/>
      <c r="E4710" s="334"/>
      <c r="F4710" s="334"/>
      <c r="G4710" s="334"/>
      <c r="H4710" s="335"/>
      <c r="I4710" s="336"/>
      <c r="J4710" s="336"/>
      <c r="K4710" s="336"/>
      <c r="L4710" s="336"/>
      <c r="M4710" s="336"/>
      <c r="N4710" s="337"/>
    </row>
    <row r="4711" spans="2:14" x14ac:dyDescent="0.25">
      <c r="B4711" s="332"/>
      <c r="C4711" s="332"/>
      <c r="D4711" s="333"/>
      <c r="E4711" s="334"/>
      <c r="F4711" s="334"/>
      <c r="G4711" s="334"/>
      <c r="H4711" s="335"/>
      <c r="I4711" s="336"/>
      <c r="J4711" s="336"/>
      <c r="K4711" s="336"/>
      <c r="L4711" s="336"/>
      <c r="M4711" s="336"/>
      <c r="N4711" s="337"/>
    </row>
    <row r="4712" spans="2:14" x14ac:dyDescent="0.25">
      <c r="B4712" s="332"/>
      <c r="C4712" s="332"/>
      <c r="D4712" s="333"/>
      <c r="E4712" s="334"/>
      <c r="F4712" s="334"/>
      <c r="G4712" s="334"/>
      <c r="H4712" s="335"/>
      <c r="I4712" s="336"/>
      <c r="J4712" s="336"/>
      <c r="K4712" s="336"/>
      <c r="L4712" s="336"/>
      <c r="M4712" s="336"/>
      <c r="N4712" s="337"/>
    </row>
    <row r="4713" spans="2:14" x14ac:dyDescent="0.25">
      <c r="B4713" s="332"/>
      <c r="C4713" s="332"/>
      <c r="D4713" s="333"/>
      <c r="E4713" s="334"/>
      <c r="F4713" s="334"/>
      <c r="G4713" s="334"/>
      <c r="H4713" s="335"/>
      <c r="I4713" s="336"/>
      <c r="J4713" s="336"/>
      <c r="K4713" s="336"/>
      <c r="L4713" s="336"/>
      <c r="M4713" s="336"/>
      <c r="N4713" s="337"/>
    </row>
    <row r="4714" spans="2:14" x14ac:dyDescent="0.25">
      <c r="B4714" s="332"/>
      <c r="C4714" s="332"/>
      <c r="D4714" s="333"/>
      <c r="E4714" s="334"/>
      <c r="F4714" s="334"/>
      <c r="G4714" s="334"/>
      <c r="H4714" s="335"/>
      <c r="I4714" s="336"/>
      <c r="J4714" s="336"/>
      <c r="K4714" s="336"/>
      <c r="L4714" s="336"/>
      <c r="M4714" s="336"/>
      <c r="N4714" s="337"/>
    </row>
    <row r="4715" spans="2:14" x14ac:dyDescent="0.25">
      <c r="B4715" s="332"/>
      <c r="C4715" s="332"/>
      <c r="D4715" s="333"/>
      <c r="E4715" s="334"/>
      <c r="F4715" s="334"/>
      <c r="G4715" s="334"/>
      <c r="H4715" s="335"/>
      <c r="I4715" s="336"/>
      <c r="J4715" s="336"/>
      <c r="K4715" s="336"/>
      <c r="L4715" s="336"/>
      <c r="M4715" s="336"/>
      <c r="N4715" s="337"/>
    </row>
    <row r="4716" spans="2:14" x14ac:dyDescent="0.25">
      <c r="B4716" s="332"/>
      <c r="C4716" s="332"/>
      <c r="D4716" s="333"/>
      <c r="E4716" s="334"/>
      <c r="F4716" s="334"/>
      <c r="G4716" s="334"/>
      <c r="H4716" s="335"/>
      <c r="I4716" s="336"/>
      <c r="J4716" s="336"/>
      <c r="K4716" s="336"/>
      <c r="L4716" s="336"/>
      <c r="M4716" s="336"/>
      <c r="N4716" s="337"/>
    </row>
    <row r="4717" spans="2:14" x14ac:dyDescent="0.25">
      <c r="B4717" s="332"/>
      <c r="C4717" s="332"/>
      <c r="D4717" s="333"/>
      <c r="E4717" s="334"/>
      <c r="F4717" s="334"/>
      <c r="G4717" s="334"/>
      <c r="H4717" s="335"/>
      <c r="I4717" s="336"/>
      <c r="J4717" s="336"/>
      <c r="K4717" s="336"/>
      <c r="L4717" s="336"/>
      <c r="M4717" s="336"/>
      <c r="N4717" s="337"/>
    </row>
    <row r="4718" spans="2:14" x14ac:dyDescent="0.25">
      <c r="B4718" s="332"/>
      <c r="C4718" s="332"/>
      <c r="D4718" s="333"/>
      <c r="E4718" s="334"/>
      <c r="F4718" s="334"/>
      <c r="G4718" s="334"/>
      <c r="H4718" s="335"/>
      <c r="I4718" s="336"/>
      <c r="J4718" s="336"/>
      <c r="K4718" s="336"/>
      <c r="L4718" s="336"/>
      <c r="M4718" s="336"/>
      <c r="N4718" s="337"/>
    </row>
    <row r="4719" spans="2:14" x14ac:dyDescent="0.25">
      <c r="B4719" s="332"/>
      <c r="C4719" s="332"/>
      <c r="D4719" s="333"/>
      <c r="E4719" s="334"/>
      <c r="F4719" s="334"/>
      <c r="G4719" s="334"/>
      <c r="H4719" s="335"/>
      <c r="I4719" s="336"/>
      <c r="J4719" s="336"/>
      <c r="K4719" s="336"/>
      <c r="L4719" s="336"/>
      <c r="M4719" s="336"/>
      <c r="N4719" s="337"/>
    </row>
    <row r="4720" spans="2:14" x14ac:dyDescent="0.25">
      <c r="B4720" s="332"/>
      <c r="C4720" s="332"/>
      <c r="D4720" s="333"/>
      <c r="E4720" s="334"/>
      <c r="F4720" s="334"/>
      <c r="G4720" s="334"/>
      <c r="H4720" s="335"/>
      <c r="I4720" s="336"/>
      <c r="J4720" s="336"/>
      <c r="K4720" s="336"/>
      <c r="L4720" s="336"/>
      <c r="M4720" s="336"/>
      <c r="N4720" s="337"/>
    </row>
    <row r="4721" spans="2:14" x14ac:dyDescent="0.25">
      <c r="B4721" s="332"/>
      <c r="C4721" s="332"/>
      <c r="D4721" s="333"/>
      <c r="E4721" s="334"/>
      <c r="F4721" s="334"/>
      <c r="G4721" s="334"/>
      <c r="H4721" s="335"/>
      <c r="I4721" s="336"/>
      <c r="J4721" s="336"/>
      <c r="K4721" s="336"/>
      <c r="L4721" s="336"/>
      <c r="M4721" s="336"/>
      <c r="N4721" s="337"/>
    </row>
    <row r="4722" spans="2:14" x14ac:dyDescent="0.25">
      <c r="B4722" s="332"/>
      <c r="C4722" s="332"/>
      <c r="D4722" s="333"/>
      <c r="E4722" s="334"/>
      <c r="F4722" s="334"/>
      <c r="G4722" s="334"/>
      <c r="H4722" s="335"/>
      <c r="I4722" s="336"/>
      <c r="J4722" s="336"/>
      <c r="K4722" s="336"/>
      <c r="L4722" s="336"/>
      <c r="M4722" s="336"/>
      <c r="N4722" s="337"/>
    </row>
    <row r="4723" spans="2:14" x14ac:dyDescent="0.25">
      <c r="B4723" s="332"/>
      <c r="C4723" s="332"/>
      <c r="D4723" s="333"/>
      <c r="E4723" s="334"/>
      <c r="F4723" s="334"/>
      <c r="G4723" s="334"/>
      <c r="H4723" s="335"/>
      <c r="I4723" s="336"/>
      <c r="J4723" s="336"/>
      <c r="K4723" s="336"/>
      <c r="L4723" s="336"/>
      <c r="M4723" s="336"/>
      <c r="N4723" s="337"/>
    </row>
    <row r="4724" spans="2:14" x14ac:dyDescent="0.25">
      <c r="B4724" s="332"/>
      <c r="C4724" s="332"/>
      <c r="D4724" s="333"/>
      <c r="E4724" s="334"/>
      <c r="F4724" s="334"/>
      <c r="G4724" s="334"/>
      <c r="H4724" s="335"/>
      <c r="I4724" s="336"/>
      <c r="J4724" s="336"/>
      <c r="K4724" s="336"/>
      <c r="L4724" s="336"/>
      <c r="M4724" s="336"/>
      <c r="N4724" s="337"/>
    </row>
    <row r="4725" spans="2:14" x14ac:dyDescent="0.25">
      <c r="B4725" s="332"/>
      <c r="C4725" s="332"/>
      <c r="D4725" s="333"/>
      <c r="E4725" s="334"/>
      <c r="F4725" s="334"/>
      <c r="G4725" s="334"/>
      <c r="H4725" s="335"/>
      <c r="I4725" s="336"/>
      <c r="J4725" s="336"/>
      <c r="K4725" s="336"/>
      <c r="L4725" s="336"/>
      <c r="M4725" s="336"/>
      <c r="N4725" s="337"/>
    </row>
    <row r="4726" spans="2:14" x14ac:dyDescent="0.25">
      <c r="B4726" s="332"/>
      <c r="C4726" s="332"/>
      <c r="D4726" s="333"/>
      <c r="E4726" s="334"/>
      <c r="F4726" s="334"/>
      <c r="G4726" s="334"/>
      <c r="H4726" s="335"/>
      <c r="I4726" s="336"/>
      <c r="J4726" s="336"/>
      <c r="K4726" s="336"/>
      <c r="L4726" s="336"/>
      <c r="M4726" s="336"/>
      <c r="N4726" s="337"/>
    </row>
    <row r="4727" spans="2:14" x14ac:dyDescent="0.25">
      <c r="B4727" s="332"/>
      <c r="C4727" s="332"/>
      <c r="D4727" s="333"/>
      <c r="E4727" s="334"/>
      <c r="F4727" s="334"/>
      <c r="G4727" s="334"/>
      <c r="H4727" s="335"/>
      <c r="I4727" s="336"/>
      <c r="J4727" s="336"/>
      <c r="K4727" s="336"/>
      <c r="L4727" s="336"/>
      <c r="M4727" s="336"/>
      <c r="N4727" s="337"/>
    </row>
    <row r="4728" spans="2:14" x14ac:dyDescent="0.25">
      <c r="B4728" s="332"/>
      <c r="C4728" s="332"/>
      <c r="D4728" s="333"/>
      <c r="E4728" s="334"/>
      <c r="F4728" s="334"/>
      <c r="G4728" s="334"/>
      <c r="H4728" s="335"/>
      <c r="I4728" s="336"/>
      <c r="J4728" s="336"/>
      <c r="K4728" s="336"/>
      <c r="L4728" s="336"/>
      <c r="M4728" s="336"/>
      <c r="N4728" s="337"/>
    </row>
    <row r="4729" spans="2:14" x14ac:dyDescent="0.25">
      <c r="B4729" s="332"/>
      <c r="C4729" s="332"/>
      <c r="D4729" s="333"/>
      <c r="E4729" s="334"/>
      <c r="F4729" s="334"/>
      <c r="G4729" s="334"/>
      <c r="H4729" s="335"/>
      <c r="I4729" s="336"/>
      <c r="J4729" s="336"/>
      <c r="K4729" s="336"/>
      <c r="L4729" s="336"/>
      <c r="M4729" s="336"/>
      <c r="N4729" s="337"/>
    </row>
    <row r="4730" spans="2:14" x14ac:dyDescent="0.25">
      <c r="B4730" s="332"/>
      <c r="C4730" s="332"/>
      <c r="D4730" s="333"/>
      <c r="E4730" s="334"/>
      <c r="F4730" s="334"/>
      <c r="G4730" s="334"/>
      <c r="H4730" s="335"/>
      <c r="I4730" s="336"/>
      <c r="J4730" s="336"/>
      <c r="K4730" s="336"/>
      <c r="L4730" s="336"/>
      <c r="M4730" s="336"/>
      <c r="N4730" s="337"/>
    </row>
    <row r="4731" spans="2:14" x14ac:dyDescent="0.25">
      <c r="B4731" s="332"/>
      <c r="C4731" s="332"/>
      <c r="D4731" s="333"/>
      <c r="E4731" s="334"/>
      <c r="F4731" s="334"/>
      <c r="G4731" s="334"/>
      <c r="H4731" s="335"/>
      <c r="I4731" s="336"/>
      <c r="J4731" s="336"/>
      <c r="K4731" s="336"/>
      <c r="L4731" s="336"/>
      <c r="M4731" s="336"/>
      <c r="N4731" s="337"/>
    </row>
    <row r="4732" spans="2:14" x14ac:dyDescent="0.25">
      <c r="B4732" s="332"/>
      <c r="C4732" s="332"/>
      <c r="D4732" s="333"/>
      <c r="E4732" s="334"/>
      <c r="F4732" s="334"/>
      <c r="G4732" s="334"/>
      <c r="H4732" s="335"/>
      <c r="I4732" s="336"/>
      <c r="J4732" s="336"/>
      <c r="K4732" s="336"/>
      <c r="L4732" s="336"/>
      <c r="M4732" s="336"/>
      <c r="N4732" s="337"/>
    </row>
    <row r="4733" spans="2:14" x14ac:dyDescent="0.25">
      <c r="B4733" s="332"/>
      <c r="C4733" s="332"/>
      <c r="D4733" s="333"/>
      <c r="E4733" s="334"/>
      <c r="F4733" s="334"/>
      <c r="G4733" s="334"/>
      <c r="H4733" s="335"/>
      <c r="I4733" s="336"/>
      <c r="J4733" s="336"/>
      <c r="K4733" s="336"/>
      <c r="L4733" s="336"/>
      <c r="M4733" s="336"/>
      <c r="N4733" s="337"/>
    </row>
    <row r="4734" spans="2:14" x14ac:dyDescent="0.25">
      <c r="B4734" s="332"/>
      <c r="C4734" s="332"/>
      <c r="D4734" s="333"/>
      <c r="E4734" s="334"/>
      <c r="F4734" s="334"/>
      <c r="G4734" s="334"/>
      <c r="H4734" s="335"/>
      <c r="I4734" s="336"/>
      <c r="J4734" s="336"/>
      <c r="K4734" s="336"/>
      <c r="L4734" s="336"/>
      <c r="M4734" s="336"/>
      <c r="N4734" s="337"/>
    </row>
    <row r="4735" spans="2:14" x14ac:dyDescent="0.25">
      <c r="B4735" s="332"/>
      <c r="C4735" s="332"/>
      <c r="D4735" s="333"/>
      <c r="E4735" s="334"/>
      <c r="F4735" s="334"/>
      <c r="G4735" s="334"/>
      <c r="H4735" s="335"/>
      <c r="I4735" s="336"/>
      <c r="J4735" s="336"/>
      <c r="K4735" s="336"/>
      <c r="L4735" s="336"/>
      <c r="M4735" s="336"/>
      <c r="N4735" s="337"/>
    </row>
    <row r="4736" spans="2:14" x14ac:dyDescent="0.25">
      <c r="B4736" s="332"/>
      <c r="C4736" s="332"/>
      <c r="D4736" s="333"/>
      <c r="E4736" s="334"/>
      <c r="F4736" s="334"/>
      <c r="G4736" s="334"/>
      <c r="H4736" s="335"/>
      <c r="I4736" s="336"/>
      <c r="J4736" s="336"/>
      <c r="K4736" s="336"/>
      <c r="L4736" s="336"/>
      <c r="M4736" s="336"/>
      <c r="N4736" s="337"/>
    </row>
    <row r="4737" spans="2:14" x14ac:dyDescent="0.25">
      <c r="B4737" s="332"/>
      <c r="C4737" s="332"/>
      <c r="D4737" s="333"/>
      <c r="E4737" s="334"/>
      <c r="F4737" s="334"/>
      <c r="G4737" s="334"/>
      <c r="H4737" s="335"/>
      <c r="I4737" s="336"/>
      <c r="J4737" s="336"/>
      <c r="K4737" s="336"/>
      <c r="L4737" s="336"/>
      <c r="M4737" s="336"/>
      <c r="N4737" s="337"/>
    </row>
    <row r="4738" spans="2:14" x14ac:dyDescent="0.25">
      <c r="B4738" s="332"/>
      <c r="C4738" s="332"/>
      <c r="D4738" s="333"/>
      <c r="E4738" s="334"/>
      <c r="F4738" s="334"/>
      <c r="G4738" s="334"/>
      <c r="H4738" s="335"/>
      <c r="I4738" s="336"/>
      <c r="J4738" s="336"/>
      <c r="K4738" s="336"/>
      <c r="L4738" s="336"/>
      <c r="M4738" s="336"/>
      <c r="N4738" s="337"/>
    </row>
    <row r="4739" spans="2:14" x14ac:dyDescent="0.25">
      <c r="B4739" s="332"/>
      <c r="C4739" s="332"/>
      <c r="D4739" s="333"/>
      <c r="E4739" s="334"/>
      <c r="F4739" s="334"/>
      <c r="G4739" s="334"/>
      <c r="H4739" s="335"/>
      <c r="I4739" s="336"/>
      <c r="J4739" s="336"/>
      <c r="K4739" s="336"/>
      <c r="L4739" s="336"/>
      <c r="M4739" s="336"/>
      <c r="N4739" s="337"/>
    </row>
    <row r="4740" spans="2:14" x14ac:dyDescent="0.25">
      <c r="B4740" s="332"/>
      <c r="C4740" s="332"/>
      <c r="D4740" s="333"/>
      <c r="E4740" s="334"/>
      <c r="F4740" s="334"/>
      <c r="G4740" s="334"/>
      <c r="H4740" s="335"/>
      <c r="I4740" s="336"/>
      <c r="J4740" s="336"/>
      <c r="K4740" s="336"/>
      <c r="L4740" s="336"/>
      <c r="M4740" s="336"/>
      <c r="N4740" s="337"/>
    </row>
    <row r="4741" spans="2:14" x14ac:dyDescent="0.25">
      <c r="B4741" s="332"/>
      <c r="C4741" s="332"/>
      <c r="D4741" s="333"/>
      <c r="E4741" s="334"/>
      <c r="F4741" s="334"/>
      <c r="G4741" s="334"/>
      <c r="H4741" s="335"/>
      <c r="I4741" s="336"/>
      <c r="J4741" s="336"/>
      <c r="K4741" s="336"/>
      <c r="L4741" s="336"/>
      <c r="M4741" s="336"/>
      <c r="N4741" s="337"/>
    </row>
    <row r="4742" spans="2:14" x14ac:dyDescent="0.25">
      <c r="B4742" s="332"/>
      <c r="C4742" s="332"/>
      <c r="D4742" s="333"/>
      <c r="E4742" s="334"/>
      <c r="F4742" s="334"/>
      <c r="G4742" s="334"/>
      <c r="H4742" s="335"/>
      <c r="I4742" s="336"/>
      <c r="J4742" s="336"/>
      <c r="K4742" s="336"/>
      <c r="L4742" s="336"/>
      <c r="M4742" s="336"/>
      <c r="N4742" s="337"/>
    </row>
    <row r="4743" spans="2:14" x14ac:dyDescent="0.25">
      <c r="B4743" s="332"/>
      <c r="C4743" s="332"/>
      <c r="D4743" s="333"/>
      <c r="E4743" s="334"/>
      <c r="F4743" s="334"/>
      <c r="G4743" s="334"/>
      <c r="H4743" s="335"/>
      <c r="I4743" s="336"/>
      <c r="J4743" s="336"/>
      <c r="K4743" s="336"/>
      <c r="L4743" s="336"/>
      <c r="M4743" s="336"/>
      <c r="N4743" s="337"/>
    </row>
    <row r="4744" spans="2:14" x14ac:dyDescent="0.25">
      <c r="B4744" s="332"/>
      <c r="C4744" s="332"/>
      <c r="D4744" s="333"/>
      <c r="E4744" s="334"/>
      <c r="F4744" s="334"/>
      <c r="G4744" s="334"/>
      <c r="H4744" s="335"/>
      <c r="I4744" s="336"/>
      <c r="J4744" s="336"/>
      <c r="K4744" s="336"/>
      <c r="L4744" s="336"/>
      <c r="M4744" s="336"/>
      <c r="N4744" s="337"/>
    </row>
    <row r="4745" spans="2:14" x14ac:dyDescent="0.25">
      <c r="B4745" s="332"/>
      <c r="C4745" s="332"/>
      <c r="D4745" s="333"/>
      <c r="E4745" s="334"/>
      <c r="F4745" s="334"/>
      <c r="G4745" s="334"/>
      <c r="H4745" s="335"/>
      <c r="I4745" s="336"/>
      <c r="J4745" s="336"/>
      <c r="K4745" s="336"/>
      <c r="L4745" s="336"/>
      <c r="M4745" s="336"/>
      <c r="N4745" s="337"/>
    </row>
    <row r="4746" spans="2:14" x14ac:dyDescent="0.25">
      <c r="B4746" s="332"/>
      <c r="C4746" s="332"/>
      <c r="D4746" s="333"/>
      <c r="E4746" s="334"/>
      <c r="F4746" s="334"/>
      <c r="G4746" s="334"/>
      <c r="H4746" s="335"/>
      <c r="I4746" s="336"/>
      <c r="J4746" s="336"/>
      <c r="K4746" s="336"/>
      <c r="L4746" s="336"/>
      <c r="M4746" s="336"/>
      <c r="N4746" s="337"/>
    </row>
    <row r="4747" spans="2:14" x14ac:dyDescent="0.25">
      <c r="B4747" s="332"/>
      <c r="C4747" s="332"/>
      <c r="D4747" s="333"/>
      <c r="E4747" s="334"/>
      <c r="F4747" s="334"/>
      <c r="G4747" s="334"/>
      <c r="H4747" s="335"/>
      <c r="I4747" s="336"/>
      <c r="J4747" s="336"/>
      <c r="K4747" s="336"/>
      <c r="L4747" s="336"/>
      <c r="M4747" s="336"/>
      <c r="N4747" s="337"/>
    </row>
    <row r="4748" spans="2:14" x14ac:dyDescent="0.25">
      <c r="B4748" s="332"/>
      <c r="C4748" s="332"/>
      <c r="D4748" s="333"/>
      <c r="E4748" s="334"/>
      <c r="F4748" s="334"/>
      <c r="G4748" s="334"/>
      <c r="H4748" s="335"/>
      <c r="I4748" s="336"/>
      <c r="J4748" s="336"/>
      <c r="K4748" s="336"/>
      <c r="L4748" s="336"/>
      <c r="M4748" s="336"/>
      <c r="N4748" s="337"/>
    </row>
    <row r="4749" spans="2:14" x14ac:dyDescent="0.25">
      <c r="B4749" s="332"/>
      <c r="C4749" s="332"/>
      <c r="D4749" s="333"/>
      <c r="E4749" s="334"/>
      <c r="F4749" s="334"/>
      <c r="G4749" s="334"/>
      <c r="H4749" s="335"/>
      <c r="I4749" s="336"/>
      <c r="J4749" s="336"/>
      <c r="K4749" s="336"/>
      <c r="L4749" s="336"/>
      <c r="M4749" s="336"/>
      <c r="N4749" s="337"/>
    </row>
    <row r="4750" spans="2:14" x14ac:dyDescent="0.25">
      <c r="B4750" s="332"/>
      <c r="C4750" s="332"/>
      <c r="D4750" s="333"/>
      <c r="E4750" s="334"/>
      <c r="F4750" s="334"/>
      <c r="G4750" s="334"/>
      <c r="H4750" s="335"/>
      <c r="I4750" s="336"/>
      <c r="J4750" s="336"/>
      <c r="K4750" s="336"/>
      <c r="L4750" s="336"/>
      <c r="M4750" s="336"/>
      <c r="N4750" s="337"/>
    </row>
    <row r="4751" spans="2:14" x14ac:dyDescent="0.25">
      <c r="B4751" s="332"/>
      <c r="C4751" s="332"/>
      <c r="D4751" s="333"/>
      <c r="E4751" s="334"/>
      <c r="F4751" s="334"/>
      <c r="G4751" s="334"/>
      <c r="H4751" s="335"/>
      <c r="I4751" s="336"/>
      <c r="J4751" s="336"/>
      <c r="K4751" s="336"/>
      <c r="L4751" s="336"/>
      <c r="M4751" s="336"/>
      <c r="N4751" s="337"/>
    </row>
    <row r="4752" spans="2:14" x14ac:dyDescent="0.25">
      <c r="B4752" s="332"/>
      <c r="C4752" s="332"/>
      <c r="D4752" s="333"/>
      <c r="E4752" s="334"/>
      <c r="F4752" s="334"/>
      <c r="G4752" s="334"/>
      <c r="H4752" s="335"/>
      <c r="I4752" s="336"/>
      <c r="J4752" s="336"/>
      <c r="K4752" s="336"/>
      <c r="L4752" s="336"/>
      <c r="M4752" s="336"/>
      <c r="N4752" s="337"/>
    </row>
    <row r="4753" spans="2:14" x14ac:dyDescent="0.25">
      <c r="B4753" s="332"/>
      <c r="C4753" s="332"/>
      <c r="D4753" s="333"/>
      <c r="E4753" s="334"/>
      <c r="F4753" s="334"/>
      <c r="G4753" s="334"/>
      <c r="H4753" s="335"/>
      <c r="I4753" s="336"/>
      <c r="J4753" s="336"/>
      <c r="K4753" s="336"/>
      <c r="L4753" s="336"/>
      <c r="M4753" s="336"/>
      <c r="N4753" s="337"/>
    </row>
    <row r="4754" spans="2:14" x14ac:dyDescent="0.25">
      <c r="B4754" s="332"/>
      <c r="C4754" s="332"/>
      <c r="D4754" s="333"/>
      <c r="E4754" s="334"/>
      <c r="F4754" s="334"/>
      <c r="G4754" s="334"/>
      <c r="H4754" s="335"/>
      <c r="I4754" s="336"/>
      <c r="J4754" s="336"/>
      <c r="K4754" s="336"/>
      <c r="L4754" s="336"/>
      <c r="M4754" s="336"/>
      <c r="N4754" s="337"/>
    </row>
    <row r="4755" spans="2:14" x14ac:dyDescent="0.25">
      <c r="B4755" s="332"/>
      <c r="C4755" s="332"/>
      <c r="D4755" s="333"/>
      <c r="E4755" s="334"/>
      <c r="F4755" s="334"/>
      <c r="G4755" s="334"/>
      <c r="H4755" s="335"/>
      <c r="I4755" s="336"/>
      <c r="J4755" s="336"/>
      <c r="K4755" s="336"/>
      <c r="L4755" s="336"/>
      <c r="M4755" s="336"/>
      <c r="N4755" s="337"/>
    </row>
    <row r="4756" spans="2:14" x14ac:dyDescent="0.25">
      <c r="B4756" s="332"/>
      <c r="C4756" s="332"/>
      <c r="D4756" s="333"/>
      <c r="E4756" s="334"/>
      <c r="F4756" s="334"/>
      <c r="G4756" s="334"/>
      <c r="H4756" s="335"/>
      <c r="I4756" s="336"/>
      <c r="J4756" s="336"/>
      <c r="K4756" s="336"/>
      <c r="L4756" s="336"/>
      <c r="M4756" s="336"/>
      <c r="N4756" s="337"/>
    </row>
    <row r="4757" spans="2:14" x14ac:dyDescent="0.25">
      <c r="B4757" s="332"/>
      <c r="C4757" s="332"/>
      <c r="D4757" s="333"/>
      <c r="E4757" s="334"/>
      <c r="F4757" s="334"/>
      <c r="G4757" s="334"/>
      <c r="H4757" s="335"/>
      <c r="I4757" s="336"/>
      <c r="J4757" s="336"/>
      <c r="K4757" s="336"/>
      <c r="L4757" s="336"/>
      <c r="M4757" s="336"/>
      <c r="N4757" s="337"/>
    </row>
    <row r="4758" spans="2:14" x14ac:dyDescent="0.25">
      <c r="B4758" s="332"/>
      <c r="C4758" s="332"/>
      <c r="D4758" s="333"/>
      <c r="E4758" s="334"/>
      <c r="F4758" s="334"/>
      <c r="G4758" s="334"/>
      <c r="H4758" s="335"/>
      <c r="I4758" s="336"/>
      <c r="J4758" s="336"/>
      <c r="K4758" s="336"/>
      <c r="L4758" s="336"/>
      <c r="M4758" s="336"/>
      <c r="N4758" s="337"/>
    </row>
    <row r="4759" spans="2:14" x14ac:dyDescent="0.25">
      <c r="B4759" s="332"/>
      <c r="C4759" s="332"/>
      <c r="D4759" s="333"/>
      <c r="E4759" s="334"/>
      <c r="F4759" s="334"/>
      <c r="G4759" s="334"/>
      <c r="H4759" s="335"/>
      <c r="I4759" s="336"/>
      <c r="J4759" s="336"/>
      <c r="K4759" s="336"/>
      <c r="L4759" s="336"/>
      <c r="M4759" s="336"/>
      <c r="N4759" s="337"/>
    </row>
    <row r="4760" spans="2:14" x14ac:dyDescent="0.25">
      <c r="B4760" s="332"/>
      <c r="C4760" s="332"/>
      <c r="D4760" s="333"/>
      <c r="E4760" s="334"/>
      <c r="F4760" s="334"/>
      <c r="G4760" s="334"/>
      <c r="H4760" s="335"/>
      <c r="I4760" s="336"/>
      <c r="J4760" s="336"/>
      <c r="K4760" s="336"/>
      <c r="L4760" s="336"/>
      <c r="M4760" s="336"/>
      <c r="N4760" s="337"/>
    </row>
    <row r="4761" spans="2:14" x14ac:dyDescent="0.25">
      <c r="B4761" s="332"/>
      <c r="C4761" s="332"/>
      <c r="D4761" s="333"/>
      <c r="E4761" s="334"/>
      <c r="F4761" s="334"/>
      <c r="G4761" s="334"/>
      <c r="H4761" s="335"/>
      <c r="I4761" s="336"/>
      <c r="J4761" s="336"/>
      <c r="K4761" s="336"/>
      <c r="L4761" s="336"/>
      <c r="M4761" s="336"/>
      <c r="N4761" s="337"/>
    </row>
    <row r="4762" spans="2:14" x14ac:dyDescent="0.25">
      <c r="B4762" s="332"/>
      <c r="C4762" s="332"/>
      <c r="D4762" s="333"/>
      <c r="E4762" s="334"/>
      <c r="F4762" s="334"/>
      <c r="G4762" s="334"/>
      <c r="H4762" s="335"/>
      <c r="I4762" s="336"/>
      <c r="J4762" s="336"/>
      <c r="K4762" s="336"/>
      <c r="L4762" s="336"/>
      <c r="M4762" s="336"/>
      <c r="N4762" s="337"/>
    </row>
    <row r="4763" spans="2:14" x14ac:dyDescent="0.25">
      <c r="B4763" s="332"/>
      <c r="C4763" s="332"/>
      <c r="D4763" s="333"/>
      <c r="E4763" s="334"/>
      <c r="F4763" s="334"/>
      <c r="G4763" s="334"/>
      <c r="H4763" s="335"/>
      <c r="I4763" s="336"/>
      <c r="J4763" s="336"/>
      <c r="K4763" s="336"/>
      <c r="L4763" s="336"/>
      <c r="M4763" s="336"/>
      <c r="N4763" s="337"/>
    </row>
    <row r="4764" spans="2:14" x14ac:dyDescent="0.25">
      <c r="B4764" s="332"/>
      <c r="C4764" s="332"/>
      <c r="D4764" s="333"/>
      <c r="E4764" s="334"/>
      <c r="F4764" s="334"/>
      <c r="G4764" s="334"/>
      <c r="H4764" s="335"/>
      <c r="I4764" s="336"/>
      <c r="J4764" s="336"/>
      <c r="K4764" s="336"/>
      <c r="L4764" s="336"/>
      <c r="M4764" s="336"/>
      <c r="N4764" s="337"/>
    </row>
    <row r="4765" spans="2:14" x14ac:dyDescent="0.25">
      <c r="B4765" s="332"/>
      <c r="C4765" s="332"/>
      <c r="D4765" s="333"/>
      <c r="E4765" s="334"/>
      <c r="F4765" s="334"/>
      <c r="G4765" s="334"/>
      <c r="H4765" s="335"/>
      <c r="I4765" s="336"/>
      <c r="J4765" s="336"/>
      <c r="K4765" s="336"/>
      <c r="L4765" s="336"/>
      <c r="M4765" s="336"/>
      <c r="N4765" s="337"/>
    </row>
    <row r="4766" spans="2:14" x14ac:dyDescent="0.25">
      <c r="B4766" s="332"/>
      <c r="C4766" s="332"/>
      <c r="D4766" s="333"/>
      <c r="E4766" s="334"/>
      <c r="F4766" s="334"/>
      <c r="G4766" s="334"/>
      <c r="H4766" s="335"/>
      <c r="I4766" s="336"/>
      <c r="J4766" s="336"/>
      <c r="K4766" s="336"/>
      <c r="L4766" s="336"/>
      <c r="M4766" s="336"/>
      <c r="N4766" s="337"/>
    </row>
    <row r="4767" spans="2:14" x14ac:dyDescent="0.25">
      <c r="B4767" s="332"/>
      <c r="C4767" s="332"/>
      <c r="D4767" s="333"/>
      <c r="E4767" s="334"/>
      <c r="F4767" s="334"/>
      <c r="G4767" s="334"/>
      <c r="H4767" s="335"/>
      <c r="I4767" s="336"/>
      <c r="J4767" s="336"/>
      <c r="K4767" s="336"/>
      <c r="L4767" s="336"/>
      <c r="M4767" s="336"/>
      <c r="N4767" s="337"/>
    </row>
    <row r="4768" spans="2:14" x14ac:dyDescent="0.25">
      <c r="B4768" s="332"/>
      <c r="C4768" s="332"/>
      <c r="D4768" s="333"/>
      <c r="E4768" s="334"/>
      <c r="F4768" s="334"/>
      <c r="G4768" s="334"/>
      <c r="H4768" s="335"/>
      <c r="I4768" s="336"/>
      <c r="J4768" s="336"/>
      <c r="K4768" s="336"/>
      <c r="L4768" s="336"/>
      <c r="M4768" s="336"/>
      <c r="N4768" s="337"/>
    </row>
    <row r="4769" spans="2:14" x14ac:dyDescent="0.25">
      <c r="B4769" s="332"/>
      <c r="C4769" s="332"/>
      <c r="D4769" s="333"/>
      <c r="E4769" s="334"/>
      <c r="F4769" s="334"/>
      <c r="G4769" s="334"/>
      <c r="H4769" s="335"/>
      <c r="I4769" s="336"/>
      <c r="J4769" s="336"/>
      <c r="K4769" s="336"/>
      <c r="L4769" s="336"/>
      <c r="M4769" s="336"/>
      <c r="N4769" s="337"/>
    </row>
    <row r="4770" spans="2:14" x14ac:dyDescent="0.25">
      <c r="B4770" s="332"/>
      <c r="C4770" s="332"/>
      <c r="D4770" s="333"/>
      <c r="E4770" s="334"/>
      <c r="F4770" s="334"/>
      <c r="G4770" s="334"/>
      <c r="H4770" s="335"/>
      <c r="I4770" s="336"/>
      <c r="J4770" s="336"/>
      <c r="K4770" s="336"/>
      <c r="L4770" s="336"/>
      <c r="M4770" s="336"/>
      <c r="N4770" s="337"/>
    </row>
    <row r="4771" spans="2:14" x14ac:dyDescent="0.25">
      <c r="B4771" s="332"/>
      <c r="C4771" s="332"/>
      <c r="D4771" s="333"/>
      <c r="E4771" s="334"/>
      <c r="F4771" s="334"/>
      <c r="G4771" s="334"/>
      <c r="H4771" s="335"/>
      <c r="I4771" s="336"/>
      <c r="J4771" s="336"/>
      <c r="K4771" s="336"/>
      <c r="L4771" s="336"/>
      <c r="M4771" s="336"/>
      <c r="N4771" s="337"/>
    </row>
    <row r="4772" spans="2:14" x14ac:dyDescent="0.25">
      <c r="B4772" s="332"/>
      <c r="C4772" s="332"/>
      <c r="D4772" s="333"/>
      <c r="E4772" s="334"/>
      <c r="F4772" s="334"/>
      <c r="G4772" s="334"/>
      <c r="H4772" s="335"/>
      <c r="I4772" s="336"/>
      <c r="J4772" s="336"/>
      <c r="K4772" s="336"/>
      <c r="L4772" s="336"/>
      <c r="M4772" s="336"/>
      <c r="N4772" s="337"/>
    </row>
    <row r="4773" spans="2:14" x14ac:dyDescent="0.25">
      <c r="B4773" s="332"/>
      <c r="C4773" s="332"/>
      <c r="D4773" s="333"/>
      <c r="E4773" s="334"/>
      <c r="F4773" s="334"/>
      <c r="G4773" s="334"/>
      <c r="H4773" s="335"/>
      <c r="I4773" s="336"/>
      <c r="J4773" s="336"/>
      <c r="K4773" s="336"/>
      <c r="L4773" s="336"/>
      <c r="M4773" s="336"/>
      <c r="N4773" s="337"/>
    </row>
    <row r="4774" spans="2:14" x14ac:dyDescent="0.25">
      <c r="B4774" s="332"/>
      <c r="C4774" s="332"/>
      <c r="D4774" s="333"/>
      <c r="E4774" s="334"/>
      <c r="F4774" s="334"/>
      <c r="G4774" s="334"/>
      <c r="H4774" s="335"/>
      <c r="I4774" s="336"/>
      <c r="J4774" s="336"/>
      <c r="K4774" s="336"/>
      <c r="L4774" s="336"/>
      <c r="M4774" s="336"/>
      <c r="N4774" s="337"/>
    </row>
    <row r="4775" spans="2:14" x14ac:dyDescent="0.25">
      <c r="B4775" s="332"/>
      <c r="C4775" s="332"/>
      <c r="D4775" s="333"/>
      <c r="E4775" s="334"/>
      <c r="F4775" s="334"/>
      <c r="G4775" s="334"/>
      <c r="H4775" s="335"/>
      <c r="I4775" s="336"/>
      <c r="J4775" s="336"/>
      <c r="K4775" s="336"/>
      <c r="L4775" s="336"/>
      <c r="M4775" s="336"/>
      <c r="N4775" s="337"/>
    </row>
    <row r="4776" spans="2:14" x14ac:dyDescent="0.25">
      <c r="B4776" s="332"/>
      <c r="C4776" s="332"/>
      <c r="D4776" s="333"/>
      <c r="E4776" s="334"/>
      <c r="F4776" s="334"/>
      <c r="G4776" s="334"/>
      <c r="H4776" s="335"/>
      <c r="I4776" s="336"/>
      <c r="J4776" s="336"/>
      <c r="K4776" s="336"/>
      <c r="L4776" s="336"/>
      <c r="M4776" s="336"/>
      <c r="N4776" s="337"/>
    </row>
    <row r="4777" spans="2:14" x14ac:dyDescent="0.25">
      <c r="B4777" s="332"/>
      <c r="C4777" s="332"/>
      <c r="D4777" s="333"/>
      <c r="E4777" s="334"/>
      <c r="F4777" s="334"/>
      <c r="G4777" s="334"/>
      <c r="H4777" s="335"/>
      <c r="I4777" s="336"/>
      <c r="J4777" s="336"/>
      <c r="K4777" s="336"/>
      <c r="L4777" s="336"/>
      <c r="M4777" s="336"/>
      <c r="N4777" s="337"/>
    </row>
    <row r="4778" spans="2:14" x14ac:dyDescent="0.25">
      <c r="B4778" s="332"/>
      <c r="C4778" s="332"/>
      <c r="D4778" s="333"/>
      <c r="E4778" s="334"/>
      <c r="F4778" s="334"/>
      <c r="G4778" s="334"/>
      <c r="H4778" s="335"/>
      <c r="I4778" s="336"/>
      <c r="J4778" s="336"/>
      <c r="K4778" s="336"/>
      <c r="L4778" s="336"/>
      <c r="M4778" s="336"/>
      <c r="N4778" s="337"/>
    </row>
    <row r="4779" spans="2:14" x14ac:dyDescent="0.25">
      <c r="B4779" s="332"/>
      <c r="C4779" s="332"/>
      <c r="D4779" s="333"/>
      <c r="E4779" s="334"/>
      <c r="F4779" s="334"/>
      <c r="G4779" s="334"/>
      <c r="H4779" s="335"/>
      <c r="I4779" s="336"/>
      <c r="J4779" s="336"/>
      <c r="K4779" s="336"/>
      <c r="L4779" s="336"/>
      <c r="M4779" s="336"/>
      <c r="N4779" s="337"/>
    </row>
    <row r="4780" spans="2:14" x14ac:dyDescent="0.25">
      <c r="B4780" s="332"/>
      <c r="C4780" s="332"/>
      <c r="D4780" s="333"/>
      <c r="E4780" s="334"/>
      <c r="F4780" s="334"/>
      <c r="G4780" s="334"/>
      <c r="H4780" s="335"/>
      <c r="I4780" s="336"/>
      <c r="J4780" s="336"/>
      <c r="K4780" s="336"/>
      <c r="L4780" s="336"/>
      <c r="M4780" s="336"/>
      <c r="N4780" s="337"/>
    </row>
    <row r="4781" spans="2:14" x14ac:dyDescent="0.25">
      <c r="B4781" s="332"/>
      <c r="C4781" s="332"/>
      <c r="D4781" s="333"/>
      <c r="E4781" s="334"/>
      <c r="F4781" s="334"/>
      <c r="G4781" s="334"/>
      <c r="H4781" s="335"/>
      <c r="I4781" s="336"/>
      <c r="J4781" s="336"/>
      <c r="K4781" s="336"/>
      <c r="L4781" s="336"/>
      <c r="M4781" s="336"/>
      <c r="N4781" s="337"/>
    </row>
    <row r="4782" spans="2:14" x14ac:dyDescent="0.25">
      <c r="B4782" s="332"/>
      <c r="C4782" s="332"/>
      <c r="D4782" s="333"/>
      <c r="E4782" s="334"/>
      <c r="F4782" s="334"/>
      <c r="G4782" s="334"/>
      <c r="H4782" s="335"/>
      <c r="I4782" s="336"/>
      <c r="J4782" s="336"/>
      <c r="K4782" s="336"/>
      <c r="L4782" s="336"/>
      <c r="M4782" s="336"/>
      <c r="N4782" s="337"/>
    </row>
    <row r="4783" spans="2:14" x14ac:dyDescent="0.25">
      <c r="B4783" s="332"/>
      <c r="C4783" s="332"/>
      <c r="D4783" s="333"/>
      <c r="E4783" s="334"/>
      <c r="F4783" s="334"/>
      <c r="G4783" s="334"/>
      <c r="H4783" s="335"/>
      <c r="I4783" s="336"/>
      <c r="J4783" s="336"/>
      <c r="K4783" s="336"/>
      <c r="L4783" s="336"/>
      <c r="M4783" s="336"/>
      <c r="N4783" s="337"/>
    </row>
    <row r="4784" spans="2:14" x14ac:dyDescent="0.25">
      <c r="B4784" s="332"/>
      <c r="C4784" s="332"/>
      <c r="D4784" s="333"/>
      <c r="E4784" s="334"/>
      <c r="F4784" s="334"/>
      <c r="G4784" s="334"/>
      <c r="H4784" s="335"/>
      <c r="I4784" s="336"/>
      <c r="J4784" s="336"/>
      <c r="K4784" s="336"/>
      <c r="L4784" s="336"/>
      <c r="M4784" s="336"/>
      <c r="N4784" s="337"/>
    </row>
    <row r="4785" spans="2:14" x14ac:dyDescent="0.25">
      <c r="B4785" s="332"/>
      <c r="C4785" s="332"/>
      <c r="D4785" s="333"/>
      <c r="E4785" s="334"/>
      <c r="F4785" s="334"/>
      <c r="G4785" s="334"/>
      <c r="H4785" s="335"/>
      <c r="I4785" s="336"/>
      <c r="J4785" s="336"/>
      <c r="K4785" s="336"/>
      <c r="L4785" s="336"/>
      <c r="M4785" s="336"/>
      <c r="N4785" s="337"/>
    </row>
    <row r="4786" spans="2:14" x14ac:dyDescent="0.25">
      <c r="B4786" s="332"/>
      <c r="C4786" s="332"/>
      <c r="D4786" s="333"/>
      <c r="E4786" s="334"/>
      <c r="F4786" s="334"/>
      <c r="G4786" s="334"/>
      <c r="H4786" s="335"/>
      <c r="I4786" s="336"/>
      <c r="J4786" s="336"/>
      <c r="K4786" s="336"/>
      <c r="L4786" s="336"/>
      <c r="M4786" s="336"/>
      <c r="N4786" s="337"/>
    </row>
    <row r="4787" spans="2:14" x14ac:dyDescent="0.25">
      <c r="B4787" s="332"/>
      <c r="C4787" s="332"/>
      <c r="D4787" s="333"/>
      <c r="E4787" s="334"/>
      <c r="F4787" s="334"/>
      <c r="G4787" s="334"/>
      <c r="H4787" s="335"/>
      <c r="I4787" s="336"/>
      <c r="J4787" s="336"/>
      <c r="K4787" s="336"/>
      <c r="L4787" s="336"/>
      <c r="M4787" s="336"/>
      <c r="N4787" s="337"/>
    </row>
    <row r="4788" spans="2:14" x14ac:dyDescent="0.25">
      <c r="B4788" s="332"/>
      <c r="C4788" s="332"/>
      <c r="D4788" s="333"/>
      <c r="E4788" s="334"/>
      <c r="F4788" s="334"/>
      <c r="G4788" s="334"/>
      <c r="H4788" s="335"/>
      <c r="I4788" s="336"/>
      <c r="J4788" s="336"/>
      <c r="K4788" s="336"/>
      <c r="L4788" s="336"/>
      <c r="M4788" s="336"/>
      <c r="N4788" s="337"/>
    </row>
    <row r="4789" spans="2:14" x14ac:dyDescent="0.25">
      <c r="B4789" s="332"/>
      <c r="C4789" s="332"/>
      <c r="D4789" s="333"/>
      <c r="E4789" s="334"/>
      <c r="F4789" s="334"/>
      <c r="G4789" s="334"/>
      <c r="H4789" s="335"/>
      <c r="I4789" s="336"/>
      <c r="J4789" s="336"/>
      <c r="K4789" s="336"/>
      <c r="L4789" s="336"/>
      <c r="M4789" s="336"/>
      <c r="N4789" s="337"/>
    </row>
    <row r="4790" spans="2:14" x14ac:dyDescent="0.25">
      <c r="B4790" s="332"/>
      <c r="C4790" s="332"/>
      <c r="D4790" s="333"/>
      <c r="E4790" s="334"/>
      <c r="F4790" s="334"/>
      <c r="G4790" s="334"/>
      <c r="H4790" s="335"/>
      <c r="I4790" s="336"/>
      <c r="J4790" s="336"/>
      <c r="K4790" s="336"/>
      <c r="L4790" s="336"/>
      <c r="M4790" s="336"/>
      <c r="N4790" s="337"/>
    </row>
    <row r="4791" spans="2:14" x14ac:dyDescent="0.25">
      <c r="B4791" s="332"/>
      <c r="C4791" s="332"/>
      <c r="D4791" s="333"/>
      <c r="E4791" s="334"/>
      <c r="F4791" s="334"/>
      <c r="G4791" s="334"/>
      <c r="H4791" s="335"/>
      <c r="I4791" s="336"/>
      <c r="J4791" s="336"/>
      <c r="K4791" s="336"/>
      <c r="L4791" s="336"/>
      <c r="M4791" s="336"/>
      <c r="N4791" s="337"/>
    </row>
    <row r="4792" spans="2:14" x14ac:dyDescent="0.25">
      <c r="B4792" s="332"/>
      <c r="C4792" s="332"/>
      <c r="D4792" s="333"/>
      <c r="E4792" s="334"/>
      <c r="F4792" s="334"/>
      <c r="G4792" s="334"/>
      <c r="H4792" s="335"/>
      <c r="I4792" s="336"/>
      <c r="J4792" s="336"/>
      <c r="K4792" s="336"/>
      <c r="L4792" s="336"/>
      <c r="M4792" s="336"/>
      <c r="N4792" s="337"/>
    </row>
    <row r="4793" spans="2:14" x14ac:dyDescent="0.25">
      <c r="B4793" s="332"/>
      <c r="C4793" s="332"/>
      <c r="D4793" s="333"/>
      <c r="E4793" s="334"/>
      <c r="F4793" s="334"/>
      <c r="G4793" s="334"/>
      <c r="H4793" s="335"/>
      <c r="I4793" s="336"/>
      <c r="J4793" s="336"/>
      <c r="K4793" s="336"/>
      <c r="L4793" s="336"/>
      <c r="M4793" s="336"/>
      <c r="N4793" s="337"/>
    </row>
    <row r="4794" spans="2:14" x14ac:dyDescent="0.25">
      <c r="B4794" s="332"/>
      <c r="C4794" s="332"/>
      <c r="D4794" s="333"/>
      <c r="E4794" s="334"/>
      <c r="F4794" s="334"/>
      <c r="G4794" s="334"/>
      <c r="H4794" s="335"/>
      <c r="I4794" s="336"/>
      <c r="J4794" s="336"/>
      <c r="K4794" s="336"/>
      <c r="L4794" s="336"/>
      <c r="M4794" s="336"/>
      <c r="N4794" s="337"/>
    </row>
    <row r="4795" spans="2:14" x14ac:dyDescent="0.25">
      <c r="B4795" s="332"/>
      <c r="C4795" s="332"/>
      <c r="D4795" s="333"/>
      <c r="E4795" s="334"/>
      <c r="F4795" s="334"/>
      <c r="G4795" s="334"/>
      <c r="H4795" s="335"/>
      <c r="I4795" s="336"/>
      <c r="J4795" s="336"/>
      <c r="K4795" s="336"/>
      <c r="L4795" s="336"/>
      <c r="M4795" s="336"/>
      <c r="N4795" s="337"/>
    </row>
    <row r="4796" spans="2:14" x14ac:dyDescent="0.25">
      <c r="B4796" s="332"/>
      <c r="C4796" s="332"/>
      <c r="D4796" s="333"/>
      <c r="E4796" s="334"/>
      <c r="F4796" s="334"/>
      <c r="G4796" s="334"/>
      <c r="H4796" s="335"/>
      <c r="I4796" s="336"/>
      <c r="J4796" s="336"/>
      <c r="K4796" s="336"/>
      <c r="L4796" s="336"/>
      <c r="M4796" s="336"/>
      <c r="N4796" s="337"/>
    </row>
    <row r="4797" spans="2:14" x14ac:dyDescent="0.25">
      <c r="B4797" s="332"/>
      <c r="C4797" s="332"/>
      <c r="D4797" s="333"/>
      <c r="E4797" s="334"/>
      <c r="F4797" s="334"/>
      <c r="G4797" s="334"/>
      <c r="H4797" s="335"/>
      <c r="I4797" s="336"/>
      <c r="J4797" s="336"/>
      <c r="K4797" s="336"/>
      <c r="L4797" s="336"/>
      <c r="M4797" s="336"/>
      <c r="N4797" s="337"/>
    </row>
    <row r="4798" spans="2:14" x14ac:dyDescent="0.25">
      <c r="B4798" s="332"/>
      <c r="C4798" s="332"/>
      <c r="D4798" s="333"/>
      <c r="E4798" s="334"/>
      <c r="F4798" s="334"/>
      <c r="G4798" s="334"/>
      <c r="H4798" s="335"/>
      <c r="I4798" s="336"/>
      <c r="J4798" s="336"/>
      <c r="K4798" s="336"/>
      <c r="L4798" s="336"/>
      <c r="M4798" s="336"/>
      <c r="N4798" s="337"/>
    </row>
    <row r="4799" spans="2:14" x14ac:dyDescent="0.25">
      <c r="B4799" s="332"/>
      <c r="C4799" s="332"/>
      <c r="D4799" s="333"/>
      <c r="E4799" s="334"/>
      <c r="F4799" s="334"/>
      <c r="G4799" s="334"/>
      <c r="H4799" s="335"/>
      <c r="I4799" s="336"/>
      <c r="J4799" s="336"/>
      <c r="K4799" s="336"/>
      <c r="L4799" s="336"/>
      <c r="M4799" s="336"/>
      <c r="N4799" s="337"/>
    </row>
    <row r="4800" spans="2:14" x14ac:dyDescent="0.25">
      <c r="B4800" s="332"/>
      <c r="C4800" s="332"/>
      <c r="D4800" s="333"/>
      <c r="E4800" s="334"/>
      <c r="F4800" s="334"/>
      <c r="G4800" s="334"/>
      <c r="H4800" s="335"/>
      <c r="I4800" s="336"/>
      <c r="J4800" s="336"/>
      <c r="K4800" s="336"/>
      <c r="L4800" s="336"/>
      <c r="M4800" s="336"/>
      <c r="N4800" s="337"/>
    </row>
    <row r="4801" spans="2:14" x14ac:dyDescent="0.25">
      <c r="B4801" s="332"/>
      <c r="C4801" s="332"/>
      <c r="D4801" s="333"/>
      <c r="E4801" s="334"/>
      <c r="F4801" s="334"/>
      <c r="G4801" s="334"/>
      <c r="H4801" s="335"/>
      <c r="I4801" s="336"/>
      <c r="J4801" s="336"/>
      <c r="K4801" s="336"/>
      <c r="L4801" s="336"/>
      <c r="M4801" s="336"/>
      <c r="N4801" s="337"/>
    </row>
    <row r="4802" spans="2:14" x14ac:dyDescent="0.25">
      <c r="B4802" s="332"/>
      <c r="C4802" s="332"/>
      <c r="D4802" s="333"/>
      <c r="E4802" s="334"/>
      <c r="F4802" s="334"/>
      <c r="G4802" s="334"/>
      <c r="H4802" s="335"/>
      <c r="I4802" s="336"/>
      <c r="J4802" s="336"/>
      <c r="K4802" s="336"/>
      <c r="L4802" s="336"/>
      <c r="M4802" s="336"/>
      <c r="N4802" s="337"/>
    </row>
    <row r="4803" spans="2:14" x14ac:dyDescent="0.25">
      <c r="B4803" s="332"/>
      <c r="C4803" s="332"/>
      <c r="D4803" s="333"/>
      <c r="E4803" s="334"/>
      <c r="F4803" s="334"/>
      <c r="G4803" s="334"/>
      <c r="H4803" s="335"/>
      <c r="I4803" s="336"/>
      <c r="J4803" s="336"/>
      <c r="K4803" s="336"/>
      <c r="L4803" s="336"/>
      <c r="M4803" s="336"/>
      <c r="N4803" s="337"/>
    </row>
    <row r="4804" spans="2:14" x14ac:dyDescent="0.25">
      <c r="B4804" s="332"/>
      <c r="C4804" s="332"/>
      <c r="D4804" s="333"/>
      <c r="E4804" s="334"/>
      <c r="F4804" s="334"/>
      <c r="G4804" s="334"/>
      <c r="H4804" s="335"/>
      <c r="I4804" s="336"/>
      <c r="J4804" s="336"/>
      <c r="K4804" s="336"/>
      <c r="L4804" s="336"/>
      <c r="M4804" s="336"/>
      <c r="N4804" s="337"/>
    </row>
    <row r="4805" spans="2:14" x14ac:dyDescent="0.25">
      <c r="B4805" s="332"/>
      <c r="C4805" s="332"/>
      <c r="D4805" s="333"/>
      <c r="E4805" s="334"/>
      <c r="F4805" s="334"/>
      <c r="G4805" s="334"/>
      <c r="H4805" s="335"/>
      <c r="I4805" s="336"/>
      <c r="J4805" s="336"/>
      <c r="K4805" s="336"/>
      <c r="L4805" s="336"/>
      <c r="M4805" s="336"/>
      <c r="N4805" s="337"/>
    </row>
    <row r="4806" spans="2:14" x14ac:dyDescent="0.25">
      <c r="B4806" s="332"/>
      <c r="C4806" s="332"/>
      <c r="D4806" s="333"/>
      <c r="E4806" s="334"/>
      <c r="F4806" s="334"/>
      <c r="G4806" s="334"/>
      <c r="H4806" s="335"/>
      <c r="I4806" s="336"/>
      <c r="J4806" s="336"/>
      <c r="K4806" s="336"/>
      <c r="L4806" s="336"/>
      <c r="M4806" s="336"/>
      <c r="N4806" s="337"/>
    </row>
    <row r="4807" spans="2:14" x14ac:dyDescent="0.25">
      <c r="B4807" s="332"/>
      <c r="C4807" s="332"/>
      <c r="D4807" s="333"/>
      <c r="E4807" s="334"/>
      <c r="F4807" s="334"/>
      <c r="G4807" s="334"/>
      <c r="H4807" s="335"/>
      <c r="I4807" s="336"/>
      <c r="J4807" s="336"/>
      <c r="K4807" s="336"/>
      <c r="L4807" s="336"/>
      <c r="M4807" s="336"/>
      <c r="N4807" s="337"/>
    </row>
    <row r="4808" spans="2:14" x14ac:dyDescent="0.25">
      <c r="B4808" s="332"/>
      <c r="C4808" s="332"/>
      <c r="D4808" s="333"/>
      <c r="E4808" s="334"/>
      <c r="F4808" s="334"/>
      <c r="G4808" s="334"/>
      <c r="H4808" s="335"/>
      <c r="I4808" s="336"/>
      <c r="J4808" s="336"/>
      <c r="K4808" s="336"/>
      <c r="L4808" s="336"/>
      <c r="M4808" s="336"/>
      <c r="N4808" s="337"/>
    </row>
    <row r="4809" spans="2:14" x14ac:dyDescent="0.25">
      <c r="B4809" s="332"/>
      <c r="C4809" s="332"/>
      <c r="D4809" s="333"/>
      <c r="E4809" s="334"/>
      <c r="F4809" s="334"/>
      <c r="G4809" s="334"/>
      <c r="H4809" s="335"/>
      <c r="I4809" s="336"/>
      <c r="J4809" s="336"/>
      <c r="K4809" s="336"/>
      <c r="L4809" s="336"/>
      <c r="M4809" s="336"/>
      <c r="N4809" s="337"/>
    </row>
    <row r="4810" spans="2:14" x14ac:dyDescent="0.25">
      <c r="B4810" s="332"/>
      <c r="C4810" s="332"/>
      <c r="D4810" s="333"/>
      <c r="E4810" s="334"/>
      <c r="F4810" s="334"/>
      <c r="G4810" s="334"/>
      <c r="H4810" s="335"/>
      <c r="I4810" s="336"/>
      <c r="J4810" s="336"/>
      <c r="K4810" s="336"/>
      <c r="L4810" s="336"/>
      <c r="M4810" s="336"/>
      <c r="N4810" s="337"/>
    </row>
    <row r="4811" spans="2:14" x14ac:dyDescent="0.25">
      <c r="B4811" s="332"/>
      <c r="C4811" s="332"/>
      <c r="D4811" s="333"/>
      <c r="E4811" s="334"/>
      <c r="F4811" s="334"/>
      <c r="G4811" s="334"/>
      <c r="H4811" s="335"/>
      <c r="I4811" s="336"/>
      <c r="J4811" s="336"/>
      <c r="K4811" s="336"/>
      <c r="L4811" s="336"/>
      <c r="M4811" s="336"/>
      <c r="N4811" s="337"/>
    </row>
    <row r="4812" spans="2:14" x14ac:dyDescent="0.25">
      <c r="B4812" s="332"/>
      <c r="C4812" s="332"/>
      <c r="D4812" s="333"/>
      <c r="E4812" s="334"/>
      <c r="F4812" s="334"/>
      <c r="G4812" s="334"/>
      <c r="H4812" s="335"/>
      <c r="I4812" s="336"/>
      <c r="J4812" s="336"/>
      <c r="K4812" s="336"/>
      <c r="L4812" s="336"/>
      <c r="M4812" s="336"/>
      <c r="N4812" s="337"/>
    </row>
    <row r="4813" spans="2:14" x14ac:dyDescent="0.25">
      <c r="B4813" s="332"/>
      <c r="C4813" s="332"/>
      <c r="D4813" s="333"/>
      <c r="E4813" s="334"/>
      <c r="F4813" s="334"/>
      <c r="G4813" s="334"/>
      <c r="H4813" s="335"/>
      <c r="I4813" s="336"/>
      <c r="J4813" s="336"/>
      <c r="K4813" s="336"/>
      <c r="L4813" s="336"/>
      <c r="M4813" s="336"/>
      <c r="N4813" s="337"/>
    </row>
    <row r="4814" spans="2:14" x14ac:dyDescent="0.25">
      <c r="B4814" s="332"/>
      <c r="C4814" s="332"/>
      <c r="D4814" s="333"/>
      <c r="E4814" s="334"/>
      <c r="F4814" s="334"/>
      <c r="G4814" s="334"/>
      <c r="H4814" s="335"/>
      <c r="I4814" s="336"/>
      <c r="J4814" s="336"/>
      <c r="K4814" s="336"/>
      <c r="L4814" s="336"/>
      <c r="M4814" s="336"/>
      <c r="N4814" s="337"/>
    </row>
    <row r="4815" spans="2:14" x14ac:dyDescent="0.25">
      <c r="B4815" s="332"/>
      <c r="C4815" s="332"/>
      <c r="D4815" s="333"/>
      <c r="E4815" s="334"/>
      <c r="F4815" s="334"/>
      <c r="G4815" s="334"/>
      <c r="H4815" s="335"/>
      <c r="I4815" s="336"/>
      <c r="J4815" s="336"/>
      <c r="K4815" s="336"/>
      <c r="L4815" s="336"/>
      <c r="M4815" s="336"/>
      <c r="N4815" s="337"/>
    </row>
    <row r="4816" spans="2:14" x14ac:dyDescent="0.25">
      <c r="B4816" s="332"/>
      <c r="C4816" s="332"/>
      <c r="D4816" s="333"/>
      <c r="E4816" s="334"/>
      <c r="F4816" s="334"/>
      <c r="G4816" s="334"/>
      <c r="H4816" s="335"/>
      <c r="I4816" s="336"/>
      <c r="J4816" s="336"/>
      <c r="K4816" s="336"/>
      <c r="L4816" s="336"/>
      <c r="M4816" s="336"/>
      <c r="N4816" s="337"/>
    </row>
    <row r="4817" spans="2:14" x14ac:dyDescent="0.25">
      <c r="B4817" s="332"/>
      <c r="C4817" s="332"/>
      <c r="D4817" s="333"/>
      <c r="E4817" s="334"/>
      <c r="F4817" s="334"/>
      <c r="G4817" s="334"/>
      <c r="H4817" s="335"/>
      <c r="I4817" s="336"/>
      <c r="J4817" s="336"/>
      <c r="K4817" s="336"/>
      <c r="L4817" s="336"/>
      <c r="M4817" s="336"/>
      <c r="N4817" s="337"/>
    </row>
    <row r="4818" spans="2:14" x14ac:dyDescent="0.25">
      <c r="B4818" s="332"/>
      <c r="C4818" s="332"/>
      <c r="D4818" s="333"/>
      <c r="E4818" s="334"/>
      <c r="F4818" s="334"/>
      <c r="G4818" s="334"/>
      <c r="H4818" s="335"/>
      <c r="I4818" s="336"/>
      <c r="J4818" s="336"/>
      <c r="K4818" s="336"/>
      <c r="L4818" s="336"/>
      <c r="M4818" s="336"/>
      <c r="N4818" s="337"/>
    </row>
    <row r="4819" spans="2:14" x14ac:dyDescent="0.25">
      <c r="B4819" s="332"/>
      <c r="C4819" s="332"/>
      <c r="D4819" s="333"/>
      <c r="E4819" s="334"/>
      <c r="F4819" s="334"/>
      <c r="G4819" s="334"/>
      <c r="H4819" s="335"/>
      <c r="I4819" s="336"/>
      <c r="J4819" s="336"/>
      <c r="K4819" s="336"/>
      <c r="L4819" s="336"/>
      <c r="M4819" s="336"/>
      <c r="N4819" s="337"/>
    </row>
    <row r="4820" spans="2:14" x14ac:dyDescent="0.25">
      <c r="B4820" s="332"/>
      <c r="C4820" s="332"/>
      <c r="D4820" s="333"/>
      <c r="E4820" s="334"/>
      <c r="F4820" s="334"/>
      <c r="G4820" s="334"/>
      <c r="H4820" s="335"/>
      <c r="I4820" s="336"/>
      <c r="J4820" s="336"/>
      <c r="K4820" s="336"/>
      <c r="L4820" s="336"/>
      <c r="M4820" s="336"/>
      <c r="N4820" s="337"/>
    </row>
    <row r="4821" spans="2:14" x14ac:dyDescent="0.25">
      <c r="B4821" s="332"/>
      <c r="C4821" s="332"/>
      <c r="D4821" s="333"/>
      <c r="E4821" s="334"/>
      <c r="F4821" s="334"/>
      <c r="G4821" s="334"/>
      <c r="H4821" s="335"/>
      <c r="I4821" s="336"/>
      <c r="J4821" s="336"/>
      <c r="K4821" s="336"/>
      <c r="L4821" s="336"/>
      <c r="M4821" s="336"/>
      <c r="N4821" s="337"/>
    </row>
    <row r="4822" spans="2:14" x14ac:dyDescent="0.25">
      <c r="B4822" s="332"/>
      <c r="C4822" s="332"/>
      <c r="D4822" s="333"/>
      <c r="E4822" s="334"/>
      <c r="F4822" s="334"/>
      <c r="G4822" s="334"/>
      <c r="H4822" s="335"/>
      <c r="I4822" s="336"/>
      <c r="J4822" s="336"/>
      <c r="K4822" s="336"/>
      <c r="L4822" s="336"/>
      <c r="M4822" s="336"/>
      <c r="N4822" s="337"/>
    </row>
    <row r="4823" spans="2:14" x14ac:dyDescent="0.25">
      <c r="B4823" s="332"/>
      <c r="C4823" s="332"/>
      <c r="D4823" s="333"/>
      <c r="E4823" s="334"/>
      <c r="F4823" s="334"/>
      <c r="G4823" s="334"/>
      <c r="H4823" s="335"/>
      <c r="I4823" s="336"/>
      <c r="J4823" s="336"/>
      <c r="K4823" s="336"/>
      <c r="L4823" s="336"/>
      <c r="M4823" s="336"/>
      <c r="N4823" s="337"/>
    </row>
    <row r="4824" spans="2:14" x14ac:dyDescent="0.25">
      <c r="B4824" s="332"/>
      <c r="C4824" s="332"/>
      <c r="D4824" s="333"/>
      <c r="E4824" s="334"/>
      <c r="F4824" s="334"/>
      <c r="G4824" s="334"/>
      <c r="H4824" s="335"/>
      <c r="I4824" s="336"/>
      <c r="J4824" s="336"/>
      <c r="K4824" s="336"/>
      <c r="L4824" s="336"/>
      <c r="M4824" s="336"/>
      <c r="N4824" s="337"/>
    </row>
    <row r="4825" spans="2:14" x14ac:dyDescent="0.25">
      <c r="B4825" s="332"/>
      <c r="C4825" s="332"/>
      <c r="D4825" s="333"/>
      <c r="E4825" s="334"/>
      <c r="F4825" s="334"/>
      <c r="G4825" s="334"/>
      <c r="H4825" s="335"/>
      <c r="I4825" s="336"/>
      <c r="J4825" s="336"/>
      <c r="K4825" s="336"/>
      <c r="L4825" s="336"/>
      <c r="M4825" s="336"/>
      <c r="N4825" s="337"/>
    </row>
    <row r="4826" spans="2:14" x14ac:dyDescent="0.25">
      <c r="B4826" s="332"/>
      <c r="C4826" s="332"/>
      <c r="D4826" s="333"/>
      <c r="E4826" s="334"/>
      <c r="F4826" s="334"/>
      <c r="G4826" s="334"/>
      <c r="H4826" s="335"/>
      <c r="I4826" s="336"/>
      <c r="J4826" s="336"/>
      <c r="K4826" s="336"/>
      <c r="L4826" s="336"/>
      <c r="M4826" s="336"/>
      <c r="N4826" s="337"/>
    </row>
    <row r="4827" spans="2:14" x14ac:dyDescent="0.25">
      <c r="B4827" s="332"/>
      <c r="C4827" s="332"/>
      <c r="D4827" s="333"/>
      <c r="E4827" s="334"/>
      <c r="F4827" s="334"/>
      <c r="G4827" s="334"/>
      <c r="H4827" s="335"/>
      <c r="I4827" s="336"/>
      <c r="J4827" s="336"/>
      <c r="K4827" s="336"/>
      <c r="L4827" s="336"/>
      <c r="M4827" s="336"/>
      <c r="N4827" s="337"/>
    </row>
    <row r="4828" spans="2:14" x14ac:dyDescent="0.25">
      <c r="B4828" s="332"/>
      <c r="C4828" s="332"/>
      <c r="D4828" s="333"/>
      <c r="E4828" s="334"/>
      <c r="F4828" s="334"/>
      <c r="G4828" s="334"/>
      <c r="H4828" s="335"/>
      <c r="I4828" s="336"/>
      <c r="J4828" s="336"/>
      <c r="K4828" s="336"/>
      <c r="L4828" s="336"/>
      <c r="M4828" s="336"/>
      <c r="N4828" s="337"/>
    </row>
    <row r="4829" spans="2:14" x14ac:dyDescent="0.25">
      <c r="B4829" s="332"/>
      <c r="C4829" s="332"/>
      <c r="D4829" s="333"/>
      <c r="E4829" s="334"/>
      <c r="F4829" s="334"/>
      <c r="G4829" s="334"/>
      <c r="H4829" s="335"/>
      <c r="I4829" s="336"/>
      <c r="J4829" s="336"/>
      <c r="K4829" s="336"/>
      <c r="L4829" s="336"/>
      <c r="M4829" s="336"/>
      <c r="N4829" s="337"/>
    </row>
    <row r="4830" spans="2:14" x14ac:dyDescent="0.25">
      <c r="B4830" s="332"/>
      <c r="C4830" s="332"/>
      <c r="D4830" s="333"/>
      <c r="E4830" s="334"/>
      <c r="F4830" s="334"/>
      <c r="G4830" s="334"/>
      <c r="H4830" s="335"/>
      <c r="I4830" s="336"/>
      <c r="J4830" s="336"/>
      <c r="K4830" s="336"/>
      <c r="L4830" s="336"/>
      <c r="M4830" s="336"/>
      <c r="N4830" s="337"/>
    </row>
    <row r="4831" spans="2:14" x14ac:dyDescent="0.25">
      <c r="B4831" s="332"/>
      <c r="C4831" s="332"/>
      <c r="D4831" s="333"/>
      <c r="E4831" s="334"/>
      <c r="F4831" s="334"/>
      <c r="G4831" s="334"/>
      <c r="H4831" s="335"/>
      <c r="I4831" s="336"/>
      <c r="J4831" s="336"/>
      <c r="K4831" s="336"/>
      <c r="L4831" s="336"/>
      <c r="M4831" s="336"/>
      <c r="N4831" s="337"/>
    </row>
    <row r="4832" spans="2:14" x14ac:dyDescent="0.25">
      <c r="B4832" s="332"/>
      <c r="C4832" s="332"/>
      <c r="D4832" s="333"/>
      <c r="E4832" s="334"/>
      <c r="F4832" s="334"/>
      <c r="G4832" s="334"/>
      <c r="H4832" s="335"/>
      <c r="I4832" s="336"/>
      <c r="J4832" s="336"/>
      <c r="K4832" s="336"/>
      <c r="L4832" s="336"/>
      <c r="M4832" s="336"/>
      <c r="N4832" s="337"/>
    </row>
    <row r="4833" spans="2:14" x14ac:dyDescent="0.25">
      <c r="B4833" s="332"/>
      <c r="C4833" s="332"/>
      <c r="D4833" s="333"/>
      <c r="E4833" s="334"/>
      <c r="F4833" s="334"/>
      <c r="G4833" s="334"/>
      <c r="H4833" s="335"/>
      <c r="I4833" s="336"/>
      <c r="J4833" s="336"/>
      <c r="K4833" s="336"/>
      <c r="L4833" s="336"/>
      <c r="M4833" s="336"/>
      <c r="N4833" s="337"/>
    </row>
    <row r="4834" spans="2:14" x14ac:dyDescent="0.25">
      <c r="B4834" s="332"/>
      <c r="C4834" s="332"/>
      <c r="D4834" s="333"/>
      <c r="E4834" s="334"/>
      <c r="F4834" s="334"/>
      <c r="G4834" s="334"/>
      <c r="H4834" s="335"/>
      <c r="I4834" s="336"/>
      <c r="J4834" s="336"/>
      <c r="K4834" s="336"/>
      <c r="L4834" s="336"/>
      <c r="M4834" s="336"/>
      <c r="N4834" s="337"/>
    </row>
    <row r="4835" spans="2:14" x14ac:dyDescent="0.25">
      <c r="B4835" s="332"/>
      <c r="C4835" s="332"/>
      <c r="D4835" s="333"/>
      <c r="E4835" s="334"/>
      <c r="F4835" s="334"/>
      <c r="G4835" s="334"/>
      <c r="H4835" s="335"/>
      <c r="I4835" s="336"/>
      <c r="J4835" s="336"/>
      <c r="K4835" s="336"/>
      <c r="L4835" s="336"/>
      <c r="M4835" s="336"/>
      <c r="N4835" s="337"/>
    </row>
    <row r="4836" spans="2:14" x14ac:dyDescent="0.25">
      <c r="B4836" s="332"/>
      <c r="C4836" s="332"/>
      <c r="D4836" s="333"/>
      <c r="E4836" s="334"/>
      <c r="F4836" s="334"/>
      <c r="G4836" s="334"/>
      <c r="H4836" s="335"/>
      <c r="I4836" s="336"/>
      <c r="J4836" s="336"/>
      <c r="K4836" s="336"/>
      <c r="L4836" s="336"/>
      <c r="M4836" s="336"/>
      <c r="N4836" s="337"/>
    </row>
    <row r="4837" spans="2:14" x14ac:dyDescent="0.25">
      <c r="B4837" s="332"/>
      <c r="C4837" s="332"/>
      <c r="D4837" s="333"/>
      <c r="E4837" s="334"/>
      <c r="F4837" s="334"/>
      <c r="G4837" s="334"/>
      <c r="H4837" s="335"/>
      <c r="I4837" s="336"/>
      <c r="J4837" s="336"/>
      <c r="K4837" s="336"/>
      <c r="L4837" s="336"/>
      <c r="M4837" s="336"/>
      <c r="N4837" s="337"/>
    </row>
    <row r="4838" spans="2:14" x14ac:dyDescent="0.25">
      <c r="B4838" s="332"/>
      <c r="C4838" s="332"/>
      <c r="D4838" s="333"/>
      <c r="E4838" s="334"/>
      <c r="F4838" s="334"/>
      <c r="G4838" s="334"/>
      <c r="H4838" s="335"/>
      <c r="I4838" s="336"/>
      <c r="J4838" s="336"/>
      <c r="K4838" s="336"/>
      <c r="L4838" s="336"/>
      <c r="M4838" s="336"/>
      <c r="N4838" s="337"/>
    </row>
    <row r="4839" spans="2:14" x14ac:dyDescent="0.25">
      <c r="B4839" s="332"/>
      <c r="C4839" s="332"/>
      <c r="D4839" s="333"/>
      <c r="E4839" s="334"/>
      <c r="F4839" s="334"/>
      <c r="G4839" s="334"/>
      <c r="H4839" s="335"/>
      <c r="I4839" s="336"/>
      <c r="J4839" s="336"/>
      <c r="K4839" s="336"/>
      <c r="L4839" s="336"/>
      <c r="M4839" s="336"/>
      <c r="N4839" s="337"/>
    </row>
    <row r="4840" spans="2:14" x14ac:dyDescent="0.25">
      <c r="B4840" s="332"/>
      <c r="C4840" s="332"/>
      <c r="D4840" s="333"/>
      <c r="E4840" s="334"/>
      <c r="F4840" s="334"/>
      <c r="G4840" s="334"/>
      <c r="H4840" s="335"/>
      <c r="I4840" s="336"/>
      <c r="J4840" s="336"/>
      <c r="K4840" s="336"/>
      <c r="L4840" s="336"/>
      <c r="M4840" s="336"/>
      <c r="N4840" s="337"/>
    </row>
    <row r="4841" spans="2:14" x14ac:dyDescent="0.25">
      <c r="B4841" s="332"/>
      <c r="C4841" s="332"/>
      <c r="D4841" s="333"/>
      <c r="E4841" s="334"/>
      <c r="F4841" s="334"/>
      <c r="G4841" s="334"/>
      <c r="H4841" s="335"/>
      <c r="I4841" s="336"/>
      <c r="J4841" s="336"/>
      <c r="K4841" s="336"/>
      <c r="L4841" s="336"/>
      <c r="M4841" s="336"/>
      <c r="N4841" s="337"/>
    </row>
    <row r="4842" spans="2:14" x14ac:dyDescent="0.25">
      <c r="B4842" s="332"/>
      <c r="C4842" s="332"/>
      <c r="D4842" s="333"/>
      <c r="E4842" s="334"/>
      <c r="F4842" s="334"/>
      <c r="G4842" s="334"/>
      <c r="H4842" s="335"/>
      <c r="I4842" s="336"/>
      <c r="J4842" s="336"/>
      <c r="K4842" s="336"/>
      <c r="L4842" s="336"/>
      <c r="M4842" s="336"/>
      <c r="N4842" s="337"/>
    </row>
    <row r="4843" spans="2:14" x14ac:dyDescent="0.25">
      <c r="B4843" s="332"/>
      <c r="C4843" s="332"/>
      <c r="D4843" s="333"/>
      <c r="E4843" s="334"/>
      <c r="F4843" s="334"/>
      <c r="G4843" s="334"/>
      <c r="H4843" s="335"/>
      <c r="I4843" s="336"/>
      <c r="J4843" s="336"/>
      <c r="K4843" s="336"/>
      <c r="L4843" s="336"/>
      <c r="M4843" s="336"/>
      <c r="N4843" s="337"/>
    </row>
    <row r="4844" spans="2:14" x14ac:dyDescent="0.25">
      <c r="B4844" s="332"/>
      <c r="C4844" s="332"/>
      <c r="D4844" s="333"/>
      <c r="E4844" s="334"/>
      <c r="F4844" s="334"/>
      <c r="G4844" s="334"/>
      <c r="H4844" s="335"/>
      <c r="I4844" s="336"/>
      <c r="J4844" s="336"/>
      <c r="K4844" s="336"/>
      <c r="L4844" s="336"/>
      <c r="M4844" s="336"/>
      <c r="N4844" s="337"/>
    </row>
    <row r="4845" spans="2:14" x14ac:dyDescent="0.25">
      <c r="B4845" s="332"/>
      <c r="C4845" s="332"/>
      <c r="D4845" s="333"/>
      <c r="E4845" s="334"/>
      <c r="F4845" s="334"/>
      <c r="G4845" s="334"/>
      <c r="H4845" s="335"/>
      <c r="I4845" s="336"/>
      <c r="J4845" s="336"/>
      <c r="K4845" s="336"/>
      <c r="L4845" s="336"/>
      <c r="M4845" s="336"/>
      <c r="N4845" s="337"/>
    </row>
    <row r="4846" spans="2:14" x14ac:dyDescent="0.25">
      <c r="B4846" s="332"/>
      <c r="C4846" s="332"/>
      <c r="D4846" s="333"/>
      <c r="E4846" s="334"/>
      <c r="F4846" s="334"/>
      <c r="G4846" s="334"/>
      <c r="H4846" s="335"/>
      <c r="I4846" s="336"/>
      <c r="J4846" s="336"/>
      <c r="K4846" s="336"/>
      <c r="L4846" s="336"/>
      <c r="M4846" s="336"/>
      <c r="N4846" s="337"/>
    </row>
    <row r="4847" spans="2:14" x14ac:dyDescent="0.25">
      <c r="B4847" s="332"/>
      <c r="C4847" s="332"/>
      <c r="D4847" s="333"/>
      <c r="E4847" s="334"/>
      <c r="F4847" s="334"/>
      <c r="G4847" s="334"/>
      <c r="H4847" s="335"/>
      <c r="I4847" s="336"/>
      <c r="J4847" s="336"/>
      <c r="K4847" s="336"/>
      <c r="L4847" s="336"/>
      <c r="M4847" s="336"/>
      <c r="N4847" s="337"/>
    </row>
    <row r="4848" spans="2:14" x14ac:dyDescent="0.25">
      <c r="B4848" s="332"/>
      <c r="C4848" s="332"/>
      <c r="D4848" s="333"/>
      <c r="E4848" s="334"/>
      <c r="F4848" s="334"/>
      <c r="G4848" s="334"/>
      <c r="H4848" s="335"/>
      <c r="I4848" s="336"/>
      <c r="J4848" s="336"/>
      <c r="K4848" s="336"/>
      <c r="L4848" s="336"/>
      <c r="M4848" s="336"/>
      <c r="N4848" s="337"/>
    </row>
    <row r="4849" spans="2:14" x14ac:dyDescent="0.25">
      <c r="B4849" s="332"/>
      <c r="C4849" s="332"/>
      <c r="D4849" s="333"/>
      <c r="E4849" s="334"/>
      <c r="F4849" s="334"/>
      <c r="G4849" s="334"/>
      <c r="H4849" s="335"/>
      <c r="I4849" s="336"/>
      <c r="J4849" s="336"/>
      <c r="K4849" s="336"/>
      <c r="L4849" s="336"/>
      <c r="M4849" s="336"/>
      <c r="N4849" s="337"/>
    </row>
    <row r="4850" spans="2:14" x14ac:dyDescent="0.25">
      <c r="B4850" s="332"/>
      <c r="C4850" s="332"/>
      <c r="D4850" s="333"/>
      <c r="E4850" s="334"/>
      <c r="F4850" s="334"/>
      <c r="G4850" s="334"/>
      <c r="H4850" s="335"/>
      <c r="I4850" s="336"/>
      <c r="J4850" s="336"/>
      <c r="K4850" s="336"/>
      <c r="L4850" s="336"/>
      <c r="M4850" s="336"/>
      <c r="N4850" s="337"/>
    </row>
    <row r="4851" spans="2:14" x14ac:dyDescent="0.25">
      <c r="B4851" s="332"/>
      <c r="C4851" s="332"/>
      <c r="D4851" s="333"/>
      <c r="E4851" s="334"/>
      <c r="F4851" s="334"/>
      <c r="G4851" s="334"/>
      <c r="H4851" s="335"/>
      <c r="I4851" s="336"/>
      <c r="J4851" s="336"/>
      <c r="K4851" s="336"/>
      <c r="L4851" s="336"/>
      <c r="M4851" s="336"/>
      <c r="N4851" s="337"/>
    </row>
    <row r="4852" spans="2:14" x14ac:dyDescent="0.25">
      <c r="B4852" s="332"/>
      <c r="C4852" s="332"/>
      <c r="D4852" s="333"/>
      <c r="E4852" s="334"/>
      <c r="F4852" s="334"/>
      <c r="G4852" s="334"/>
      <c r="H4852" s="335"/>
      <c r="I4852" s="336"/>
      <c r="J4852" s="336"/>
      <c r="K4852" s="336"/>
      <c r="L4852" s="336"/>
      <c r="M4852" s="336"/>
      <c r="N4852" s="337"/>
    </row>
    <row r="4853" spans="2:14" x14ac:dyDescent="0.25">
      <c r="B4853" s="332"/>
      <c r="C4853" s="332"/>
      <c r="D4853" s="333"/>
      <c r="E4853" s="334"/>
      <c r="F4853" s="334"/>
      <c r="G4853" s="334"/>
      <c r="H4853" s="335"/>
      <c r="I4853" s="336"/>
      <c r="J4853" s="336"/>
      <c r="K4853" s="336"/>
      <c r="L4853" s="336"/>
      <c r="M4853" s="336"/>
      <c r="N4853" s="337"/>
    </row>
    <row r="4854" spans="2:14" x14ac:dyDescent="0.25">
      <c r="B4854" s="332"/>
      <c r="C4854" s="332"/>
      <c r="D4854" s="333"/>
      <c r="E4854" s="334"/>
      <c r="F4854" s="334"/>
      <c r="G4854" s="334"/>
      <c r="H4854" s="335"/>
      <c r="I4854" s="336"/>
      <c r="J4854" s="336"/>
      <c r="K4854" s="336"/>
      <c r="L4854" s="336"/>
      <c r="M4854" s="336"/>
      <c r="N4854" s="337"/>
    </row>
    <row r="4855" spans="2:14" x14ac:dyDescent="0.25">
      <c r="B4855" s="332"/>
      <c r="C4855" s="332"/>
      <c r="D4855" s="333"/>
      <c r="E4855" s="334"/>
      <c r="F4855" s="334"/>
      <c r="G4855" s="334"/>
      <c r="H4855" s="335"/>
      <c r="I4855" s="336"/>
      <c r="J4855" s="336"/>
      <c r="K4855" s="336"/>
      <c r="L4855" s="336"/>
      <c r="M4855" s="336"/>
      <c r="N4855" s="337"/>
    </row>
    <row r="4856" spans="2:14" x14ac:dyDescent="0.25">
      <c r="B4856" s="332"/>
      <c r="C4856" s="332"/>
      <c r="D4856" s="333"/>
      <c r="E4856" s="334"/>
      <c r="F4856" s="334"/>
      <c r="G4856" s="334"/>
      <c r="H4856" s="335"/>
      <c r="I4856" s="336"/>
      <c r="J4856" s="336"/>
      <c r="K4856" s="336"/>
      <c r="L4856" s="336"/>
      <c r="M4856" s="336"/>
      <c r="N4856" s="337"/>
    </row>
    <row r="4857" spans="2:14" x14ac:dyDescent="0.25">
      <c r="B4857" s="332"/>
      <c r="C4857" s="332"/>
      <c r="D4857" s="333"/>
      <c r="E4857" s="334"/>
      <c r="F4857" s="334"/>
      <c r="G4857" s="334"/>
      <c r="H4857" s="335"/>
      <c r="I4857" s="336"/>
      <c r="J4857" s="336"/>
      <c r="K4857" s="336"/>
      <c r="L4857" s="336"/>
      <c r="M4857" s="336"/>
      <c r="N4857" s="337"/>
    </row>
    <row r="4858" spans="2:14" x14ac:dyDescent="0.25">
      <c r="B4858" s="332"/>
      <c r="C4858" s="332"/>
      <c r="D4858" s="333"/>
      <c r="E4858" s="334"/>
      <c r="F4858" s="334"/>
      <c r="G4858" s="334"/>
      <c r="H4858" s="335"/>
      <c r="I4858" s="336"/>
      <c r="J4858" s="336"/>
      <c r="K4858" s="336"/>
      <c r="L4858" s="336"/>
      <c r="M4858" s="336"/>
      <c r="N4858" s="337"/>
    </row>
    <row r="4859" spans="2:14" x14ac:dyDescent="0.25">
      <c r="B4859" s="332"/>
      <c r="C4859" s="332"/>
      <c r="D4859" s="333"/>
      <c r="E4859" s="334"/>
      <c r="F4859" s="334"/>
      <c r="G4859" s="334"/>
      <c r="H4859" s="335"/>
      <c r="I4859" s="336"/>
      <c r="J4859" s="336"/>
      <c r="K4859" s="336"/>
      <c r="L4859" s="336"/>
      <c r="M4859" s="336"/>
      <c r="N4859" s="337"/>
    </row>
    <row r="4860" spans="2:14" x14ac:dyDescent="0.25">
      <c r="B4860" s="332"/>
      <c r="C4860" s="332"/>
      <c r="D4860" s="333"/>
      <c r="E4860" s="334"/>
      <c r="F4860" s="334"/>
      <c r="G4860" s="334"/>
      <c r="H4860" s="335"/>
      <c r="I4860" s="336"/>
      <c r="J4860" s="336"/>
      <c r="K4860" s="336"/>
      <c r="L4860" s="336"/>
      <c r="M4860" s="336"/>
      <c r="N4860" s="337"/>
    </row>
    <row r="4861" spans="2:14" x14ac:dyDescent="0.25">
      <c r="B4861" s="332"/>
      <c r="C4861" s="332"/>
      <c r="D4861" s="333"/>
      <c r="E4861" s="334"/>
      <c r="F4861" s="334"/>
      <c r="G4861" s="334"/>
      <c r="H4861" s="335"/>
      <c r="I4861" s="336"/>
      <c r="J4861" s="336"/>
      <c r="K4861" s="336"/>
      <c r="L4861" s="336"/>
      <c r="M4861" s="336"/>
      <c r="N4861" s="337"/>
    </row>
    <row r="4862" spans="2:14" x14ac:dyDescent="0.25">
      <c r="B4862" s="332"/>
      <c r="C4862" s="332"/>
      <c r="D4862" s="333"/>
      <c r="E4862" s="334"/>
      <c r="F4862" s="334"/>
      <c r="G4862" s="334"/>
      <c r="H4862" s="335"/>
      <c r="I4862" s="336"/>
      <c r="J4862" s="336"/>
      <c r="K4862" s="336"/>
      <c r="L4862" s="336"/>
      <c r="M4862" s="336"/>
      <c r="N4862" s="337"/>
    </row>
    <row r="4863" spans="2:14" x14ac:dyDescent="0.25">
      <c r="B4863" s="332"/>
      <c r="C4863" s="332"/>
      <c r="D4863" s="333"/>
      <c r="E4863" s="334"/>
      <c r="F4863" s="334"/>
      <c r="G4863" s="334"/>
      <c r="H4863" s="335"/>
      <c r="I4863" s="336"/>
      <c r="J4863" s="336"/>
      <c r="K4863" s="336"/>
      <c r="L4863" s="336"/>
      <c r="M4863" s="336"/>
      <c r="N4863" s="337"/>
    </row>
    <row r="4864" spans="2:14" x14ac:dyDescent="0.25">
      <c r="B4864" s="332"/>
      <c r="C4864" s="332"/>
      <c r="D4864" s="333"/>
      <c r="E4864" s="334"/>
      <c r="F4864" s="334"/>
      <c r="G4864" s="334"/>
      <c r="H4864" s="335"/>
      <c r="I4864" s="336"/>
      <c r="J4864" s="336"/>
      <c r="K4864" s="336"/>
      <c r="L4864" s="336"/>
      <c r="M4864" s="336"/>
      <c r="N4864" s="337"/>
    </row>
    <row r="4865" spans="2:14" x14ac:dyDescent="0.25">
      <c r="B4865" s="332"/>
      <c r="C4865" s="332"/>
      <c r="D4865" s="333"/>
      <c r="E4865" s="334"/>
      <c r="F4865" s="334"/>
      <c r="G4865" s="334"/>
      <c r="H4865" s="335"/>
      <c r="I4865" s="336"/>
      <c r="J4865" s="336"/>
      <c r="K4865" s="336"/>
      <c r="L4865" s="336"/>
      <c r="M4865" s="336"/>
      <c r="N4865" s="337"/>
    </row>
    <row r="4866" spans="2:14" x14ac:dyDescent="0.25">
      <c r="B4866" s="332"/>
      <c r="C4866" s="332"/>
      <c r="D4866" s="333"/>
      <c r="E4866" s="334"/>
      <c r="F4866" s="334"/>
      <c r="G4866" s="334"/>
      <c r="H4866" s="335"/>
      <c r="I4866" s="336"/>
      <c r="J4866" s="336"/>
      <c r="K4866" s="336"/>
      <c r="L4866" s="336"/>
      <c r="M4866" s="336"/>
      <c r="N4866" s="337"/>
    </row>
    <row r="4867" spans="2:14" x14ac:dyDescent="0.25">
      <c r="B4867" s="332"/>
      <c r="C4867" s="332"/>
      <c r="D4867" s="333"/>
      <c r="E4867" s="334"/>
      <c r="F4867" s="334"/>
      <c r="G4867" s="334"/>
      <c r="H4867" s="335"/>
      <c r="I4867" s="336"/>
      <c r="J4867" s="336"/>
      <c r="K4867" s="336"/>
      <c r="L4867" s="336"/>
      <c r="M4867" s="336"/>
      <c r="N4867" s="337"/>
    </row>
    <row r="4868" spans="2:14" x14ac:dyDescent="0.25">
      <c r="B4868" s="332"/>
      <c r="C4868" s="332"/>
      <c r="D4868" s="333"/>
      <c r="E4868" s="334"/>
      <c r="F4868" s="334"/>
      <c r="G4868" s="334"/>
      <c r="H4868" s="335"/>
      <c r="I4868" s="336"/>
      <c r="J4868" s="336"/>
      <c r="K4868" s="336"/>
      <c r="L4868" s="336"/>
      <c r="M4868" s="336"/>
      <c r="N4868" s="337"/>
    </row>
    <row r="4869" spans="2:14" x14ac:dyDescent="0.25">
      <c r="B4869" s="332"/>
      <c r="C4869" s="332"/>
      <c r="D4869" s="333"/>
      <c r="E4869" s="334"/>
      <c r="F4869" s="334"/>
      <c r="G4869" s="334"/>
      <c r="H4869" s="335"/>
      <c r="I4869" s="336"/>
      <c r="J4869" s="336"/>
      <c r="K4869" s="336"/>
      <c r="L4869" s="336"/>
      <c r="M4869" s="336"/>
      <c r="N4869" s="337"/>
    </row>
    <row r="4870" spans="2:14" x14ac:dyDescent="0.25">
      <c r="B4870" s="332"/>
      <c r="C4870" s="332"/>
      <c r="D4870" s="333"/>
      <c r="E4870" s="334"/>
      <c r="F4870" s="334"/>
      <c r="G4870" s="334"/>
      <c r="H4870" s="335"/>
      <c r="I4870" s="336"/>
      <c r="J4870" s="336"/>
      <c r="K4870" s="336"/>
      <c r="L4870" s="336"/>
      <c r="M4870" s="336"/>
      <c r="N4870" s="337"/>
    </row>
    <row r="4871" spans="2:14" x14ac:dyDescent="0.25">
      <c r="B4871" s="332"/>
      <c r="C4871" s="332"/>
      <c r="D4871" s="333"/>
      <c r="E4871" s="334"/>
      <c r="F4871" s="334"/>
      <c r="G4871" s="334"/>
      <c r="H4871" s="335"/>
      <c r="I4871" s="336"/>
      <c r="J4871" s="336"/>
      <c r="K4871" s="336"/>
      <c r="L4871" s="336"/>
      <c r="M4871" s="336"/>
      <c r="N4871" s="337"/>
    </row>
    <row r="4872" spans="2:14" x14ac:dyDescent="0.25">
      <c r="B4872" s="332"/>
      <c r="C4872" s="332"/>
      <c r="D4872" s="333"/>
      <c r="E4872" s="334"/>
      <c r="F4872" s="334"/>
      <c r="G4872" s="334"/>
      <c r="H4872" s="335"/>
      <c r="I4872" s="336"/>
      <c r="J4872" s="336"/>
      <c r="K4872" s="336"/>
      <c r="L4872" s="336"/>
      <c r="M4872" s="336"/>
      <c r="N4872" s="337"/>
    </row>
    <row r="4873" spans="2:14" x14ac:dyDescent="0.25">
      <c r="B4873" s="332"/>
      <c r="C4873" s="332"/>
      <c r="D4873" s="333"/>
      <c r="E4873" s="334"/>
      <c r="F4873" s="334"/>
      <c r="G4873" s="334"/>
      <c r="H4873" s="335"/>
      <c r="I4873" s="336"/>
      <c r="J4873" s="336"/>
      <c r="K4873" s="336"/>
      <c r="L4873" s="336"/>
      <c r="M4873" s="336"/>
      <c r="N4873" s="337"/>
    </row>
    <row r="4874" spans="2:14" x14ac:dyDescent="0.25">
      <c r="B4874" s="332"/>
      <c r="C4874" s="332"/>
      <c r="D4874" s="333"/>
      <c r="E4874" s="334"/>
      <c r="F4874" s="334"/>
      <c r="G4874" s="334"/>
      <c r="H4874" s="335"/>
      <c r="I4874" s="336"/>
      <c r="J4874" s="336"/>
      <c r="K4874" s="336"/>
      <c r="L4874" s="336"/>
      <c r="M4874" s="336"/>
      <c r="N4874" s="337"/>
    </row>
    <row r="4875" spans="2:14" x14ac:dyDescent="0.25">
      <c r="B4875" s="332"/>
      <c r="C4875" s="332"/>
      <c r="D4875" s="333"/>
      <c r="E4875" s="334"/>
      <c r="F4875" s="334"/>
      <c r="G4875" s="334"/>
      <c r="H4875" s="335"/>
      <c r="I4875" s="336"/>
      <c r="J4875" s="336"/>
      <c r="K4875" s="336"/>
      <c r="L4875" s="336"/>
      <c r="M4875" s="336"/>
      <c r="N4875" s="337"/>
    </row>
    <row r="4876" spans="2:14" x14ac:dyDescent="0.25">
      <c r="B4876" s="332"/>
      <c r="C4876" s="332"/>
      <c r="D4876" s="333"/>
      <c r="E4876" s="334"/>
      <c r="F4876" s="334"/>
      <c r="G4876" s="334"/>
      <c r="H4876" s="335"/>
      <c r="I4876" s="336"/>
      <c r="J4876" s="336"/>
      <c r="K4876" s="336"/>
      <c r="L4876" s="336"/>
      <c r="M4876" s="336"/>
      <c r="N4876" s="337"/>
    </row>
    <row r="4877" spans="2:14" x14ac:dyDescent="0.25">
      <c r="B4877" s="332"/>
      <c r="C4877" s="332"/>
      <c r="D4877" s="333"/>
      <c r="E4877" s="334"/>
      <c r="F4877" s="334"/>
      <c r="G4877" s="334"/>
      <c r="H4877" s="335"/>
      <c r="I4877" s="336"/>
      <c r="J4877" s="336"/>
      <c r="K4877" s="336"/>
      <c r="L4877" s="336"/>
      <c r="M4877" s="336"/>
      <c r="N4877" s="337"/>
    </row>
    <row r="4878" spans="2:14" x14ac:dyDescent="0.25">
      <c r="B4878" s="332"/>
      <c r="C4878" s="332"/>
      <c r="D4878" s="333"/>
      <c r="E4878" s="334"/>
      <c r="F4878" s="334"/>
      <c r="G4878" s="334"/>
      <c r="H4878" s="335"/>
      <c r="I4878" s="336"/>
      <c r="J4878" s="336"/>
      <c r="K4878" s="336"/>
      <c r="L4878" s="336"/>
      <c r="M4878" s="336"/>
      <c r="N4878" s="337"/>
    </row>
    <row r="4879" spans="2:14" x14ac:dyDescent="0.25">
      <c r="B4879" s="332"/>
      <c r="C4879" s="332"/>
      <c r="D4879" s="333"/>
      <c r="E4879" s="334"/>
      <c r="F4879" s="334"/>
      <c r="G4879" s="334"/>
      <c r="H4879" s="335"/>
      <c r="I4879" s="336"/>
      <c r="J4879" s="336"/>
      <c r="K4879" s="336"/>
      <c r="L4879" s="336"/>
      <c r="M4879" s="336"/>
      <c r="N4879" s="337"/>
    </row>
    <row r="4880" spans="2:14" x14ac:dyDescent="0.25">
      <c r="B4880" s="332"/>
      <c r="C4880" s="332"/>
      <c r="D4880" s="333"/>
      <c r="E4880" s="334"/>
      <c r="F4880" s="334"/>
      <c r="G4880" s="334"/>
      <c r="H4880" s="335"/>
      <c r="I4880" s="336"/>
      <c r="J4880" s="336"/>
      <c r="K4880" s="336"/>
      <c r="L4880" s="336"/>
      <c r="M4880" s="336"/>
      <c r="N4880" s="337"/>
    </row>
    <row r="4881" spans="2:14" x14ac:dyDescent="0.25">
      <c r="B4881" s="332"/>
      <c r="C4881" s="332"/>
      <c r="D4881" s="333"/>
      <c r="E4881" s="334"/>
      <c r="F4881" s="334"/>
      <c r="G4881" s="334"/>
      <c r="H4881" s="335"/>
      <c r="I4881" s="336"/>
      <c r="J4881" s="336"/>
      <c r="K4881" s="336"/>
      <c r="L4881" s="336"/>
      <c r="M4881" s="336"/>
      <c r="N4881" s="337"/>
    </row>
    <row r="4882" spans="2:14" x14ac:dyDescent="0.25">
      <c r="B4882" s="332"/>
      <c r="C4882" s="332"/>
      <c r="D4882" s="333"/>
      <c r="E4882" s="334"/>
      <c r="F4882" s="334"/>
      <c r="G4882" s="334"/>
      <c r="H4882" s="335"/>
      <c r="I4882" s="336"/>
      <c r="J4882" s="336"/>
      <c r="K4882" s="336"/>
      <c r="L4882" s="336"/>
      <c r="M4882" s="336"/>
      <c r="N4882" s="337"/>
    </row>
    <row r="4883" spans="2:14" x14ac:dyDescent="0.25">
      <c r="B4883" s="332"/>
      <c r="C4883" s="332"/>
      <c r="D4883" s="333"/>
      <c r="E4883" s="334"/>
      <c r="F4883" s="334"/>
      <c r="G4883" s="334"/>
      <c r="H4883" s="335"/>
      <c r="I4883" s="336"/>
      <c r="J4883" s="336"/>
      <c r="K4883" s="336"/>
      <c r="L4883" s="336"/>
      <c r="M4883" s="336"/>
      <c r="N4883" s="337"/>
    </row>
    <row r="4884" spans="2:14" x14ac:dyDescent="0.25">
      <c r="B4884" s="332"/>
      <c r="C4884" s="332"/>
      <c r="D4884" s="333"/>
      <c r="E4884" s="334"/>
      <c r="F4884" s="334"/>
      <c r="G4884" s="334"/>
      <c r="H4884" s="335"/>
      <c r="I4884" s="336"/>
      <c r="J4884" s="336"/>
      <c r="K4884" s="336"/>
      <c r="L4884" s="336"/>
      <c r="M4884" s="336"/>
      <c r="N4884" s="337"/>
    </row>
    <row r="4885" spans="2:14" x14ac:dyDescent="0.25">
      <c r="B4885" s="332"/>
      <c r="C4885" s="332"/>
      <c r="D4885" s="333"/>
      <c r="E4885" s="334"/>
      <c r="F4885" s="334"/>
      <c r="G4885" s="334"/>
      <c r="H4885" s="335"/>
      <c r="I4885" s="336"/>
      <c r="J4885" s="336"/>
      <c r="K4885" s="336"/>
      <c r="L4885" s="336"/>
      <c r="M4885" s="336"/>
      <c r="N4885" s="337"/>
    </row>
    <row r="4886" spans="2:14" x14ac:dyDescent="0.25">
      <c r="B4886" s="332"/>
      <c r="C4886" s="332"/>
      <c r="D4886" s="333"/>
      <c r="E4886" s="334"/>
      <c r="F4886" s="334"/>
      <c r="G4886" s="334"/>
      <c r="H4886" s="335"/>
      <c r="I4886" s="336"/>
      <c r="J4886" s="336"/>
      <c r="K4886" s="336"/>
      <c r="L4886" s="336"/>
      <c r="M4886" s="336"/>
      <c r="N4886" s="337"/>
    </row>
    <row r="4887" spans="2:14" x14ac:dyDescent="0.25">
      <c r="B4887" s="332"/>
      <c r="C4887" s="332"/>
      <c r="D4887" s="333"/>
      <c r="E4887" s="334"/>
      <c r="F4887" s="334"/>
      <c r="G4887" s="334"/>
      <c r="H4887" s="335"/>
      <c r="I4887" s="336"/>
      <c r="J4887" s="336"/>
      <c r="K4887" s="336"/>
      <c r="L4887" s="336"/>
      <c r="M4887" s="336"/>
      <c r="N4887" s="337"/>
    </row>
    <row r="4888" spans="2:14" x14ac:dyDescent="0.25">
      <c r="B4888" s="332"/>
      <c r="C4888" s="332"/>
      <c r="D4888" s="333"/>
      <c r="E4888" s="334"/>
      <c r="F4888" s="334"/>
      <c r="G4888" s="334"/>
      <c r="H4888" s="335"/>
      <c r="I4888" s="336"/>
      <c r="J4888" s="336"/>
      <c r="K4888" s="336"/>
      <c r="L4888" s="336"/>
      <c r="M4888" s="336"/>
      <c r="N4888" s="337"/>
    </row>
    <row r="4889" spans="2:14" x14ac:dyDescent="0.25">
      <c r="B4889" s="332"/>
      <c r="C4889" s="332"/>
      <c r="D4889" s="333"/>
      <c r="E4889" s="334"/>
      <c r="F4889" s="334"/>
      <c r="G4889" s="334"/>
      <c r="H4889" s="335"/>
      <c r="I4889" s="336"/>
      <c r="J4889" s="336"/>
      <c r="K4889" s="336"/>
      <c r="L4889" s="336"/>
      <c r="M4889" s="336"/>
      <c r="N4889" s="337"/>
    </row>
    <row r="4890" spans="2:14" x14ac:dyDescent="0.25">
      <c r="B4890" s="332"/>
      <c r="C4890" s="332"/>
      <c r="D4890" s="333"/>
      <c r="E4890" s="334"/>
      <c r="F4890" s="334"/>
      <c r="G4890" s="334"/>
      <c r="H4890" s="335"/>
      <c r="I4890" s="336"/>
      <c r="J4890" s="336"/>
      <c r="K4890" s="336"/>
      <c r="L4890" s="336"/>
      <c r="M4890" s="336"/>
      <c r="N4890" s="337"/>
    </row>
    <row r="4891" spans="2:14" x14ac:dyDescent="0.25">
      <c r="B4891" s="332"/>
      <c r="C4891" s="332"/>
      <c r="D4891" s="333"/>
      <c r="E4891" s="334"/>
      <c r="F4891" s="334"/>
      <c r="G4891" s="334"/>
      <c r="H4891" s="335"/>
      <c r="I4891" s="336"/>
      <c r="J4891" s="336"/>
      <c r="K4891" s="336"/>
      <c r="L4891" s="336"/>
      <c r="M4891" s="336"/>
      <c r="N4891" s="337"/>
    </row>
    <row r="4892" spans="2:14" x14ac:dyDescent="0.25">
      <c r="B4892" s="332"/>
      <c r="C4892" s="332"/>
      <c r="D4892" s="333"/>
      <c r="E4892" s="334"/>
      <c r="F4892" s="334"/>
      <c r="G4892" s="334"/>
      <c r="H4892" s="335"/>
      <c r="I4892" s="336"/>
      <c r="J4892" s="336"/>
      <c r="K4892" s="336"/>
      <c r="L4892" s="336"/>
      <c r="M4892" s="336"/>
      <c r="N4892" s="337"/>
    </row>
    <row r="4893" spans="2:14" x14ac:dyDescent="0.25">
      <c r="B4893" s="332"/>
      <c r="C4893" s="332"/>
      <c r="D4893" s="333"/>
      <c r="E4893" s="334"/>
      <c r="F4893" s="334"/>
      <c r="G4893" s="334"/>
      <c r="H4893" s="335"/>
      <c r="I4893" s="336"/>
      <c r="J4893" s="336"/>
      <c r="K4893" s="336"/>
      <c r="L4893" s="336"/>
      <c r="M4893" s="336"/>
      <c r="N4893" s="337"/>
    </row>
    <row r="4894" spans="2:14" x14ac:dyDescent="0.25">
      <c r="B4894" s="332"/>
      <c r="C4894" s="332"/>
      <c r="D4894" s="333"/>
      <c r="E4894" s="334"/>
      <c r="F4894" s="334"/>
      <c r="G4894" s="334"/>
      <c r="H4894" s="335"/>
      <c r="I4894" s="336"/>
      <c r="J4894" s="336"/>
      <c r="K4894" s="336"/>
      <c r="L4894" s="336"/>
      <c r="M4894" s="336"/>
      <c r="N4894" s="337"/>
    </row>
    <row r="4895" spans="2:14" x14ac:dyDescent="0.25">
      <c r="B4895" s="332"/>
      <c r="C4895" s="332"/>
      <c r="D4895" s="333"/>
      <c r="E4895" s="334"/>
      <c r="F4895" s="334"/>
      <c r="G4895" s="334"/>
      <c r="H4895" s="335"/>
      <c r="I4895" s="336"/>
      <c r="J4895" s="336"/>
      <c r="K4895" s="336"/>
      <c r="L4895" s="336"/>
      <c r="M4895" s="336"/>
      <c r="N4895" s="337"/>
    </row>
    <row r="4896" spans="2:14" x14ac:dyDescent="0.25">
      <c r="B4896" s="332"/>
      <c r="C4896" s="332"/>
      <c r="D4896" s="333"/>
      <c r="E4896" s="334"/>
      <c r="F4896" s="334"/>
      <c r="G4896" s="334"/>
      <c r="H4896" s="335"/>
      <c r="I4896" s="336"/>
      <c r="J4896" s="336"/>
      <c r="K4896" s="336"/>
      <c r="L4896" s="336"/>
      <c r="M4896" s="336"/>
      <c r="N4896" s="337"/>
    </row>
    <row r="4897" spans="2:14" x14ac:dyDescent="0.25">
      <c r="B4897" s="332"/>
      <c r="C4897" s="332"/>
      <c r="D4897" s="333"/>
      <c r="E4897" s="334"/>
      <c r="F4897" s="334"/>
      <c r="G4897" s="334"/>
      <c r="H4897" s="335"/>
      <c r="I4897" s="336"/>
      <c r="J4897" s="336"/>
      <c r="K4897" s="336"/>
      <c r="L4897" s="336"/>
      <c r="M4897" s="336"/>
      <c r="N4897" s="337"/>
    </row>
    <row r="4898" spans="2:14" x14ac:dyDescent="0.25">
      <c r="B4898" s="332"/>
      <c r="C4898" s="332"/>
      <c r="D4898" s="333"/>
      <c r="E4898" s="334"/>
      <c r="F4898" s="334"/>
      <c r="G4898" s="334"/>
      <c r="H4898" s="335"/>
      <c r="I4898" s="336"/>
      <c r="J4898" s="336"/>
      <c r="K4898" s="336"/>
      <c r="L4898" s="336"/>
      <c r="M4898" s="336"/>
      <c r="N4898" s="337"/>
    </row>
    <row r="4899" spans="2:14" x14ac:dyDescent="0.25">
      <c r="B4899" s="332"/>
      <c r="C4899" s="332"/>
      <c r="D4899" s="333"/>
      <c r="E4899" s="334"/>
      <c r="F4899" s="334"/>
      <c r="G4899" s="334"/>
      <c r="H4899" s="335"/>
      <c r="I4899" s="336"/>
      <c r="J4899" s="336"/>
      <c r="K4899" s="336"/>
      <c r="L4899" s="336"/>
      <c r="M4899" s="336"/>
      <c r="N4899" s="337"/>
    </row>
    <row r="4900" spans="2:14" x14ac:dyDescent="0.25">
      <c r="B4900" s="332"/>
      <c r="C4900" s="332"/>
      <c r="D4900" s="333"/>
      <c r="E4900" s="334"/>
      <c r="F4900" s="334"/>
      <c r="G4900" s="334"/>
      <c r="H4900" s="335"/>
      <c r="I4900" s="336"/>
      <c r="J4900" s="336"/>
      <c r="K4900" s="336"/>
      <c r="L4900" s="336"/>
      <c r="M4900" s="336"/>
      <c r="N4900" s="337"/>
    </row>
    <row r="4901" spans="2:14" x14ac:dyDescent="0.25">
      <c r="B4901" s="332"/>
      <c r="C4901" s="332"/>
      <c r="D4901" s="333"/>
      <c r="E4901" s="334"/>
      <c r="F4901" s="334"/>
      <c r="G4901" s="334"/>
      <c r="H4901" s="335"/>
      <c r="I4901" s="336"/>
      <c r="J4901" s="336"/>
      <c r="K4901" s="336"/>
      <c r="L4901" s="336"/>
      <c r="M4901" s="336"/>
      <c r="N4901" s="337"/>
    </row>
    <row r="4902" spans="2:14" x14ac:dyDescent="0.25">
      <c r="B4902" s="332"/>
      <c r="C4902" s="332"/>
      <c r="D4902" s="333"/>
      <c r="E4902" s="334"/>
      <c r="F4902" s="334"/>
      <c r="G4902" s="334"/>
      <c r="H4902" s="335"/>
      <c r="I4902" s="336"/>
      <c r="J4902" s="336"/>
      <c r="K4902" s="336"/>
      <c r="L4902" s="336"/>
      <c r="M4902" s="336"/>
      <c r="N4902" s="337"/>
    </row>
    <row r="4903" spans="2:14" x14ac:dyDescent="0.25">
      <c r="B4903" s="332"/>
      <c r="C4903" s="332"/>
      <c r="D4903" s="333"/>
      <c r="E4903" s="334"/>
      <c r="F4903" s="334"/>
      <c r="G4903" s="334"/>
      <c r="H4903" s="335"/>
      <c r="I4903" s="336"/>
      <c r="J4903" s="336"/>
      <c r="K4903" s="336"/>
      <c r="L4903" s="336"/>
      <c r="M4903" s="336"/>
      <c r="N4903" s="337"/>
    </row>
    <row r="4904" spans="2:14" x14ac:dyDescent="0.25">
      <c r="B4904" s="332"/>
      <c r="C4904" s="332"/>
      <c r="D4904" s="333"/>
      <c r="E4904" s="334"/>
      <c r="F4904" s="334"/>
      <c r="G4904" s="334"/>
      <c r="H4904" s="335"/>
      <c r="I4904" s="336"/>
      <c r="J4904" s="336"/>
      <c r="K4904" s="336"/>
      <c r="L4904" s="336"/>
      <c r="M4904" s="336"/>
      <c r="N4904" s="337"/>
    </row>
    <row r="4905" spans="2:14" x14ac:dyDescent="0.25">
      <c r="B4905" s="332"/>
      <c r="C4905" s="332"/>
      <c r="D4905" s="333"/>
      <c r="E4905" s="334"/>
      <c r="F4905" s="334"/>
      <c r="G4905" s="334"/>
      <c r="H4905" s="335"/>
      <c r="I4905" s="336"/>
      <c r="J4905" s="336"/>
      <c r="K4905" s="336"/>
      <c r="L4905" s="336"/>
      <c r="M4905" s="336"/>
      <c r="N4905" s="337"/>
    </row>
    <row r="4906" spans="2:14" x14ac:dyDescent="0.25">
      <c r="B4906" s="332"/>
      <c r="C4906" s="332"/>
      <c r="D4906" s="333"/>
      <c r="E4906" s="334"/>
      <c r="F4906" s="334"/>
      <c r="G4906" s="334"/>
      <c r="H4906" s="335"/>
      <c r="I4906" s="336"/>
      <c r="J4906" s="336"/>
      <c r="K4906" s="336"/>
      <c r="L4906" s="336"/>
      <c r="M4906" s="336"/>
      <c r="N4906" s="337"/>
    </row>
    <row r="4907" spans="2:14" x14ac:dyDescent="0.25">
      <c r="B4907" s="332"/>
      <c r="C4907" s="332"/>
      <c r="D4907" s="333"/>
      <c r="E4907" s="334"/>
      <c r="F4907" s="334"/>
      <c r="G4907" s="334"/>
      <c r="H4907" s="335"/>
      <c r="I4907" s="336"/>
      <c r="J4907" s="336"/>
      <c r="K4907" s="336"/>
      <c r="L4907" s="336"/>
      <c r="M4907" s="336"/>
      <c r="N4907" s="337"/>
    </row>
    <row r="4908" spans="2:14" x14ac:dyDescent="0.25">
      <c r="B4908" s="332"/>
      <c r="C4908" s="332"/>
      <c r="D4908" s="333"/>
      <c r="E4908" s="334"/>
      <c r="F4908" s="334"/>
      <c r="G4908" s="334"/>
      <c r="H4908" s="335"/>
      <c r="I4908" s="336"/>
      <c r="J4908" s="336"/>
      <c r="K4908" s="336"/>
      <c r="L4908" s="336"/>
      <c r="M4908" s="336"/>
      <c r="N4908" s="337"/>
    </row>
    <row r="4909" spans="2:14" x14ac:dyDescent="0.25">
      <c r="B4909" s="332"/>
      <c r="C4909" s="332"/>
      <c r="D4909" s="333"/>
      <c r="E4909" s="334"/>
      <c r="F4909" s="334"/>
      <c r="G4909" s="334"/>
      <c r="H4909" s="335"/>
      <c r="I4909" s="336"/>
      <c r="J4909" s="336"/>
      <c r="K4909" s="336"/>
      <c r="L4909" s="336"/>
      <c r="M4909" s="336"/>
      <c r="N4909" s="337"/>
    </row>
    <row r="4910" spans="2:14" x14ac:dyDescent="0.25">
      <c r="B4910" s="332"/>
      <c r="C4910" s="332"/>
      <c r="D4910" s="333"/>
      <c r="E4910" s="334"/>
      <c r="F4910" s="334"/>
      <c r="G4910" s="334"/>
      <c r="H4910" s="335"/>
      <c r="I4910" s="336"/>
      <c r="J4910" s="336"/>
      <c r="K4910" s="336"/>
      <c r="L4910" s="336"/>
      <c r="M4910" s="336"/>
      <c r="N4910" s="337"/>
    </row>
    <row r="4911" spans="2:14" x14ac:dyDescent="0.25">
      <c r="B4911" s="332"/>
      <c r="C4911" s="332"/>
      <c r="D4911" s="333"/>
      <c r="E4911" s="334"/>
      <c r="F4911" s="334"/>
      <c r="G4911" s="334"/>
      <c r="H4911" s="335"/>
      <c r="I4911" s="336"/>
      <c r="J4911" s="336"/>
      <c r="K4911" s="336"/>
      <c r="L4911" s="336"/>
      <c r="M4911" s="336"/>
      <c r="N4911" s="337"/>
    </row>
    <row r="4912" spans="2:14" x14ac:dyDescent="0.25">
      <c r="B4912" s="332"/>
      <c r="C4912" s="332"/>
      <c r="D4912" s="333"/>
      <c r="E4912" s="334"/>
      <c r="F4912" s="334"/>
      <c r="G4912" s="334"/>
      <c r="H4912" s="335"/>
      <c r="I4912" s="336"/>
      <c r="J4912" s="336"/>
      <c r="K4912" s="336"/>
      <c r="L4912" s="336"/>
      <c r="M4912" s="336"/>
      <c r="N4912" s="337"/>
    </row>
    <row r="4913" spans="2:14" x14ac:dyDescent="0.25">
      <c r="B4913" s="332"/>
      <c r="C4913" s="332"/>
      <c r="D4913" s="333"/>
      <c r="E4913" s="334"/>
      <c r="F4913" s="334"/>
      <c r="G4913" s="334"/>
      <c r="H4913" s="335"/>
      <c r="I4913" s="336"/>
      <c r="J4913" s="336"/>
      <c r="K4913" s="336"/>
      <c r="L4913" s="336"/>
      <c r="M4913" s="336"/>
      <c r="N4913" s="337"/>
    </row>
    <row r="4914" spans="2:14" x14ac:dyDescent="0.25">
      <c r="B4914" s="332"/>
      <c r="C4914" s="332"/>
      <c r="D4914" s="333"/>
      <c r="E4914" s="334"/>
      <c r="F4914" s="334"/>
      <c r="G4914" s="334"/>
      <c r="H4914" s="335"/>
      <c r="I4914" s="336"/>
      <c r="J4914" s="336"/>
      <c r="K4914" s="336"/>
      <c r="L4914" s="336"/>
      <c r="M4914" s="336"/>
      <c r="N4914" s="337"/>
    </row>
    <row r="4915" spans="2:14" x14ac:dyDescent="0.25">
      <c r="B4915" s="332"/>
      <c r="C4915" s="332"/>
      <c r="D4915" s="333"/>
      <c r="E4915" s="334"/>
      <c r="F4915" s="334"/>
      <c r="G4915" s="334"/>
      <c r="H4915" s="335"/>
      <c r="I4915" s="336"/>
      <c r="J4915" s="336"/>
      <c r="K4915" s="336"/>
      <c r="L4915" s="336"/>
      <c r="M4915" s="336"/>
      <c r="N4915" s="337"/>
    </row>
    <row r="4916" spans="2:14" x14ac:dyDescent="0.25">
      <c r="B4916" s="332"/>
      <c r="C4916" s="332"/>
      <c r="D4916" s="333"/>
      <c r="E4916" s="334"/>
      <c r="F4916" s="334"/>
      <c r="G4916" s="334"/>
      <c r="H4916" s="335"/>
      <c r="I4916" s="336"/>
      <c r="J4916" s="336"/>
      <c r="K4916" s="336"/>
      <c r="L4916" s="336"/>
      <c r="M4916" s="336"/>
      <c r="N4916" s="337"/>
    </row>
    <row r="4917" spans="2:14" x14ac:dyDescent="0.25">
      <c r="B4917" s="332"/>
      <c r="C4917" s="332"/>
      <c r="D4917" s="333"/>
      <c r="E4917" s="334"/>
      <c r="F4917" s="334"/>
      <c r="G4917" s="334"/>
      <c r="H4917" s="335"/>
      <c r="I4917" s="336"/>
      <c r="J4917" s="336"/>
      <c r="K4917" s="336"/>
      <c r="L4917" s="336"/>
      <c r="M4917" s="336"/>
      <c r="N4917" s="337"/>
    </row>
    <row r="4918" spans="2:14" x14ac:dyDescent="0.25">
      <c r="B4918" s="332"/>
      <c r="C4918" s="332"/>
      <c r="D4918" s="333"/>
      <c r="E4918" s="334"/>
      <c r="F4918" s="334"/>
      <c r="G4918" s="334"/>
      <c r="H4918" s="335"/>
      <c r="I4918" s="336"/>
      <c r="J4918" s="336"/>
      <c r="K4918" s="336"/>
      <c r="L4918" s="336"/>
      <c r="M4918" s="336"/>
      <c r="N4918" s="337"/>
    </row>
    <row r="4919" spans="2:14" x14ac:dyDescent="0.25">
      <c r="B4919" s="332"/>
      <c r="C4919" s="332"/>
      <c r="D4919" s="333"/>
      <c r="E4919" s="334"/>
      <c r="F4919" s="334"/>
      <c r="G4919" s="334"/>
      <c r="H4919" s="335"/>
      <c r="I4919" s="336"/>
      <c r="J4919" s="336"/>
      <c r="K4919" s="336"/>
      <c r="L4919" s="336"/>
      <c r="M4919" s="336"/>
      <c r="N4919" s="337"/>
    </row>
    <row r="4920" spans="2:14" x14ac:dyDescent="0.25">
      <c r="B4920" s="332"/>
      <c r="C4920" s="332"/>
      <c r="D4920" s="333"/>
      <c r="E4920" s="334"/>
      <c r="F4920" s="334"/>
      <c r="G4920" s="334"/>
      <c r="H4920" s="335"/>
      <c r="I4920" s="336"/>
      <c r="J4920" s="336"/>
      <c r="K4920" s="336"/>
      <c r="L4920" s="336"/>
      <c r="M4920" s="336"/>
      <c r="N4920" s="337"/>
    </row>
    <row r="4921" spans="2:14" x14ac:dyDescent="0.25">
      <c r="B4921" s="332"/>
      <c r="C4921" s="332"/>
      <c r="D4921" s="333"/>
      <c r="E4921" s="334"/>
      <c r="F4921" s="334"/>
      <c r="G4921" s="334"/>
      <c r="H4921" s="335"/>
      <c r="I4921" s="336"/>
      <c r="J4921" s="336"/>
      <c r="K4921" s="336"/>
      <c r="L4921" s="336"/>
      <c r="M4921" s="336"/>
      <c r="N4921" s="337"/>
    </row>
    <row r="4922" spans="2:14" x14ac:dyDescent="0.25">
      <c r="B4922" s="332"/>
      <c r="C4922" s="332"/>
      <c r="D4922" s="333"/>
      <c r="E4922" s="334"/>
      <c r="F4922" s="334"/>
      <c r="G4922" s="334"/>
      <c r="H4922" s="335"/>
      <c r="I4922" s="336"/>
      <c r="J4922" s="336"/>
      <c r="K4922" s="336"/>
      <c r="L4922" s="336"/>
      <c r="M4922" s="336"/>
      <c r="N4922" s="337"/>
    </row>
    <row r="4923" spans="2:14" x14ac:dyDescent="0.25">
      <c r="B4923" s="332"/>
      <c r="C4923" s="332"/>
      <c r="D4923" s="333"/>
      <c r="E4923" s="334"/>
      <c r="F4923" s="334"/>
      <c r="G4923" s="334"/>
      <c r="H4923" s="335"/>
      <c r="I4923" s="336"/>
      <c r="J4923" s="336"/>
      <c r="K4923" s="336"/>
      <c r="L4923" s="336"/>
      <c r="M4923" s="336"/>
      <c r="N4923" s="337"/>
    </row>
    <row r="4924" spans="2:14" x14ac:dyDescent="0.25">
      <c r="B4924" s="332"/>
      <c r="C4924" s="332"/>
      <c r="D4924" s="333"/>
      <c r="E4924" s="334"/>
      <c r="F4924" s="334"/>
      <c r="G4924" s="334"/>
      <c r="H4924" s="335"/>
      <c r="I4924" s="336"/>
      <c r="J4924" s="336"/>
      <c r="K4924" s="336"/>
      <c r="L4924" s="336"/>
      <c r="M4924" s="336"/>
      <c r="N4924" s="337"/>
    </row>
    <row r="4925" spans="2:14" x14ac:dyDescent="0.25">
      <c r="B4925" s="332"/>
      <c r="C4925" s="332"/>
      <c r="D4925" s="333"/>
      <c r="E4925" s="334"/>
      <c r="F4925" s="334"/>
      <c r="G4925" s="334"/>
      <c r="H4925" s="335"/>
      <c r="I4925" s="336"/>
      <c r="J4925" s="336"/>
      <c r="K4925" s="336"/>
      <c r="L4925" s="336"/>
      <c r="M4925" s="336"/>
      <c r="N4925" s="337"/>
    </row>
    <row r="4926" spans="2:14" x14ac:dyDescent="0.25">
      <c r="B4926" s="332"/>
      <c r="C4926" s="332"/>
      <c r="D4926" s="333"/>
      <c r="E4926" s="334"/>
      <c r="F4926" s="334"/>
      <c r="G4926" s="334"/>
      <c r="H4926" s="335"/>
      <c r="I4926" s="336"/>
      <c r="J4926" s="336"/>
      <c r="K4926" s="336"/>
      <c r="L4926" s="336"/>
      <c r="M4926" s="336"/>
      <c r="N4926" s="337"/>
    </row>
    <row r="4927" spans="2:14" x14ac:dyDescent="0.25">
      <c r="B4927" s="332"/>
      <c r="C4927" s="332"/>
      <c r="D4927" s="333"/>
      <c r="E4927" s="334"/>
      <c r="F4927" s="334"/>
      <c r="G4927" s="334"/>
      <c r="H4927" s="335"/>
      <c r="I4927" s="336"/>
      <c r="J4927" s="336"/>
      <c r="K4927" s="336"/>
      <c r="L4927" s="336"/>
      <c r="M4927" s="336"/>
      <c r="N4927" s="337"/>
    </row>
    <row r="4928" spans="2:14" x14ac:dyDescent="0.25">
      <c r="B4928" s="332"/>
      <c r="C4928" s="332"/>
      <c r="D4928" s="333"/>
      <c r="E4928" s="334"/>
      <c r="F4928" s="334"/>
      <c r="G4928" s="334"/>
      <c r="H4928" s="335"/>
      <c r="I4928" s="336"/>
      <c r="J4928" s="336"/>
      <c r="K4928" s="336"/>
      <c r="L4928" s="336"/>
      <c r="M4928" s="336"/>
      <c r="N4928" s="337"/>
    </row>
    <row r="4929" spans="2:14" x14ac:dyDescent="0.25">
      <c r="B4929" s="332"/>
      <c r="C4929" s="332"/>
      <c r="D4929" s="333"/>
      <c r="E4929" s="334"/>
      <c r="F4929" s="334"/>
      <c r="G4929" s="334"/>
      <c r="H4929" s="335"/>
      <c r="I4929" s="336"/>
      <c r="J4929" s="336"/>
      <c r="K4929" s="336"/>
      <c r="L4929" s="336"/>
      <c r="M4929" s="336"/>
      <c r="N4929" s="337"/>
    </row>
    <row r="4930" spans="2:14" x14ac:dyDescent="0.25">
      <c r="B4930" s="332"/>
      <c r="C4930" s="332"/>
      <c r="D4930" s="333"/>
      <c r="E4930" s="334"/>
      <c r="F4930" s="334"/>
      <c r="G4930" s="334"/>
      <c r="H4930" s="335"/>
      <c r="I4930" s="336"/>
      <c r="J4930" s="336"/>
      <c r="K4930" s="336"/>
      <c r="L4930" s="336"/>
      <c r="M4930" s="336"/>
      <c r="N4930" s="337"/>
    </row>
    <row r="4931" spans="2:14" x14ac:dyDescent="0.25">
      <c r="B4931" s="332"/>
      <c r="C4931" s="332"/>
      <c r="D4931" s="333"/>
      <c r="E4931" s="334"/>
      <c r="F4931" s="334"/>
      <c r="G4931" s="334"/>
      <c r="H4931" s="335"/>
      <c r="I4931" s="336"/>
      <c r="J4931" s="336"/>
      <c r="K4931" s="336"/>
      <c r="L4931" s="336"/>
      <c r="M4931" s="336"/>
      <c r="N4931" s="337"/>
    </row>
    <row r="4932" spans="2:14" x14ac:dyDescent="0.25">
      <c r="B4932" s="332"/>
      <c r="C4932" s="332"/>
      <c r="D4932" s="333"/>
      <c r="E4932" s="334"/>
      <c r="F4932" s="334"/>
      <c r="G4932" s="334"/>
      <c r="H4932" s="335"/>
      <c r="I4932" s="336"/>
      <c r="J4932" s="336"/>
      <c r="K4932" s="336"/>
      <c r="L4932" s="336"/>
      <c r="M4932" s="336"/>
      <c r="N4932" s="337"/>
    </row>
    <row r="4933" spans="2:14" x14ac:dyDescent="0.25">
      <c r="B4933" s="332"/>
      <c r="C4933" s="332"/>
      <c r="D4933" s="333"/>
      <c r="E4933" s="334"/>
      <c r="F4933" s="334"/>
      <c r="G4933" s="334"/>
      <c r="H4933" s="335"/>
      <c r="I4933" s="336"/>
      <c r="J4933" s="336"/>
      <c r="K4933" s="336"/>
      <c r="L4933" s="336"/>
      <c r="M4933" s="336"/>
      <c r="N4933" s="337"/>
    </row>
    <row r="4934" spans="2:14" x14ac:dyDescent="0.25">
      <c r="B4934" s="332"/>
      <c r="C4934" s="332"/>
      <c r="D4934" s="333"/>
      <c r="E4934" s="334"/>
      <c r="F4934" s="334"/>
      <c r="G4934" s="334"/>
      <c r="H4934" s="335"/>
      <c r="I4934" s="336"/>
      <c r="J4934" s="336"/>
      <c r="K4934" s="336"/>
      <c r="L4934" s="336"/>
      <c r="M4934" s="336"/>
      <c r="N4934" s="337"/>
    </row>
    <row r="4935" spans="2:14" x14ac:dyDescent="0.25">
      <c r="B4935" s="332"/>
      <c r="C4935" s="332"/>
      <c r="D4935" s="333"/>
      <c r="E4935" s="334"/>
      <c r="F4935" s="334"/>
      <c r="G4935" s="334"/>
      <c r="H4935" s="335"/>
      <c r="I4935" s="336"/>
      <c r="J4935" s="336"/>
      <c r="K4935" s="336"/>
      <c r="L4935" s="336"/>
      <c r="M4935" s="336"/>
      <c r="N4935" s="337"/>
    </row>
    <row r="4936" spans="2:14" x14ac:dyDescent="0.25">
      <c r="B4936" s="332"/>
      <c r="C4936" s="332"/>
      <c r="D4936" s="333"/>
      <c r="E4936" s="334"/>
      <c r="F4936" s="334"/>
      <c r="G4936" s="334"/>
      <c r="H4936" s="335"/>
      <c r="I4936" s="336"/>
      <c r="J4936" s="336"/>
      <c r="K4936" s="336"/>
      <c r="L4936" s="336"/>
      <c r="M4936" s="336"/>
      <c r="N4936" s="337"/>
    </row>
    <row r="4937" spans="2:14" x14ac:dyDescent="0.25">
      <c r="B4937" s="332"/>
      <c r="C4937" s="332"/>
      <c r="D4937" s="333"/>
      <c r="E4937" s="334"/>
      <c r="F4937" s="334"/>
      <c r="G4937" s="334"/>
      <c r="H4937" s="335"/>
      <c r="I4937" s="336"/>
      <c r="J4937" s="336"/>
      <c r="K4937" s="336"/>
      <c r="L4937" s="336"/>
      <c r="M4937" s="336"/>
      <c r="N4937" s="337"/>
    </row>
    <row r="4938" spans="2:14" x14ac:dyDescent="0.25">
      <c r="B4938" s="332"/>
      <c r="C4938" s="332"/>
      <c r="D4938" s="333"/>
      <c r="E4938" s="334"/>
      <c r="F4938" s="334"/>
      <c r="G4938" s="334"/>
      <c r="H4938" s="335"/>
      <c r="I4938" s="336"/>
      <c r="J4938" s="336"/>
      <c r="K4938" s="336"/>
      <c r="L4938" s="336"/>
      <c r="M4938" s="336"/>
      <c r="N4938" s="337"/>
    </row>
    <row r="4939" spans="2:14" x14ac:dyDescent="0.25">
      <c r="B4939" s="332"/>
      <c r="C4939" s="332"/>
      <c r="D4939" s="333"/>
      <c r="E4939" s="334"/>
      <c r="F4939" s="334"/>
      <c r="G4939" s="334"/>
      <c r="H4939" s="335"/>
      <c r="I4939" s="336"/>
      <c r="J4939" s="336"/>
      <c r="K4939" s="336"/>
      <c r="L4939" s="336"/>
      <c r="M4939" s="336"/>
      <c r="N4939" s="337"/>
    </row>
    <row r="4940" spans="2:14" x14ac:dyDescent="0.25">
      <c r="B4940" s="332"/>
      <c r="C4940" s="332"/>
      <c r="D4940" s="333"/>
      <c r="E4940" s="334"/>
      <c r="F4940" s="334"/>
      <c r="G4940" s="334"/>
      <c r="H4940" s="335"/>
      <c r="I4940" s="336"/>
      <c r="J4940" s="336"/>
      <c r="K4940" s="336"/>
      <c r="L4940" s="336"/>
      <c r="M4940" s="336"/>
      <c r="N4940" s="337"/>
    </row>
    <row r="4941" spans="2:14" x14ac:dyDescent="0.25">
      <c r="B4941" s="332"/>
      <c r="C4941" s="332"/>
      <c r="D4941" s="333"/>
      <c r="E4941" s="334"/>
      <c r="F4941" s="334"/>
      <c r="G4941" s="334"/>
      <c r="H4941" s="335"/>
      <c r="I4941" s="336"/>
      <c r="J4941" s="336"/>
      <c r="K4941" s="336"/>
      <c r="L4941" s="336"/>
      <c r="M4941" s="336"/>
      <c r="N4941" s="337"/>
    </row>
    <row r="4942" spans="2:14" x14ac:dyDescent="0.25">
      <c r="B4942" s="332"/>
      <c r="C4942" s="332"/>
      <c r="D4942" s="333"/>
      <c r="E4942" s="334"/>
      <c r="F4942" s="334"/>
      <c r="G4942" s="334"/>
      <c r="H4942" s="335"/>
      <c r="I4942" s="336"/>
      <c r="J4942" s="336"/>
      <c r="K4942" s="336"/>
      <c r="L4942" s="336"/>
      <c r="M4942" s="336"/>
      <c r="N4942" s="337"/>
    </row>
    <row r="4943" spans="2:14" x14ac:dyDescent="0.25">
      <c r="B4943" s="332"/>
      <c r="C4943" s="332"/>
      <c r="D4943" s="333"/>
      <c r="E4943" s="334"/>
      <c r="F4943" s="334"/>
      <c r="G4943" s="334"/>
      <c r="H4943" s="335"/>
      <c r="I4943" s="336"/>
      <c r="J4943" s="336"/>
      <c r="K4943" s="336"/>
      <c r="L4943" s="336"/>
      <c r="M4943" s="336"/>
      <c r="N4943" s="337"/>
    </row>
    <row r="4944" spans="2:14" x14ac:dyDescent="0.25">
      <c r="B4944" s="332"/>
      <c r="C4944" s="332"/>
      <c r="D4944" s="333"/>
      <c r="E4944" s="334"/>
      <c r="F4944" s="334"/>
      <c r="G4944" s="334"/>
      <c r="H4944" s="335"/>
      <c r="I4944" s="336"/>
      <c r="J4944" s="336"/>
      <c r="K4944" s="336"/>
      <c r="L4944" s="336"/>
      <c r="M4944" s="336"/>
      <c r="N4944" s="337"/>
    </row>
    <row r="4945" spans="2:14" x14ac:dyDescent="0.25">
      <c r="B4945" s="332"/>
      <c r="C4945" s="332"/>
      <c r="D4945" s="333"/>
      <c r="E4945" s="334"/>
      <c r="F4945" s="334"/>
      <c r="G4945" s="334"/>
      <c r="H4945" s="335"/>
      <c r="I4945" s="336"/>
      <c r="J4945" s="336"/>
      <c r="K4945" s="336"/>
      <c r="L4945" s="336"/>
      <c r="M4945" s="336"/>
      <c r="N4945" s="337"/>
    </row>
    <row r="4946" spans="2:14" x14ac:dyDescent="0.25">
      <c r="B4946" s="332"/>
      <c r="C4946" s="332"/>
      <c r="D4946" s="333"/>
      <c r="E4946" s="334"/>
      <c r="F4946" s="334"/>
      <c r="G4946" s="334"/>
      <c r="H4946" s="335"/>
      <c r="I4946" s="336"/>
      <c r="J4946" s="336"/>
      <c r="K4946" s="336"/>
      <c r="L4946" s="336"/>
      <c r="M4946" s="336"/>
      <c r="N4946" s="337"/>
    </row>
    <row r="4947" spans="2:14" x14ac:dyDescent="0.25">
      <c r="B4947" s="332"/>
      <c r="C4947" s="332"/>
      <c r="D4947" s="333"/>
      <c r="E4947" s="334"/>
      <c r="F4947" s="334"/>
      <c r="G4947" s="334"/>
      <c r="H4947" s="335"/>
      <c r="I4947" s="336"/>
      <c r="J4947" s="336"/>
      <c r="K4947" s="336"/>
      <c r="L4947" s="336"/>
      <c r="M4947" s="336"/>
      <c r="N4947" s="337"/>
    </row>
    <row r="4948" spans="2:14" x14ac:dyDescent="0.25">
      <c r="B4948" s="332"/>
      <c r="C4948" s="332"/>
      <c r="D4948" s="333"/>
      <c r="E4948" s="334"/>
      <c r="F4948" s="334"/>
      <c r="G4948" s="334"/>
      <c r="H4948" s="335"/>
      <c r="I4948" s="336"/>
      <c r="J4948" s="336"/>
      <c r="K4948" s="336"/>
      <c r="L4948" s="336"/>
      <c r="M4948" s="336"/>
      <c r="N4948" s="337"/>
    </row>
    <row r="4949" spans="2:14" x14ac:dyDescent="0.25">
      <c r="B4949" s="332"/>
      <c r="C4949" s="332"/>
      <c r="D4949" s="333"/>
      <c r="E4949" s="334"/>
      <c r="F4949" s="334"/>
      <c r="G4949" s="334"/>
      <c r="H4949" s="335"/>
      <c r="I4949" s="336"/>
      <c r="J4949" s="336"/>
      <c r="K4949" s="336"/>
      <c r="L4949" s="336"/>
      <c r="M4949" s="336"/>
      <c r="N4949" s="337"/>
    </row>
    <row r="4950" spans="2:14" x14ac:dyDescent="0.25">
      <c r="B4950" s="332"/>
      <c r="C4950" s="332"/>
      <c r="D4950" s="333"/>
      <c r="E4950" s="334"/>
      <c r="F4950" s="334"/>
      <c r="G4950" s="334"/>
      <c r="H4950" s="335"/>
      <c r="I4950" s="336"/>
      <c r="J4950" s="336"/>
      <c r="K4950" s="336"/>
      <c r="L4950" s="336"/>
      <c r="M4950" s="336"/>
      <c r="N4950" s="337"/>
    </row>
    <row r="4951" spans="2:14" x14ac:dyDescent="0.25">
      <c r="B4951" s="332"/>
      <c r="C4951" s="332"/>
      <c r="D4951" s="333"/>
      <c r="E4951" s="334"/>
      <c r="F4951" s="334"/>
      <c r="G4951" s="334"/>
      <c r="H4951" s="335"/>
      <c r="I4951" s="336"/>
      <c r="J4951" s="336"/>
      <c r="K4951" s="336"/>
      <c r="L4951" s="336"/>
      <c r="M4951" s="336"/>
      <c r="N4951" s="337"/>
    </row>
    <row r="4952" spans="2:14" x14ac:dyDescent="0.25">
      <c r="B4952" s="332"/>
      <c r="C4952" s="332"/>
      <c r="D4952" s="333"/>
      <c r="E4952" s="334"/>
      <c r="F4952" s="334"/>
      <c r="G4952" s="334"/>
      <c r="H4952" s="335"/>
      <c r="I4952" s="336"/>
      <c r="J4952" s="336"/>
      <c r="K4952" s="336"/>
      <c r="L4952" s="336"/>
      <c r="M4952" s="336"/>
      <c r="N4952" s="337"/>
    </row>
    <row r="4953" spans="2:14" x14ac:dyDescent="0.25">
      <c r="B4953" s="332"/>
      <c r="C4953" s="332"/>
      <c r="D4953" s="333"/>
      <c r="E4953" s="334"/>
      <c r="F4953" s="334"/>
      <c r="G4953" s="334"/>
      <c r="H4953" s="335"/>
      <c r="I4953" s="336"/>
      <c r="J4953" s="336"/>
      <c r="K4953" s="336"/>
      <c r="L4953" s="336"/>
      <c r="M4953" s="336"/>
      <c r="N4953" s="337"/>
    </row>
    <row r="4954" spans="2:14" x14ac:dyDescent="0.25">
      <c r="B4954" s="332"/>
      <c r="C4954" s="332"/>
      <c r="D4954" s="333"/>
      <c r="E4954" s="334"/>
      <c r="F4954" s="334"/>
      <c r="G4954" s="334"/>
      <c r="H4954" s="335"/>
      <c r="I4954" s="336"/>
      <c r="J4954" s="336"/>
      <c r="K4954" s="336"/>
      <c r="L4954" s="336"/>
      <c r="M4954" s="336"/>
      <c r="N4954" s="337"/>
    </row>
    <row r="4955" spans="2:14" x14ac:dyDescent="0.25">
      <c r="B4955" s="332"/>
      <c r="C4955" s="332"/>
      <c r="D4955" s="333"/>
      <c r="E4955" s="334"/>
      <c r="F4955" s="334"/>
      <c r="G4955" s="334"/>
      <c r="H4955" s="335"/>
      <c r="I4955" s="336"/>
      <c r="J4955" s="336"/>
      <c r="K4955" s="336"/>
      <c r="L4955" s="336"/>
      <c r="M4955" s="336"/>
      <c r="N4955" s="337"/>
    </row>
    <row r="4956" spans="2:14" x14ac:dyDescent="0.25">
      <c r="B4956" s="332"/>
      <c r="C4956" s="332"/>
      <c r="D4956" s="333"/>
      <c r="E4956" s="334"/>
      <c r="F4956" s="334"/>
      <c r="G4956" s="334"/>
      <c r="H4956" s="335"/>
      <c r="I4956" s="336"/>
      <c r="J4956" s="336"/>
      <c r="K4956" s="336"/>
      <c r="L4956" s="336"/>
      <c r="M4956" s="336"/>
      <c r="N4956" s="337"/>
    </row>
    <row r="4957" spans="2:14" x14ac:dyDescent="0.25">
      <c r="B4957" s="332"/>
      <c r="C4957" s="332"/>
      <c r="D4957" s="333"/>
      <c r="E4957" s="334"/>
      <c r="F4957" s="334"/>
      <c r="G4957" s="334"/>
      <c r="H4957" s="335"/>
      <c r="I4957" s="336"/>
      <c r="J4957" s="336"/>
      <c r="K4957" s="336"/>
      <c r="L4957" s="336"/>
      <c r="M4957" s="336"/>
      <c r="N4957" s="337"/>
    </row>
    <row r="4958" spans="2:14" x14ac:dyDescent="0.25">
      <c r="B4958" s="332"/>
      <c r="C4958" s="332"/>
      <c r="D4958" s="333"/>
      <c r="E4958" s="334"/>
      <c r="F4958" s="334"/>
      <c r="G4958" s="334"/>
      <c r="H4958" s="335"/>
      <c r="I4958" s="336"/>
      <c r="J4958" s="336"/>
      <c r="K4958" s="336"/>
      <c r="L4958" s="336"/>
      <c r="M4958" s="336"/>
      <c r="N4958" s="337"/>
    </row>
    <row r="4959" spans="2:14" x14ac:dyDescent="0.25">
      <c r="B4959" s="332"/>
      <c r="C4959" s="332"/>
      <c r="D4959" s="333"/>
      <c r="E4959" s="334"/>
      <c r="F4959" s="334"/>
      <c r="G4959" s="334"/>
      <c r="H4959" s="335"/>
      <c r="I4959" s="336"/>
      <c r="J4959" s="336"/>
      <c r="K4959" s="336"/>
      <c r="L4959" s="336"/>
      <c r="M4959" s="336"/>
      <c r="N4959" s="337"/>
    </row>
    <row r="4960" spans="2:14" x14ac:dyDescent="0.25">
      <c r="B4960" s="332"/>
      <c r="C4960" s="332"/>
      <c r="D4960" s="333"/>
      <c r="E4960" s="334"/>
      <c r="F4960" s="334"/>
      <c r="G4960" s="334"/>
      <c r="H4960" s="335"/>
      <c r="I4960" s="336"/>
      <c r="J4960" s="336"/>
      <c r="K4960" s="336"/>
      <c r="L4960" s="336"/>
      <c r="M4960" s="336"/>
      <c r="N4960" s="337"/>
    </row>
    <row r="4961" spans="2:14" x14ac:dyDescent="0.25">
      <c r="B4961" s="332"/>
      <c r="C4961" s="332"/>
      <c r="D4961" s="333"/>
      <c r="E4961" s="334"/>
      <c r="F4961" s="334"/>
      <c r="G4961" s="334"/>
      <c r="H4961" s="335"/>
      <c r="I4961" s="336"/>
      <c r="J4961" s="336"/>
      <c r="K4961" s="336"/>
      <c r="L4961" s="336"/>
      <c r="M4961" s="336"/>
      <c r="N4961" s="337"/>
    </row>
    <row r="4962" spans="2:14" x14ac:dyDescent="0.25">
      <c r="B4962" s="332"/>
      <c r="C4962" s="332"/>
      <c r="D4962" s="333"/>
      <c r="E4962" s="334"/>
      <c r="F4962" s="334"/>
      <c r="G4962" s="334"/>
      <c r="H4962" s="335"/>
      <c r="I4962" s="336"/>
      <c r="J4962" s="336"/>
      <c r="K4962" s="336"/>
      <c r="L4962" s="336"/>
      <c r="M4962" s="336"/>
      <c r="N4962" s="337"/>
    </row>
    <row r="4963" spans="2:14" x14ac:dyDescent="0.25">
      <c r="B4963" s="332"/>
      <c r="C4963" s="332"/>
      <c r="D4963" s="333"/>
      <c r="E4963" s="334"/>
      <c r="F4963" s="334"/>
      <c r="G4963" s="334"/>
      <c r="H4963" s="335"/>
      <c r="I4963" s="336"/>
      <c r="J4963" s="336"/>
      <c r="K4963" s="336"/>
      <c r="L4963" s="336"/>
      <c r="M4963" s="336"/>
      <c r="N4963" s="337"/>
    </row>
    <row r="4964" spans="2:14" x14ac:dyDescent="0.25">
      <c r="B4964" s="332"/>
      <c r="C4964" s="332"/>
      <c r="D4964" s="333"/>
      <c r="E4964" s="334"/>
      <c r="F4964" s="334"/>
      <c r="G4964" s="334"/>
      <c r="H4964" s="335"/>
      <c r="I4964" s="336"/>
      <c r="J4964" s="336"/>
      <c r="K4964" s="336"/>
      <c r="L4964" s="336"/>
      <c r="M4964" s="336"/>
      <c r="N4964" s="337"/>
    </row>
    <row r="4965" spans="2:14" x14ac:dyDescent="0.25">
      <c r="B4965" s="332"/>
      <c r="C4965" s="332"/>
      <c r="D4965" s="333"/>
      <c r="E4965" s="334"/>
      <c r="F4965" s="334"/>
      <c r="G4965" s="334"/>
      <c r="H4965" s="335"/>
      <c r="I4965" s="336"/>
      <c r="J4965" s="336"/>
      <c r="K4965" s="336"/>
      <c r="L4965" s="336"/>
      <c r="M4965" s="336"/>
      <c r="N4965" s="337"/>
    </row>
    <row r="4966" spans="2:14" x14ac:dyDescent="0.25">
      <c r="B4966" s="332"/>
      <c r="C4966" s="332"/>
      <c r="D4966" s="333"/>
      <c r="E4966" s="334"/>
      <c r="F4966" s="334"/>
      <c r="G4966" s="334"/>
      <c r="H4966" s="335"/>
      <c r="I4966" s="336"/>
      <c r="J4966" s="336"/>
      <c r="K4966" s="336"/>
      <c r="L4966" s="336"/>
      <c r="M4966" s="336"/>
      <c r="N4966" s="337"/>
    </row>
    <row r="4967" spans="2:14" x14ac:dyDescent="0.25">
      <c r="B4967" s="332"/>
      <c r="C4967" s="332"/>
      <c r="D4967" s="333"/>
      <c r="E4967" s="334"/>
      <c r="F4967" s="334"/>
      <c r="G4967" s="334"/>
      <c r="H4967" s="335"/>
      <c r="I4967" s="336"/>
      <c r="J4967" s="336"/>
      <c r="K4967" s="336"/>
      <c r="L4967" s="336"/>
      <c r="M4967" s="336"/>
      <c r="N4967" s="337"/>
    </row>
    <row r="4968" spans="2:14" x14ac:dyDescent="0.25">
      <c r="B4968" s="332"/>
      <c r="C4968" s="332"/>
      <c r="D4968" s="333"/>
      <c r="E4968" s="334"/>
      <c r="F4968" s="334"/>
      <c r="G4968" s="334"/>
      <c r="H4968" s="335"/>
      <c r="I4968" s="336"/>
      <c r="J4968" s="336"/>
      <c r="K4968" s="336"/>
      <c r="L4968" s="336"/>
      <c r="M4968" s="336"/>
      <c r="N4968" s="337"/>
    </row>
    <row r="4969" spans="2:14" x14ac:dyDescent="0.25">
      <c r="B4969" s="332"/>
      <c r="C4969" s="332"/>
      <c r="D4969" s="333"/>
      <c r="E4969" s="334"/>
      <c r="F4969" s="334"/>
      <c r="G4969" s="334"/>
      <c r="H4969" s="335"/>
      <c r="I4969" s="336"/>
      <c r="J4969" s="336"/>
      <c r="K4969" s="336"/>
      <c r="L4969" s="336"/>
      <c r="M4969" s="336"/>
      <c r="N4969" s="337"/>
    </row>
    <row r="4970" spans="2:14" x14ac:dyDescent="0.25">
      <c r="B4970" s="332"/>
      <c r="C4970" s="332"/>
      <c r="D4970" s="333"/>
      <c r="E4970" s="334"/>
      <c r="F4970" s="334"/>
      <c r="G4970" s="334"/>
      <c r="H4970" s="335"/>
      <c r="I4970" s="336"/>
      <c r="J4970" s="336"/>
      <c r="K4970" s="336"/>
      <c r="L4970" s="336"/>
      <c r="M4970" s="336"/>
      <c r="N4970" s="337"/>
    </row>
    <row r="4971" spans="2:14" x14ac:dyDescent="0.25">
      <c r="B4971" s="332"/>
      <c r="C4971" s="332"/>
      <c r="D4971" s="333"/>
      <c r="E4971" s="334"/>
      <c r="F4971" s="334"/>
      <c r="G4971" s="334"/>
      <c r="H4971" s="335"/>
      <c r="I4971" s="336"/>
      <c r="J4971" s="336"/>
      <c r="K4971" s="336"/>
      <c r="L4971" s="336"/>
      <c r="M4971" s="336"/>
      <c r="N4971" s="337"/>
    </row>
    <row r="4972" spans="2:14" x14ac:dyDescent="0.25">
      <c r="B4972" s="332"/>
      <c r="C4972" s="332"/>
      <c r="D4972" s="333"/>
      <c r="E4972" s="334"/>
      <c r="F4972" s="334"/>
      <c r="G4972" s="334"/>
      <c r="H4972" s="335"/>
      <c r="I4972" s="336"/>
      <c r="J4972" s="336"/>
      <c r="K4972" s="336"/>
      <c r="L4972" s="336"/>
      <c r="M4972" s="336"/>
      <c r="N4972" s="337"/>
    </row>
    <row r="4973" spans="2:14" x14ac:dyDescent="0.25">
      <c r="B4973" s="332"/>
      <c r="C4973" s="332"/>
      <c r="D4973" s="333"/>
      <c r="E4973" s="334"/>
      <c r="F4973" s="334"/>
      <c r="G4973" s="334"/>
      <c r="H4973" s="335"/>
      <c r="I4973" s="336"/>
      <c r="J4973" s="336"/>
      <c r="K4973" s="336"/>
      <c r="L4973" s="336"/>
      <c r="M4973" s="336"/>
      <c r="N4973" s="337"/>
    </row>
    <row r="4974" spans="2:14" x14ac:dyDescent="0.25">
      <c r="B4974" s="332"/>
      <c r="C4974" s="332"/>
      <c r="D4974" s="333"/>
      <c r="E4974" s="334"/>
      <c r="F4974" s="334"/>
      <c r="G4974" s="334"/>
      <c r="H4974" s="335"/>
      <c r="I4974" s="336"/>
      <c r="J4974" s="336"/>
      <c r="K4974" s="336"/>
      <c r="L4974" s="336"/>
      <c r="M4974" s="336"/>
      <c r="N4974" s="337"/>
    </row>
    <row r="4975" spans="2:14" x14ac:dyDescent="0.25">
      <c r="B4975" s="332"/>
      <c r="C4975" s="332"/>
      <c r="D4975" s="333"/>
      <c r="E4975" s="334"/>
      <c r="F4975" s="334"/>
      <c r="G4975" s="334"/>
      <c r="H4975" s="335"/>
      <c r="I4975" s="336"/>
      <c r="J4975" s="336"/>
      <c r="K4975" s="336"/>
      <c r="L4975" s="336"/>
      <c r="M4975" s="336"/>
      <c r="N4975" s="337"/>
    </row>
    <row r="4976" spans="2:14" x14ac:dyDescent="0.25">
      <c r="B4976" s="332"/>
      <c r="C4976" s="332"/>
      <c r="D4976" s="333"/>
      <c r="E4976" s="334"/>
      <c r="F4976" s="334"/>
      <c r="G4976" s="334"/>
      <c r="H4976" s="335"/>
      <c r="I4976" s="336"/>
      <c r="J4976" s="336"/>
      <c r="K4976" s="336"/>
      <c r="L4976" s="336"/>
      <c r="M4976" s="336"/>
      <c r="N4976" s="337"/>
    </row>
    <row r="4977" spans="2:14" x14ac:dyDescent="0.25">
      <c r="B4977" s="332"/>
      <c r="C4977" s="332"/>
      <c r="D4977" s="333"/>
      <c r="E4977" s="334"/>
      <c r="F4977" s="334"/>
      <c r="G4977" s="334"/>
      <c r="H4977" s="335"/>
      <c r="I4977" s="336"/>
      <c r="J4977" s="336"/>
      <c r="K4977" s="336"/>
      <c r="L4977" s="336"/>
      <c r="M4977" s="336"/>
      <c r="N4977" s="337"/>
    </row>
    <row r="4978" spans="2:14" x14ac:dyDescent="0.25">
      <c r="B4978" s="332"/>
      <c r="C4978" s="332"/>
      <c r="D4978" s="333"/>
      <c r="E4978" s="334"/>
      <c r="F4978" s="334"/>
      <c r="G4978" s="334"/>
      <c r="H4978" s="335"/>
      <c r="I4978" s="336"/>
      <c r="J4978" s="336"/>
      <c r="K4978" s="336"/>
      <c r="L4978" s="336"/>
      <c r="M4978" s="336"/>
      <c r="N4978" s="337"/>
    </row>
    <row r="4979" spans="2:14" x14ac:dyDescent="0.25">
      <c r="B4979" s="332"/>
      <c r="C4979" s="332"/>
      <c r="D4979" s="333"/>
      <c r="E4979" s="334"/>
      <c r="F4979" s="334"/>
      <c r="G4979" s="334"/>
      <c r="H4979" s="335"/>
      <c r="I4979" s="336"/>
      <c r="J4979" s="336"/>
      <c r="K4979" s="336"/>
      <c r="L4979" s="336"/>
      <c r="M4979" s="336"/>
      <c r="N4979" s="337"/>
    </row>
    <row r="4980" spans="2:14" x14ac:dyDescent="0.25">
      <c r="B4980" s="332"/>
      <c r="C4980" s="332"/>
      <c r="D4980" s="333"/>
      <c r="E4980" s="334"/>
      <c r="F4980" s="334"/>
      <c r="G4980" s="334"/>
      <c r="H4980" s="335"/>
      <c r="I4980" s="336"/>
      <c r="J4980" s="336"/>
      <c r="K4980" s="336"/>
      <c r="L4980" s="336"/>
      <c r="M4980" s="336"/>
      <c r="N4980" s="337"/>
    </row>
    <row r="4981" spans="2:14" x14ac:dyDescent="0.25">
      <c r="B4981" s="332"/>
      <c r="C4981" s="332"/>
      <c r="D4981" s="333"/>
      <c r="E4981" s="334"/>
      <c r="F4981" s="334"/>
      <c r="G4981" s="334"/>
      <c r="H4981" s="335"/>
      <c r="I4981" s="336"/>
      <c r="J4981" s="336"/>
      <c r="K4981" s="336"/>
      <c r="L4981" s="336"/>
      <c r="M4981" s="336"/>
      <c r="N4981" s="337"/>
    </row>
    <row r="4982" spans="2:14" x14ac:dyDescent="0.25">
      <c r="B4982" s="332"/>
      <c r="C4982" s="332"/>
      <c r="D4982" s="333"/>
      <c r="E4982" s="334"/>
      <c r="F4982" s="334"/>
      <c r="G4982" s="334"/>
      <c r="H4982" s="335"/>
      <c r="I4982" s="336"/>
      <c r="J4982" s="336"/>
      <c r="K4982" s="336"/>
      <c r="L4982" s="336"/>
      <c r="M4982" s="336"/>
      <c r="N4982" s="337"/>
    </row>
    <row r="4983" spans="2:14" x14ac:dyDescent="0.25">
      <c r="B4983" s="332"/>
      <c r="C4983" s="332"/>
      <c r="D4983" s="333"/>
      <c r="E4983" s="334"/>
      <c r="F4983" s="334"/>
      <c r="G4983" s="334"/>
      <c r="H4983" s="335"/>
      <c r="I4983" s="336"/>
      <c r="J4983" s="336"/>
      <c r="K4983" s="336"/>
      <c r="L4983" s="336"/>
      <c r="M4983" s="336"/>
      <c r="N4983" s="337"/>
    </row>
    <row r="4984" spans="2:14" x14ac:dyDescent="0.25">
      <c r="B4984" s="332"/>
      <c r="C4984" s="332"/>
      <c r="D4984" s="333"/>
      <c r="E4984" s="334"/>
      <c r="F4984" s="334"/>
      <c r="G4984" s="334"/>
      <c r="H4984" s="335"/>
      <c r="I4984" s="336"/>
      <c r="J4984" s="336"/>
      <c r="K4984" s="336"/>
      <c r="L4984" s="336"/>
      <c r="M4984" s="336"/>
      <c r="N4984" s="337"/>
    </row>
    <row r="4985" spans="2:14" x14ac:dyDescent="0.25">
      <c r="B4985" s="332"/>
      <c r="C4985" s="332"/>
      <c r="D4985" s="333"/>
      <c r="E4985" s="334"/>
      <c r="F4985" s="334"/>
      <c r="G4985" s="334"/>
      <c r="H4985" s="335"/>
      <c r="I4985" s="336"/>
      <c r="J4985" s="336"/>
      <c r="K4985" s="336"/>
      <c r="L4985" s="336"/>
      <c r="M4985" s="336"/>
      <c r="N4985" s="337"/>
    </row>
    <row r="4986" spans="2:14" x14ac:dyDescent="0.25">
      <c r="B4986" s="332"/>
      <c r="C4986" s="332"/>
      <c r="D4986" s="333"/>
      <c r="E4986" s="334"/>
      <c r="F4986" s="334"/>
      <c r="G4986" s="334"/>
      <c r="H4986" s="335"/>
      <c r="I4986" s="336"/>
      <c r="J4986" s="336"/>
      <c r="K4986" s="336"/>
      <c r="L4986" s="336"/>
      <c r="M4986" s="336"/>
      <c r="N4986" s="337"/>
    </row>
    <row r="4987" spans="2:14" x14ac:dyDescent="0.25">
      <c r="B4987" s="332"/>
      <c r="C4987" s="332"/>
      <c r="D4987" s="333"/>
      <c r="E4987" s="334"/>
      <c r="F4987" s="334"/>
      <c r="G4987" s="334"/>
      <c r="H4987" s="335"/>
      <c r="I4987" s="336"/>
      <c r="J4987" s="336"/>
      <c r="K4987" s="336"/>
      <c r="L4987" s="336"/>
      <c r="M4987" s="336"/>
      <c r="N4987" s="337"/>
    </row>
    <row r="4988" spans="2:14" x14ac:dyDescent="0.25">
      <c r="B4988" s="332"/>
      <c r="C4988" s="332"/>
      <c r="D4988" s="333"/>
      <c r="E4988" s="334"/>
      <c r="F4988" s="334"/>
      <c r="G4988" s="334"/>
      <c r="H4988" s="335"/>
      <c r="I4988" s="336"/>
      <c r="J4988" s="336"/>
      <c r="K4988" s="336"/>
      <c r="L4988" s="336"/>
      <c r="M4988" s="336"/>
      <c r="N4988" s="337"/>
    </row>
    <row r="4989" spans="2:14" x14ac:dyDescent="0.25">
      <c r="B4989" s="332"/>
      <c r="C4989" s="332"/>
      <c r="D4989" s="333"/>
      <c r="E4989" s="334"/>
      <c r="F4989" s="334"/>
      <c r="G4989" s="334"/>
      <c r="H4989" s="335"/>
      <c r="I4989" s="336"/>
      <c r="J4989" s="336"/>
      <c r="K4989" s="336"/>
      <c r="L4989" s="336"/>
      <c r="M4989" s="336"/>
      <c r="N4989" s="337"/>
    </row>
    <row r="4990" spans="2:14" x14ac:dyDescent="0.25">
      <c r="B4990" s="332"/>
      <c r="C4990" s="332"/>
      <c r="D4990" s="333"/>
      <c r="E4990" s="334"/>
      <c r="F4990" s="334"/>
      <c r="G4990" s="334"/>
      <c r="H4990" s="335"/>
      <c r="I4990" s="336"/>
      <c r="J4990" s="336"/>
      <c r="K4990" s="336"/>
      <c r="L4990" s="336"/>
      <c r="M4990" s="336"/>
      <c r="N4990" s="337"/>
    </row>
    <row r="4991" spans="2:14" x14ac:dyDescent="0.25">
      <c r="B4991" s="332"/>
      <c r="C4991" s="332"/>
      <c r="D4991" s="333"/>
      <c r="E4991" s="334"/>
      <c r="F4991" s="334"/>
      <c r="G4991" s="334"/>
      <c r="H4991" s="335"/>
      <c r="I4991" s="336"/>
      <c r="J4991" s="336"/>
      <c r="K4991" s="336"/>
      <c r="L4991" s="336"/>
      <c r="M4991" s="336"/>
      <c r="N4991" s="337"/>
    </row>
    <row r="4992" spans="2:14" x14ac:dyDescent="0.25">
      <c r="B4992" s="332"/>
      <c r="C4992" s="332"/>
      <c r="D4992" s="333"/>
      <c r="E4992" s="334"/>
      <c r="F4992" s="334"/>
      <c r="G4992" s="334"/>
      <c r="H4992" s="335"/>
      <c r="I4992" s="336"/>
      <c r="J4992" s="336"/>
      <c r="K4992" s="336"/>
      <c r="L4992" s="336"/>
      <c r="M4992" s="336"/>
      <c r="N4992" s="337"/>
    </row>
    <row r="4993" spans="2:14" x14ac:dyDescent="0.25">
      <c r="B4993" s="332"/>
      <c r="C4993" s="332"/>
      <c r="D4993" s="333"/>
      <c r="E4993" s="334"/>
      <c r="F4993" s="334"/>
      <c r="G4993" s="334"/>
      <c r="H4993" s="335"/>
      <c r="I4993" s="336"/>
      <c r="J4993" s="336"/>
      <c r="K4993" s="336"/>
      <c r="L4993" s="336"/>
      <c r="M4993" s="336"/>
      <c r="N4993" s="337"/>
    </row>
    <row r="4994" spans="2:14" x14ac:dyDescent="0.25">
      <c r="B4994" s="332"/>
      <c r="C4994" s="332"/>
      <c r="D4994" s="333"/>
      <c r="E4994" s="334"/>
      <c r="F4994" s="334"/>
      <c r="G4994" s="334"/>
      <c r="H4994" s="335"/>
      <c r="I4994" s="336"/>
      <c r="J4994" s="336"/>
      <c r="K4994" s="336"/>
      <c r="L4994" s="336"/>
      <c r="M4994" s="336"/>
      <c r="N4994" s="337"/>
    </row>
    <row r="4995" spans="2:14" x14ac:dyDescent="0.25">
      <c r="B4995" s="332"/>
      <c r="C4995" s="332"/>
      <c r="D4995" s="333"/>
      <c r="E4995" s="334"/>
      <c r="F4995" s="334"/>
      <c r="G4995" s="334"/>
      <c r="H4995" s="335"/>
      <c r="I4995" s="336"/>
      <c r="J4995" s="336"/>
      <c r="K4995" s="336"/>
      <c r="L4995" s="336"/>
      <c r="M4995" s="336"/>
      <c r="N4995" s="337"/>
    </row>
    <row r="4996" spans="2:14" x14ac:dyDescent="0.25">
      <c r="B4996" s="332"/>
      <c r="C4996" s="332"/>
      <c r="D4996" s="333"/>
      <c r="E4996" s="334"/>
      <c r="F4996" s="334"/>
      <c r="G4996" s="334"/>
      <c r="H4996" s="335"/>
      <c r="I4996" s="336"/>
      <c r="J4996" s="336"/>
      <c r="K4996" s="336"/>
      <c r="L4996" s="336"/>
      <c r="M4996" s="336"/>
      <c r="N4996" s="337"/>
    </row>
    <row r="4997" spans="2:14" x14ac:dyDescent="0.25">
      <c r="B4997" s="332"/>
      <c r="C4997" s="332"/>
      <c r="D4997" s="333"/>
      <c r="E4997" s="334"/>
      <c r="F4997" s="334"/>
      <c r="G4997" s="334"/>
      <c r="H4997" s="335"/>
      <c r="I4997" s="336"/>
      <c r="J4997" s="336"/>
      <c r="K4997" s="336"/>
      <c r="L4997" s="336"/>
      <c r="M4997" s="336"/>
      <c r="N4997" s="337"/>
    </row>
    <row r="4998" spans="2:14" x14ac:dyDescent="0.25">
      <c r="B4998" s="332"/>
      <c r="C4998" s="332"/>
      <c r="D4998" s="333"/>
      <c r="E4998" s="334"/>
      <c r="F4998" s="334"/>
      <c r="G4998" s="334"/>
      <c r="H4998" s="335"/>
      <c r="I4998" s="336"/>
      <c r="J4998" s="336"/>
      <c r="K4998" s="336"/>
      <c r="L4998" s="336"/>
      <c r="M4998" s="336"/>
      <c r="N4998" s="337"/>
    </row>
    <row r="4999" spans="2:14" x14ac:dyDescent="0.25">
      <c r="B4999" s="332"/>
      <c r="C4999" s="332"/>
      <c r="D4999" s="333"/>
      <c r="E4999" s="334"/>
      <c r="F4999" s="334"/>
      <c r="G4999" s="334"/>
      <c r="H4999" s="335"/>
      <c r="I4999" s="336"/>
      <c r="J4999" s="336"/>
      <c r="K4999" s="336"/>
      <c r="L4999" s="336"/>
      <c r="M4999" s="336"/>
      <c r="N4999" s="337"/>
    </row>
    <row r="5000" spans="2:14" x14ac:dyDescent="0.25">
      <c r="B5000" s="332"/>
      <c r="C5000" s="332"/>
      <c r="D5000" s="333"/>
      <c r="E5000" s="334"/>
      <c r="F5000" s="334"/>
      <c r="G5000" s="334"/>
      <c r="H5000" s="335"/>
      <c r="I5000" s="336"/>
      <c r="J5000" s="336"/>
      <c r="K5000" s="336"/>
      <c r="L5000" s="336"/>
      <c r="M5000" s="336"/>
      <c r="N5000" s="337"/>
    </row>
    <row r="5001" spans="2:14" x14ac:dyDescent="0.25">
      <c r="B5001" s="332"/>
      <c r="C5001" s="332"/>
      <c r="D5001" s="333"/>
      <c r="E5001" s="334"/>
      <c r="F5001" s="334"/>
      <c r="G5001" s="334"/>
      <c r="H5001" s="335"/>
      <c r="I5001" s="336"/>
      <c r="J5001" s="336"/>
      <c r="K5001" s="336"/>
      <c r="L5001" s="336"/>
      <c r="M5001" s="336"/>
      <c r="N5001" s="337"/>
    </row>
    <row r="5002" spans="2:14" x14ac:dyDescent="0.25">
      <c r="B5002" s="332"/>
      <c r="C5002" s="332"/>
      <c r="D5002" s="333"/>
      <c r="E5002" s="334"/>
      <c r="F5002" s="334"/>
      <c r="G5002" s="334"/>
      <c r="H5002" s="335"/>
      <c r="I5002" s="336"/>
      <c r="J5002" s="336"/>
      <c r="K5002" s="336"/>
      <c r="L5002" s="336"/>
      <c r="M5002" s="336"/>
      <c r="N5002" s="337"/>
    </row>
    <row r="5003" spans="2:14" x14ac:dyDescent="0.25">
      <c r="B5003" s="332"/>
      <c r="C5003" s="332"/>
      <c r="D5003" s="333"/>
      <c r="E5003" s="334"/>
      <c r="F5003" s="334"/>
      <c r="G5003" s="334"/>
      <c r="H5003" s="335"/>
      <c r="I5003" s="336"/>
      <c r="J5003" s="336"/>
      <c r="K5003" s="336"/>
      <c r="L5003" s="336"/>
      <c r="M5003" s="336"/>
      <c r="N5003" s="337"/>
    </row>
    <row r="5004" spans="2:14" x14ac:dyDescent="0.25">
      <c r="B5004" s="332"/>
      <c r="C5004" s="332"/>
      <c r="D5004" s="333"/>
      <c r="E5004" s="334"/>
      <c r="F5004" s="334"/>
      <c r="G5004" s="334"/>
      <c r="H5004" s="335"/>
      <c r="I5004" s="336"/>
      <c r="J5004" s="336"/>
      <c r="K5004" s="336"/>
      <c r="L5004" s="336"/>
      <c r="M5004" s="336"/>
      <c r="N5004" s="337"/>
    </row>
    <row r="5005" spans="2:14" x14ac:dyDescent="0.25">
      <c r="E5005" s="338"/>
      <c r="F5005" s="338"/>
      <c r="G5005" s="338"/>
      <c r="I5005" s="339"/>
      <c r="J5005" s="339"/>
      <c r="K5005" s="339"/>
      <c r="L5005" s="339"/>
      <c r="M5005" s="339"/>
    </row>
  </sheetData>
  <mergeCells count="4">
    <mergeCell ref="G7:I7"/>
    <mergeCell ref="J7:L7"/>
    <mergeCell ref="M7:M8"/>
    <mergeCell ref="N7:N8"/>
  </mergeCells>
  <conditionalFormatting sqref="E9:G9">
    <cfRule type="expression" dxfId="8" priority="1" stopIfTrue="1">
      <formula>ISBLANK(E9)</formula>
    </cfRule>
  </conditionalFormatting>
  <conditionalFormatting sqref="B13:N2500">
    <cfRule type="expression" dxfId="7" priority="3">
      <formula>AND(ISBLANK($B14),ISNUMBER($B13))</formula>
    </cfRule>
  </conditionalFormatting>
  <conditionalFormatting sqref="J6:L6">
    <cfRule type="expression" dxfId="6" priority="2" stopIfTrue="1">
      <formula>ISBLANK(J6)</formula>
    </cfRule>
  </conditionalFormatting>
  <conditionalFormatting sqref="B13:B2500">
    <cfRule type="expression" dxfId="5" priority="4">
      <formula>ISNUMBER($B13)</formula>
    </cfRule>
  </conditionalFormatting>
  <conditionalFormatting sqref="N13:N2500">
    <cfRule type="expression" dxfId="4" priority="16">
      <formula>ISNUMBER($B13)</formula>
    </cfRule>
  </conditionalFormatting>
  <conditionalFormatting sqref="E13:E2500">
    <cfRule type="expression" dxfId="3" priority="5">
      <formula>ISNUMBER($B13)</formula>
    </cfRule>
  </conditionalFormatting>
  <conditionalFormatting sqref="G13:G2500">
    <cfRule type="expression" dxfId="2" priority="8">
      <formula>ISNUMBER($B13)</formula>
    </cfRule>
  </conditionalFormatting>
  <conditionalFormatting sqref="J13:J2500">
    <cfRule type="expression" dxfId="1" priority="10">
      <formula>ISNUMBER($B13)</formula>
    </cfRule>
  </conditionalFormatting>
  <conditionalFormatting sqref="M13:M2500">
    <cfRule type="expression" dxfId="0" priority="14">
      <formula>ISNUMBER($B13)</formula>
    </cfRule>
  </conditionalFormatting>
  <pageMargins left="0.78740157480314965" right="0.44" top="0.98425196850393704" bottom="0.78740157480314965" header="0.51181102362204722" footer="0.51181102362204722"/>
  <pageSetup paperSize="9" scale="80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H39"/>
  <sheetViews>
    <sheetView showGridLines="0" workbookViewId="0">
      <selection activeCell="A50" sqref="A50"/>
    </sheetView>
  </sheetViews>
  <sheetFormatPr baseColWidth="10" defaultColWidth="9.109375" defaultRowHeight="13.2" x14ac:dyDescent="0.25"/>
  <cols>
    <col min="1" max="1" width="1.44140625" customWidth="1"/>
    <col min="2" max="2" width="16.88671875" customWidth="1"/>
    <col min="3" max="8" width="15.6640625" customWidth="1"/>
  </cols>
  <sheetData>
    <row r="1" spans="1:8" ht="22.5" customHeight="1" x14ac:dyDescent="0.4">
      <c r="B1" s="4" t="str">
        <f ca="1">DFIE!B174</f>
        <v>Auszahlungen SLA F 2025</v>
      </c>
      <c r="G1" s="395"/>
    </row>
    <row r="3" spans="1:8" ht="0.75" customHeight="1" x14ac:dyDescent="0.25"/>
    <row r="4" spans="1:8" ht="0.75" customHeight="1" x14ac:dyDescent="0.25"/>
    <row r="5" spans="1:8" ht="12" customHeight="1" x14ac:dyDescent="0.25">
      <c r="A5" s="8"/>
      <c r="B5" s="389" t="str">
        <f ca="1">DFIE!$B$49</f>
        <v>Spalte</v>
      </c>
      <c r="C5" s="227" t="s">
        <v>46</v>
      </c>
      <c r="D5" s="227" t="s">
        <v>47</v>
      </c>
      <c r="E5" s="227" t="s">
        <v>55</v>
      </c>
      <c r="F5" s="227" t="s">
        <v>49</v>
      </c>
      <c r="G5" s="227" t="s">
        <v>50</v>
      </c>
      <c r="H5" s="228" t="s">
        <v>51</v>
      </c>
    </row>
    <row r="6" spans="1:8" ht="12" customHeight="1" x14ac:dyDescent="0.25">
      <c r="B6" s="389" t="str">
        <f ca="1">DFIE!$B$50</f>
        <v>Formel</v>
      </c>
      <c r="C6" s="239"/>
      <c r="D6" s="239"/>
      <c r="E6" s="151" t="s">
        <v>87</v>
      </c>
      <c r="F6" s="151" t="str">
        <f ca="1">DFIE!$B$181</f>
        <v>E - E[Min]</v>
      </c>
      <c r="G6" s="240" t="str">
        <f ca="1">DFIE!$B$182</f>
        <v>D * (F - F[MW])</v>
      </c>
      <c r="H6" s="390" t="str">
        <f ca="1">DFIE!$B$183</f>
        <v>G / G[Schweiz] * Dot</v>
      </c>
    </row>
    <row r="7" spans="1:8" ht="54" customHeight="1" x14ac:dyDescent="0.25">
      <c r="A7" s="158"/>
      <c r="B7" s="115"/>
      <c r="C7" s="114" t="str">
        <f ca="1">DFIE!$B$176</f>
        <v>Summe
Lastenindex
Gemeinde</v>
      </c>
      <c r="D7" s="114" t="str">
        <f ca="1">DFIE!$B$175</f>
        <v>Ständige
Wohnbe-
völkerung</v>
      </c>
      <c r="E7" s="114" t="str">
        <f ca="1">DFIE!$B$177</f>
        <v>Kernstadt-
indikator</v>
      </c>
      <c r="F7" s="114" t="str">
        <f ca="1">DFIE!$B$178</f>
        <v>Masszahl
Lasten</v>
      </c>
      <c r="G7" s="114" t="str">
        <f ca="1">DFIE!$B$179</f>
        <v>Massgebende
Sonderlasten</v>
      </c>
      <c r="H7" s="141" t="str">
        <f ca="1">DFIE!$B$180</f>
        <v>Auszahlung
SLA F</v>
      </c>
    </row>
    <row r="8" spans="1:8" ht="12.75" customHeight="1" x14ac:dyDescent="0.25">
      <c r="B8" s="389" t="str">
        <f ca="1">DFIE!$B$52</f>
        <v>Einheit</v>
      </c>
      <c r="C8" s="94" t="str">
        <f ca="1">DFIE!$B$56</f>
        <v>Anzahl</v>
      </c>
      <c r="D8" s="94" t="str">
        <f ca="1">DFIE!$B$56</f>
        <v>Anzahl</v>
      </c>
      <c r="E8" s="391"/>
      <c r="F8" s="391"/>
      <c r="G8" s="237"/>
      <c r="H8" s="392" t="str">
        <f ca="1">DFIE!$B$54</f>
        <v>CHF</v>
      </c>
    </row>
    <row r="9" spans="1:8" x14ac:dyDescent="0.25">
      <c r="A9" s="88"/>
      <c r="B9" s="399" t="str">
        <f ca="1">DFIE!$B$22</f>
        <v>Zürich</v>
      </c>
      <c r="C9" s="166">
        <f ca="1">SUMIF('SLA.F-1'!$B$9:$B$2500,1,'SLA.F-1'!$N$9:$N$2500)</f>
        <v>9910256.0432173852</v>
      </c>
      <c r="D9" s="133">
        <f ca="1">SUMIF('SLA.F-1'!$B$9:$B$2500,1,'SLA.F-1'!$G$9:$G$2500)</f>
        <v>1579967</v>
      </c>
      <c r="E9" s="269">
        <f ca="1">ROUND(C9/D9,3)</f>
        <v>6.2720000000000002</v>
      </c>
      <c r="F9" s="269">
        <f ca="1">E9-$E$37</f>
        <v>6.2389999999999999</v>
      </c>
      <c r="G9" s="135">
        <f ca="1">MAX(D9*(F9-$F$38),0)</f>
        <v>7414724.3630384607</v>
      </c>
      <c r="H9" s="164">
        <f ca="1">G9/G$35*DOT!$I$18</f>
        <v>99450559.842955813</v>
      </c>
    </row>
    <row r="10" spans="1:8" x14ac:dyDescent="0.25">
      <c r="A10" s="88"/>
      <c r="B10" s="400" t="str">
        <f ca="1">DFIE!$B$23</f>
        <v>Bern</v>
      </c>
      <c r="C10" s="167">
        <f ca="1">SUMIF('SLA.F-1'!$B$9:$B$2500,2,'SLA.F-1'!$N$9:$N$2500)</f>
        <v>1604905.8353946011</v>
      </c>
      <c r="D10" s="20">
        <f ca="1">SUMIF('SLA.F-1'!$B$9:$B$2500,2,'SLA.F-1'!$G$9:$G$2500)</f>
        <v>1051437</v>
      </c>
      <c r="E10" s="273">
        <f t="shared" ref="E10:E34" ca="1" si="0">ROUND(C10/D10,3)</f>
        <v>1.526</v>
      </c>
      <c r="F10" s="273">
        <f t="shared" ref="F10:F34" ca="1" si="1">E10-$E$37</f>
        <v>1.4930000000000001</v>
      </c>
      <c r="G10" s="21">
        <f t="shared" ref="G10:G34" ca="1" si="2">MAX(D10*(F10-$F$38),0)</f>
        <v>0</v>
      </c>
      <c r="H10" s="161">
        <f ca="1">G10/G$35*DOT!$I$18</f>
        <v>0</v>
      </c>
    </row>
    <row r="11" spans="1:8" x14ac:dyDescent="0.25">
      <c r="A11" s="88"/>
      <c r="B11" s="401" t="str">
        <f ca="1">DFIE!$B$24</f>
        <v>Luzern</v>
      </c>
      <c r="C11" s="168">
        <f ca="1">SUMIF('SLA.F-1'!$B$9:$B$2500,3,'SLA.F-1'!$N$9:$N$2500)</f>
        <v>597752.26322542317</v>
      </c>
      <c r="D11" s="17">
        <f ca="1">SUMIF('SLA.F-1'!$B$9:$B$2500,3,'SLA.F-1'!$G$9:$G$2500)</f>
        <v>424851</v>
      </c>
      <c r="E11" s="276">
        <f t="shared" ca="1" si="0"/>
        <v>1.407</v>
      </c>
      <c r="F11" s="276">
        <f t="shared" ca="1" si="1"/>
        <v>1.3740000000000001</v>
      </c>
      <c r="G11" s="18">
        <f t="shared" ca="1" si="2"/>
        <v>0</v>
      </c>
      <c r="H11" s="160">
        <f ca="1">G11/G$35*DOT!$I$18</f>
        <v>0</v>
      </c>
    </row>
    <row r="12" spans="1:8" x14ac:dyDescent="0.25">
      <c r="A12" s="88"/>
      <c r="B12" s="400" t="str">
        <f ca="1">DFIE!$B$25</f>
        <v>Uri</v>
      </c>
      <c r="C12" s="167">
        <f ca="1">SUMIF('SLA.F-1'!$B$9:$B$2500,4,'SLA.F-1'!$N$9:$N$2500)</f>
        <v>3374.9649461968411</v>
      </c>
      <c r="D12" s="20">
        <f ca="1">SUMIF('SLA.F-1'!$B$9:$B$2500,4,'SLA.F-1'!$G$9:$G$2500)</f>
        <v>37317</v>
      </c>
      <c r="E12" s="273">
        <f t="shared" ca="1" si="0"/>
        <v>0.09</v>
      </c>
      <c r="F12" s="273">
        <f t="shared" ca="1" si="1"/>
        <v>5.6999999999999995E-2</v>
      </c>
      <c r="G12" s="21">
        <f t="shared" ca="1" si="2"/>
        <v>0</v>
      </c>
      <c r="H12" s="161">
        <f ca="1">G12/G$35*DOT!$I$18</f>
        <v>0</v>
      </c>
    </row>
    <row r="13" spans="1:8" x14ac:dyDescent="0.25">
      <c r="A13" s="88"/>
      <c r="B13" s="401" t="str">
        <f ca="1">DFIE!$B$26</f>
        <v>Schwyz</v>
      </c>
      <c r="C13" s="168">
        <f ca="1">SUMIF('SLA.F-1'!$B$9:$B$2500,5,'SLA.F-1'!$N$9:$N$2500)</f>
        <v>78093.178713909292</v>
      </c>
      <c r="D13" s="17">
        <f ca="1">SUMIF('SLA.F-1'!$B$9:$B$2500,5,'SLA.F-1'!$G$9:$G$2500)</f>
        <v>164920</v>
      </c>
      <c r="E13" s="276">
        <f t="shared" ca="1" si="0"/>
        <v>0.47399999999999998</v>
      </c>
      <c r="F13" s="276">
        <f t="shared" ca="1" si="1"/>
        <v>0.44099999999999995</v>
      </c>
      <c r="G13" s="18">
        <f t="shared" ca="1" si="2"/>
        <v>0</v>
      </c>
      <c r="H13" s="160">
        <f ca="1">G13/G$35*DOT!$I$18</f>
        <v>0</v>
      </c>
    </row>
    <row r="14" spans="1:8" x14ac:dyDescent="0.25">
      <c r="A14" s="88"/>
      <c r="B14" s="400" t="str">
        <f ca="1">DFIE!$B$27</f>
        <v>Obwalden</v>
      </c>
      <c r="C14" s="167">
        <f ca="1">SUMIF('SLA.F-1'!$B$9:$B$2500,6,'SLA.F-1'!$N$9:$N$2500)</f>
        <v>3465.017676295256</v>
      </c>
      <c r="D14" s="20">
        <f ca="1">SUMIF('SLA.F-1'!$B$9:$B$2500,6,'SLA.F-1'!$G$9:$G$2500)</f>
        <v>38700</v>
      </c>
      <c r="E14" s="273">
        <f t="shared" ca="1" si="0"/>
        <v>0.09</v>
      </c>
      <c r="F14" s="273">
        <f t="shared" ca="1" si="1"/>
        <v>5.6999999999999995E-2</v>
      </c>
      <c r="G14" s="21">
        <f t="shared" ca="1" si="2"/>
        <v>0</v>
      </c>
      <c r="H14" s="161">
        <f ca="1">G14/G$35*DOT!$I$18</f>
        <v>0</v>
      </c>
    </row>
    <row r="15" spans="1:8" x14ac:dyDescent="0.25">
      <c r="A15" s="88"/>
      <c r="B15" s="401" t="str">
        <f ca="1">DFIE!$B$28</f>
        <v>Nidwalden</v>
      </c>
      <c r="C15" s="168">
        <f ca="1">SUMIF('SLA.F-1'!$B$9:$B$2500,7,'SLA.F-1'!$N$9:$N$2500)</f>
        <v>7929.1903505718174</v>
      </c>
      <c r="D15" s="17">
        <f ca="1">SUMIF('SLA.F-1'!$B$9:$B$2500,7,'SLA.F-1'!$G$9:$G$2500)</f>
        <v>44420</v>
      </c>
      <c r="E15" s="276">
        <f t="shared" ca="1" si="0"/>
        <v>0.17899999999999999</v>
      </c>
      <c r="F15" s="276">
        <f t="shared" ca="1" si="1"/>
        <v>0.14599999999999999</v>
      </c>
      <c r="G15" s="18">
        <f t="shared" ca="1" si="2"/>
        <v>0</v>
      </c>
      <c r="H15" s="160">
        <f ca="1">G15/G$35*DOT!$I$18</f>
        <v>0</v>
      </c>
    </row>
    <row r="16" spans="1:8" x14ac:dyDescent="0.25">
      <c r="A16" s="88"/>
      <c r="B16" s="400" t="str">
        <f ca="1">DFIE!$B$29</f>
        <v>Glarus</v>
      </c>
      <c r="C16" s="167">
        <f ca="1">SUMIF('SLA.F-1'!$B$9:$B$2500,8,'SLA.F-1'!$N$9:$N$2500)</f>
        <v>14877.942604700362</v>
      </c>
      <c r="D16" s="20">
        <f ca="1">SUMIF('SLA.F-1'!$B$9:$B$2500,8,'SLA.F-1'!$G$9:$G$2500)</f>
        <v>41471</v>
      </c>
      <c r="E16" s="273">
        <f t="shared" ca="1" si="0"/>
        <v>0.35899999999999999</v>
      </c>
      <c r="F16" s="273">
        <f t="shared" ca="1" si="1"/>
        <v>0.32599999999999996</v>
      </c>
      <c r="G16" s="21">
        <f t="shared" ca="1" si="2"/>
        <v>0</v>
      </c>
      <c r="H16" s="161">
        <f ca="1">G16/G$35*DOT!$I$18</f>
        <v>0</v>
      </c>
    </row>
    <row r="17" spans="1:8" x14ac:dyDescent="0.25">
      <c r="A17" s="88"/>
      <c r="B17" s="401" t="str">
        <f ca="1">DFIE!$B$30</f>
        <v>Zug</v>
      </c>
      <c r="C17" s="168">
        <f ca="1">SUMIF('SLA.F-1'!$B$9:$B$2500,9,'SLA.F-1'!$N$9:$N$2500)</f>
        <v>201837.30303125692</v>
      </c>
      <c r="D17" s="17">
        <f ca="1">SUMIF('SLA.F-1'!$B$9:$B$2500,9,'SLA.F-1'!$G$9:$G$2500)</f>
        <v>131164</v>
      </c>
      <c r="E17" s="276">
        <f t="shared" ca="1" si="0"/>
        <v>1.5389999999999999</v>
      </c>
      <c r="F17" s="276">
        <f t="shared" ca="1" si="1"/>
        <v>1.506</v>
      </c>
      <c r="G17" s="18">
        <f t="shared" ca="1" si="2"/>
        <v>0</v>
      </c>
      <c r="H17" s="160">
        <f ca="1">G17/G$35*DOT!$I$18</f>
        <v>0</v>
      </c>
    </row>
    <row r="18" spans="1:8" x14ac:dyDescent="0.25">
      <c r="A18" s="88"/>
      <c r="B18" s="400" t="str">
        <f ca="1">DFIE!$B$31</f>
        <v>Freiburg</v>
      </c>
      <c r="C18" s="167">
        <f ca="1">SUMIF('SLA.F-1'!$B$9:$B$2500,10,'SLA.F-1'!$N$9:$N$2500)</f>
        <v>187460.57836605341</v>
      </c>
      <c r="D18" s="20">
        <f ca="1">SUMIF('SLA.F-1'!$B$9:$B$2500,10,'SLA.F-1'!$G$9:$G$2500)</f>
        <v>334465</v>
      </c>
      <c r="E18" s="273">
        <f t="shared" ca="1" si="0"/>
        <v>0.56000000000000005</v>
      </c>
      <c r="F18" s="273">
        <f t="shared" ca="1" si="1"/>
        <v>0.52700000000000002</v>
      </c>
      <c r="G18" s="21">
        <f t="shared" ca="1" si="2"/>
        <v>0</v>
      </c>
      <c r="H18" s="161">
        <f ca="1">G18/G$35*DOT!$I$18</f>
        <v>0</v>
      </c>
    </row>
    <row r="19" spans="1:8" x14ac:dyDescent="0.25">
      <c r="A19" s="88"/>
      <c r="B19" s="401" t="str">
        <f ca="1">DFIE!$B$32</f>
        <v>Solothurn</v>
      </c>
      <c r="C19" s="168">
        <f ca="1">SUMIF('SLA.F-1'!$B$9:$B$2500,11,'SLA.F-1'!$N$9:$N$2500)</f>
        <v>134595.14287934336</v>
      </c>
      <c r="D19" s="17">
        <f ca="1">SUMIF('SLA.F-1'!$B$9:$B$2500,11,'SLA.F-1'!$G$9:$G$2500)</f>
        <v>282408</v>
      </c>
      <c r="E19" s="276">
        <f t="shared" ca="1" si="0"/>
        <v>0.47699999999999998</v>
      </c>
      <c r="F19" s="276">
        <f t="shared" ca="1" si="1"/>
        <v>0.44399999999999995</v>
      </c>
      <c r="G19" s="18">
        <f t="shared" ca="1" si="2"/>
        <v>0</v>
      </c>
      <c r="H19" s="160">
        <f ca="1">G19/G$35*DOT!$I$18</f>
        <v>0</v>
      </c>
    </row>
    <row r="20" spans="1:8" x14ac:dyDescent="0.25">
      <c r="A20" s="88"/>
      <c r="B20" s="400" t="str">
        <f ca="1">DFIE!$B$33</f>
        <v>Basel-Stadt</v>
      </c>
      <c r="C20" s="167">
        <f ca="1">SUMIF('SLA.F-1'!$B$9:$B$2500,12,'SLA.F-1'!$N$9:$N$2500)</f>
        <v>2134164.2278795899</v>
      </c>
      <c r="D20" s="20">
        <f ca="1">SUMIF('SLA.F-1'!$B$9:$B$2500,12,'SLA.F-1'!$G$9:$G$2500)</f>
        <v>196786</v>
      </c>
      <c r="E20" s="273">
        <f t="shared" ca="1" si="0"/>
        <v>10.845000000000001</v>
      </c>
      <c r="F20" s="273">
        <f t="shared" ca="1" si="1"/>
        <v>10.812000000000001</v>
      </c>
      <c r="G20" s="21">
        <f t="shared" ca="1" si="2"/>
        <v>1823411.5073076924</v>
      </c>
      <c r="H20" s="161">
        <f ca="1">G20/G$35*DOT!$I$18</f>
        <v>24456646.848505013</v>
      </c>
    </row>
    <row r="21" spans="1:8" x14ac:dyDescent="0.25">
      <c r="A21" s="88"/>
      <c r="B21" s="401" t="str">
        <f ca="1">DFIE!$B$34</f>
        <v>Basel-Landschaft</v>
      </c>
      <c r="C21" s="168">
        <f ca="1">SUMIF('SLA.F-1'!$B$9:$B$2500,13,'SLA.F-1'!$N$9:$N$2500)</f>
        <v>258192.66426832715</v>
      </c>
      <c r="D21" s="17">
        <f ca="1">SUMIF('SLA.F-1'!$B$9:$B$2500,13,'SLA.F-1'!$G$9:$G$2500)</f>
        <v>294417</v>
      </c>
      <c r="E21" s="276">
        <f t="shared" ca="1" si="0"/>
        <v>0.877</v>
      </c>
      <c r="F21" s="276">
        <f t="shared" ca="1" si="1"/>
        <v>0.84399999999999997</v>
      </c>
      <c r="G21" s="18">
        <f t="shared" ca="1" si="2"/>
        <v>0</v>
      </c>
      <c r="H21" s="160">
        <f ca="1">G21/G$35*DOT!$I$18</f>
        <v>0</v>
      </c>
    </row>
    <row r="22" spans="1:8" x14ac:dyDescent="0.25">
      <c r="A22" s="88"/>
      <c r="B22" s="400" t="str">
        <f ca="1">DFIE!$B$35</f>
        <v>Schaffhausen</v>
      </c>
      <c r="C22" s="167">
        <f ca="1">SUMIF('SLA.F-1'!$B$9:$B$2500,14,'SLA.F-1'!$N$9:$N$2500)</f>
        <v>71427.255090799343</v>
      </c>
      <c r="D22" s="20">
        <f ca="1">SUMIF('SLA.F-1'!$B$9:$B$2500,14,'SLA.F-1'!$G$9:$G$2500)</f>
        <v>85214</v>
      </c>
      <c r="E22" s="273">
        <f t="shared" ca="1" si="0"/>
        <v>0.83799999999999997</v>
      </c>
      <c r="F22" s="273">
        <f t="shared" ca="1" si="1"/>
        <v>0.80499999999999994</v>
      </c>
      <c r="G22" s="21">
        <f t="shared" ca="1" si="2"/>
        <v>0</v>
      </c>
      <c r="H22" s="161">
        <f ca="1">G22/G$35*DOT!$I$18</f>
        <v>0</v>
      </c>
    </row>
    <row r="23" spans="1:8" ht="12.75" customHeight="1" x14ac:dyDescent="0.25">
      <c r="A23" s="88"/>
      <c r="B23" s="401" t="str">
        <f ca="1">DFIE!$B$36</f>
        <v>Appenzell A.Rh.</v>
      </c>
      <c r="C23" s="168">
        <f ca="1">SUMIF('SLA.F-1'!$B$9:$B$2500,15,'SLA.F-1'!$N$9:$N$2500)</f>
        <v>7572.3684747967454</v>
      </c>
      <c r="D23" s="17">
        <f ca="1">SUMIF('SLA.F-1'!$B$9:$B$2500,15,'SLA.F-1'!$G$9:$G$2500)</f>
        <v>55759</v>
      </c>
      <c r="E23" s="276">
        <f t="shared" ca="1" si="0"/>
        <v>0.13600000000000001</v>
      </c>
      <c r="F23" s="276">
        <f t="shared" ca="1" si="1"/>
        <v>0.10300000000000001</v>
      </c>
      <c r="G23" s="18">
        <f t="shared" ca="1" si="2"/>
        <v>0</v>
      </c>
      <c r="H23" s="160">
        <f ca="1">G23/G$35*DOT!$I$18</f>
        <v>0</v>
      </c>
    </row>
    <row r="24" spans="1:8" x14ac:dyDescent="0.25">
      <c r="A24" s="88"/>
      <c r="B24" s="400" t="str">
        <f ca="1">DFIE!$B$37</f>
        <v>Appenzell I.Rh.</v>
      </c>
      <c r="C24" s="167">
        <f ca="1">SUMIF('SLA.F-1'!$B$9:$B$2500,16,'SLA.F-1'!$N$9:$N$2500)</f>
        <v>541.70405109790295</v>
      </c>
      <c r="D24" s="20">
        <f ca="1">SUMIF('SLA.F-1'!$B$9:$B$2500,16,'SLA.F-1'!$G$9:$G$2500)</f>
        <v>16416</v>
      </c>
      <c r="E24" s="273">
        <f t="shared" ca="1" si="0"/>
        <v>3.3000000000000002E-2</v>
      </c>
      <c r="F24" s="273">
        <f t="shared" ca="1" si="1"/>
        <v>0</v>
      </c>
      <c r="G24" s="21">
        <f t="shared" ca="1" si="2"/>
        <v>0</v>
      </c>
      <c r="H24" s="161">
        <f ca="1">G24/G$35*DOT!$I$18</f>
        <v>0</v>
      </c>
    </row>
    <row r="25" spans="1:8" x14ac:dyDescent="0.25">
      <c r="A25" s="88"/>
      <c r="B25" s="401" t="str">
        <f ca="1">DFIE!$B$38</f>
        <v>St. Gallen</v>
      </c>
      <c r="C25" s="168">
        <f ca="1">SUMIF('SLA.F-1'!$B$9:$B$2500,17,'SLA.F-1'!$N$9:$N$2500)</f>
        <v>563215.03340257879</v>
      </c>
      <c r="D25" s="17">
        <f ca="1">SUMIF('SLA.F-1'!$B$9:$B$2500,17,'SLA.F-1'!$G$9:$G$2500)</f>
        <v>525967</v>
      </c>
      <c r="E25" s="276">
        <f t="shared" ca="1" si="0"/>
        <v>1.071</v>
      </c>
      <c r="F25" s="276">
        <f t="shared" ca="1" si="1"/>
        <v>1.038</v>
      </c>
      <c r="G25" s="18">
        <f t="shared" ca="1" si="2"/>
        <v>0</v>
      </c>
      <c r="H25" s="160">
        <f ca="1">G25/G$35*DOT!$I$18</f>
        <v>0</v>
      </c>
    </row>
    <row r="26" spans="1:8" x14ac:dyDescent="0.25">
      <c r="A26" s="88"/>
      <c r="B26" s="400" t="str">
        <f ca="1">DFIE!$B$39</f>
        <v>Graubünden</v>
      </c>
      <c r="C26" s="167">
        <f ca="1">SUMIF('SLA.F-1'!$B$9:$B$2500,18,'SLA.F-1'!$N$9:$N$2500)</f>
        <v>77781.588821497367</v>
      </c>
      <c r="D26" s="20">
        <f ca="1">SUMIF('SLA.F-1'!$B$9:$B$2500,18,'SLA.F-1'!$G$9:$G$2500)</f>
        <v>202538</v>
      </c>
      <c r="E26" s="273">
        <f t="shared" ca="1" si="0"/>
        <v>0.38400000000000001</v>
      </c>
      <c r="F26" s="273">
        <f t="shared" ca="1" si="1"/>
        <v>0.35099999999999998</v>
      </c>
      <c r="G26" s="21">
        <f t="shared" ca="1" si="2"/>
        <v>0</v>
      </c>
      <c r="H26" s="161">
        <f ca="1">G26/G$35*DOT!$I$18</f>
        <v>0</v>
      </c>
    </row>
    <row r="27" spans="1:8" x14ac:dyDescent="0.25">
      <c r="A27" s="88"/>
      <c r="B27" s="401" t="str">
        <f ca="1">DFIE!$B$40</f>
        <v>Aargau</v>
      </c>
      <c r="C27" s="168">
        <f ca="1">SUMIF('SLA.F-1'!$B$9:$B$2500,19,'SLA.F-1'!$N$9:$N$2500)</f>
        <v>317424.99873837223</v>
      </c>
      <c r="D27" s="17">
        <f ca="1">SUMIF('SLA.F-1'!$B$9:$B$2500,19,'SLA.F-1'!$G$9:$G$2500)</f>
        <v>711232</v>
      </c>
      <c r="E27" s="276">
        <f t="shared" ca="1" si="0"/>
        <v>0.44600000000000001</v>
      </c>
      <c r="F27" s="276">
        <f t="shared" ca="1" si="1"/>
        <v>0.41300000000000003</v>
      </c>
      <c r="G27" s="18">
        <f t="shared" ca="1" si="2"/>
        <v>0</v>
      </c>
      <c r="H27" s="160">
        <f ca="1">G27/G$35*DOT!$I$18</f>
        <v>0</v>
      </c>
    </row>
    <row r="28" spans="1:8" x14ac:dyDescent="0.25">
      <c r="A28" s="88"/>
      <c r="B28" s="400" t="str">
        <f ca="1">DFIE!$B$41</f>
        <v>Thurgau</v>
      </c>
      <c r="C28" s="167">
        <f ca="1">SUMIF('SLA.F-1'!$B$9:$B$2500,20,'SLA.F-1'!$N$9:$N$2500)</f>
        <v>123893.54535992381</v>
      </c>
      <c r="D28" s="20">
        <f ca="1">SUMIF('SLA.F-1'!$B$9:$B$2500,20,'SLA.F-1'!$G$9:$G$2500)</f>
        <v>289650</v>
      </c>
      <c r="E28" s="273">
        <f t="shared" ca="1" si="0"/>
        <v>0.42799999999999999</v>
      </c>
      <c r="F28" s="273">
        <f t="shared" ca="1" si="1"/>
        <v>0.39500000000000002</v>
      </c>
      <c r="G28" s="21">
        <f t="shared" ca="1" si="2"/>
        <v>0</v>
      </c>
      <c r="H28" s="161">
        <f ca="1">G28/G$35*DOT!$I$18</f>
        <v>0</v>
      </c>
    </row>
    <row r="29" spans="1:8" x14ac:dyDescent="0.25">
      <c r="A29" s="88"/>
      <c r="B29" s="401" t="str">
        <f ca="1">DFIE!$B$42</f>
        <v>Tessin</v>
      </c>
      <c r="C29" s="168">
        <f ca="1">SUMIF('SLA.F-1'!$B$9:$B$2500,21,'SLA.F-1'!$N$9:$N$2500)</f>
        <v>409950.78577591066</v>
      </c>
      <c r="D29" s="17">
        <f ca="1">SUMIF('SLA.F-1'!$B$9:$B$2500,21,'SLA.F-1'!$G$9:$G$2500)</f>
        <v>354023</v>
      </c>
      <c r="E29" s="276">
        <f t="shared" ca="1" si="0"/>
        <v>1.1579999999999999</v>
      </c>
      <c r="F29" s="276">
        <f t="shared" ca="1" si="1"/>
        <v>1.125</v>
      </c>
      <c r="G29" s="18">
        <f t="shared" ca="1" si="2"/>
        <v>0</v>
      </c>
      <c r="H29" s="160">
        <f ca="1">G29/G$35*DOT!$I$18</f>
        <v>0</v>
      </c>
    </row>
    <row r="30" spans="1:8" x14ac:dyDescent="0.25">
      <c r="A30" s="88"/>
      <c r="B30" s="400" t="str">
        <f ca="1">DFIE!$B$43</f>
        <v>Waadt</v>
      </c>
      <c r="C30" s="167">
        <f ca="1">SUMIF('SLA.F-1'!$B$9:$B$2500,22,'SLA.F-1'!$N$9:$N$2500)</f>
        <v>1710982.4910175828</v>
      </c>
      <c r="D30" s="20">
        <f ca="1">SUMIF('SLA.F-1'!$B$9:$B$2500,22,'SLA.F-1'!$G$9:$G$2500)</f>
        <v>830431</v>
      </c>
      <c r="E30" s="273">
        <f t="shared" ca="1" si="0"/>
        <v>2.06</v>
      </c>
      <c r="F30" s="273">
        <f t="shared" ca="1" si="1"/>
        <v>2.0270000000000001</v>
      </c>
      <c r="G30" s="21">
        <f t="shared" ca="1" si="2"/>
        <v>399405.37134615367</v>
      </c>
      <c r="H30" s="161">
        <f ca="1">G30/G$35*DOT!$I$18</f>
        <v>5357055.2106648283</v>
      </c>
    </row>
    <row r="31" spans="1:8" x14ac:dyDescent="0.25">
      <c r="A31" s="88"/>
      <c r="B31" s="401" t="str">
        <f ca="1">DFIE!$B$44</f>
        <v>Wallis</v>
      </c>
      <c r="C31" s="168">
        <f ca="1">SUMIF('SLA.F-1'!$B$9:$B$2500,23,'SLA.F-1'!$N$9:$N$2500)</f>
        <v>126150.98519894382</v>
      </c>
      <c r="D31" s="17">
        <f ca="1">SUMIF('SLA.F-1'!$B$9:$B$2500,23,'SLA.F-1'!$G$9:$G$2500)</f>
        <v>357282</v>
      </c>
      <c r="E31" s="276">
        <f t="shared" ca="1" si="0"/>
        <v>0.35299999999999998</v>
      </c>
      <c r="F31" s="276">
        <f t="shared" ca="1" si="1"/>
        <v>0.31999999999999995</v>
      </c>
      <c r="G31" s="18">
        <f t="shared" ca="1" si="2"/>
        <v>0</v>
      </c>
      <c r="H31" s="160">
        <f ca="1">G31/G$35*DOT!$I$18</f>
        <v>0</v>
      </c>
    </row>
    <row r="32" spans="1:8" x14ac:dyDescent="0.25">
      <c r="A32" s="88"/>
      <c r="B32" s="400" t="str">
        <f ca="1">DFIE!$B$45</f>
        <v>Neuenburg</v>
      </c>
      <c r="C32" s="167">
        <f ca="1">SUMIF('SLA.F-1'!$B$9:$B$2500,24,'SLA.F-1'!$N$9:$N$2500)</f>
        <v>195642.09516909689</v>
      </c>
      <c r="D32" s="20">
        <f ca="1">SUMIF('SLA.F-1'!$B$9:$B$2500,24,'SLA.F-1'!$G$9:$G$2500)</f>
        <v>176571</v>
      </c>
      <c r="E32" s="273">
        <f t="shared" ca="1" si="0"/>
        <v>1.1080000000000001</v>
      </c>
      <c r="F32" s="273">
        <f t="shared" ca="1" si="1"/>
        <v>1.0750000000000002</v>
      </c>
      <c r="G32" s="21">
        <f t="shared" ca="1" si="2"/>
        <v>0</v>
      </c>
      <c r="H32" s="161">
        <f ca="1">G32/G$35*DOT!$I$18</f>
        <v>0</v>
      </c>
    </row>
    <row r="33" spans="1:8" x14ac:dyDescent="0.25">
      <c r="A33" s="88"/>
      <c r="B33" s="401" t="str">
        <f ca="1">DFIE!$B$46</f>
        <v>Genf</v>
      </c>
      <c r="C33" s="168">
        <f ca="1">SUMIF('SLA.F-1'!$B$9:$B$2500,25,'SLA.F-1'!$N$9:$N$2500)</f>
        <v>4231768.2797626108</v>
      </c>
      <c r="D33" s="17">
        <f ca="1">SUMIF('SLA.F-1'!$B$9:$B$2500,25,'SLA.F-1'!$G$9:$G$2500)</f>
        <v>514114</v>
      </c>
      <c r="E33" s="276">
        <f t="shared" ca="1" si="0"/>
        <v>8.2309999999999999</v>
      </c>
      <c r="F33" s="276">
        <f t="shared" ca="1" si="1"/>
        <v>8.1980000000000004</v>
      </c>
      <c r="G33" s="18">
        <f t="shared" ca="1" si="2"/>
        <v>3419866.5543846153</v>
      </c>
      <c r="H33" s="160">
        <f ca="1">G33/G$35*DOT!$I$18</f>
        <v>45869222.747799955</v>
      </c>
    </row>
    <row r="34" spans="1:8" x14ac:dyDescent="0.25">
      <c r="A34" s="88"/>
      <c r="B34" s="410" t="str">
        <f ca="1">DFIE!$B$47</f>
        <v>Jura</v>
      </c>
      <c r="C34" s="169">
        <f ca="1">SUMIF('SLA.F-1'!$B$9:$B$2500,26,'SLA.F-1'!$N$9:$N$2500)</f>
        <v>8451.6032742780953</v>
      </c>
      <c r="D34" s="28">
        <f ca="1">SUMIF('SLA.F-1'!$B$9:$B$2500,26,'SLA.F-1'!$G$9:$G$2500)</f>
        <v>73865</v>
      </c>
      <c r="E34" s="279">
        <f t="shared" ca="1" si="0"/>
        <v>0.114</v>
      </c>
      <c r="F34" s="279">
        <f t="shared" ca="1" si="1"/>
        <v>8.1000000000000003E-2</v>
      </c>
      <c r="G34" s="29">
        <f t="shared" ca="1" si="2"/>
        <v>0</v>
      </c>
      <c r="H34" s="165">
        <f ca="1">G34/G$35*DOT!$I$18</f>
        <v>0</v>
      </c>
    </row>
    <row r="35" spans="1:8" x14ac:dyDescent="0.25">
      <c r="A35" s="393"/>
      <c r="B35" s="298" t="str">
        <f ca="1">DFIE!$B$48</f>
        <v>Schweiz</v>
      </c>
      <c r="C35" s="23"/>
      <c r="D35" s="23">
        <f ca="1">SUM(D9:D34)</f>
        <v>8815385</v>
      </c>
      <c r="E35" s="398"/>
      <c r="F35" s="398"/>
      <c r="G35" s="23">
        <f ca="1">SUM(G9:G34)</f>
        <v>13057407.796076922</v>
      </c>
      <c r="H35" s="162">
        <f ca="1">SUM(H9:H34)</f>
        <v>175133484.64992559</v>
      </c>
    </row>
    <row r="36" spans="1:8" ht="7.5" customHeight="1" x14ac:dyDescent="0.25">
      <c r="A36" s="393"/>
      <c r="B36" s="394"/>
      <c r="C36" s="397"/>
      <c r="D36" s="394"/>
      <c r="E36" s="394"/>
      <c r="F36" s="394"/>
      <c r="G36" s="397"/>
      <c r="H36" s="396"/>
    </row>
    <row r="37" spans="1:8" ht="12.75" customHeight="1" x14ac:dyDescent="0.25">
      <c r="B37" s="402" t="str">
        <f ca="1">DFIE!$B$184</f>
        <v>Minimum (Min)</v>
      </c>
      <c r="C37" s="403"/>
      <c r="D37" s="403"/>
      <c r="E37" s="404">
        <f ca="1">MIN(E9:E34)</f>
        <v>3.3000000000000002E-2</v>
      </c>
      <c r="F37" s="405"/>
      <c r="G37" s="102"/>
      <c r="H37" s="102"/>
    </row>
    <row r="38" spans="1:8" ht="12.75" customHeight="1" x14ac:dyDescent="0.25">
      <c r="B38" s="406" t="str">
        <f ca="1">DFIE!$B$185</f>
        <v>Mittelwert (MW)</v>
      </c>
      <c r="C38" s="407"/>
      <c r="D38" s="407"/>
      <c r="E38" s="408"/>
      <c r="F38" s="409">
        <f ca="1">AVERAGE(F9:F34)</f>
        <v>1.5460384615384619</v>
      </c>
      <c r="G38" s="102"/>
      <c r="H38" s="102"/>
    </row>
    <row r="39" spans="1:8" x14ac:dyDescent="0.25">
      <c r="C39" s="15"/>
      <c r="D39" s="88"/>
      <c r="E39" s="88"/>
      <c r="F39" s="88"/>
      <c r="H39" s="88"/>
    </row>
  </sheetData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GLA-1</vt:lpstr>
      <vt:lpstr>GLA-2</vt:lpstr>
      <vt:lpstr>SLA.AC-1</vt:lpstr>
      <vt:lpstr>SLA.AC-2</vt:lpstr>
      <vt:lpstr>SLA.F-1</vt:lpstr>
      <vt:lpstr>SLA.F-2</vt:lpstr>
      <vt:lpstr>DOT!Druckbereich</vt:lpstr>
      <vt:lpstr>'GLA-1'!Druckbereich</vt:lpstr>
      <vt:lpstr>'GLA-2'!Druckbereich</vt:lpstr>
      <vt:lpstr>'SLA.AC-1'!Druckbereich</vt:lpstr>
      <vt:lpstr>'SLA.AC-2'!Druckbereich</vt:lpstr>
      <vt:lpstr>'SLA.F-1'!Druckbereich</vt:lpstr>
      <vt:lpstr>'SLA.F-2'!Druckbereich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2024-06-04T10:55:47Z</dcterms:modified>
</cp:coreProperties>
</file>