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FP\FS\Modelle\fs\produktion\Beschaffung\fsupload\Dokumente_web\Arbeitsversionen\XLSX-Schnittstelle\"/>
    </mc:Choice>
  </mc:AlternateContent>
  <xr:revisionPtr revIDLastSave="0" documentId="13_ncr:1_{73BDB2B7-556C-4495-AD1E-3F4ACC1A54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orl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3" i="1" l="1"/>
  <c r="F183" i="1"/>
  <c r="G183" i="1"/>
  <c r="H183" i="1"/>
  <c r="D183" i="1" l="1"/>
  <c r="D18" i="1"/>
  <c r="E18" i="1"/>
  <c r="F18" i="1"/>
  <c r="G18" i="1"/>
  <c r="H18" i="1"/>
  <c r="E22" i="1"/>
  <c r="E36" i="1"/>
  <c r="E46" i="1"/>
  <c r="E51" i="1"/>
  <c r="E35" i="1" l="1"/>
  <c r="E58" i="1"/>
  <c r="E59" i="1" l="1"/>
  <c r="H12" i="1"/>
  <c r="G12" i="1"/>
  <c r="F12" i="1"/>
  <c r="E12" i="1"/>
  <c r="D12" i="1"/>
  <c r="E215" i="1" l="1"/>
  <c r="F215" i="1"/>
  <c r="G215" i="1"/>
  <c r="H215" i="1"/>
  <c r="D215" i="1"/>
  <c r="H217" i="1" l="1"/>
  <c r="H213" i="1"/>
  <c r="H204" i="1"/>
  <c r="H203" i="1"/>
  <c r="H201" i="1"/>
  <c r="H196" i="1"/>
  <c r="H189" i="1"/>
  <c r="H172" i="1"/>
  <c r="H166" i="1"/>
  <c r="H153" i="1"/>
  <c r="H192" i="1" s="1"/>
  <c r="H194" i="1" s="1"/>
  <c r="H149" i="1"/>
  <c r="H144" i="1"/>
  <c r="H135" i="1"/>
  <c r="H138" i="1" s="1"/>
  <c r="H119" i="1"/>
  <c r="H126" i="1" s="1"/>
  <c r="H94" i="1"/>
  <c r="H88" i="1"/>
  <c r="H84" i="1" s="1"/>
  <c r="H69" i="1"/>
  <c r="H60" i="1"/>
  <c r="H51" i="1"/>
  <c r="H46" i="1"/>
  <c r="H36" i="1"/>
  <c r="H22" i="1"/>
  <c r="H35" i="1" s="1"/>
  <c r="E119" i="1"/>
  <c r="F119" i="1"/>
  <c r="G119" i="1"/>
  <c r="D119" i="1"/>
  <c r="E88" i="1"/>
  <c r="F88" i="1"/>
  <c r="G88" i="1"/>
  <c r="D88" i="1"/>
  <c r="E201" i="1"/>
  <c r="F201" i="1"/>
  <c r="G201" i="1"/>
  <c r="D201" i="1"/>
  <c r="H108" i="1" l="1"/>
  <c r="H106" i="1"/>
  <c r="H82" i="1"/>
  <c r="H199" i="1" s="1"/>
  <c r="H210" i="1"/>
  <c r="H202" i="1" s="1"/>
  <c r="H143" i="1"/>
  <c r="H200" i="1" s="1"/>
  <c r="H216" i="1"/>
  <c r="H139" i="1"/>
  <c r="H140" i="1" s="1"/>
  <c r="H211" i="1"/>
  <c r="H197" i="1" s="1"/>
  <c r="H219" i="1"/>
  <c r="H58" i="1"/>
  <c r="H109" i="1" s="1"/>
  <c r="H165" i="1"/>
  <c r="H180" i="1" s="1"/>
  <c r="H218" i="1"/>
  <c r="E196" i="1"/>
  <c r="F196" i="1"/>
  <c r="G196" i="1"/>
  <c r="D196" i="1"/>
  <c r="E189" i="1"/>
  <c r="F189" i="1"/>
  <c r="G189" i="1"/>
  <c r="D189" i="1"/>
  <c r="H205" i="1" l="1"/>
  <c r="H220" i="1"/>
  <c r="H163" i="1"/>
  <c r="H191" i="1"/>
  <c r="H59" i="1"/>
  <c r="H83" i="1" s="1"/>
  <c r="H107" i="1" s="1"/>
  <c r="H187" i="1" s="1"/>
  <c r="H212" i="1"/>
  <c r="H190" i="1"/>
  <c r="H198" i="1"/>
  <c r="H195" i="1" l="1"/>
  <c r="H193" i="1"/>
  <c r="H185" i="1"/>
  <c r="H186" i="1"/>
  <c r="H188" i="1"/>
  <c r="H184" i="1"/>
  <c r="F217" i="1" l="1"/>
  <c r="G217" i="1"/>
  <c r="D217" i="1"/>
  <c r="E217" i="1"/>
  <c r="E204" i="1"/>
  <c r="F204" i="1"/>
  <c r="G204" i="1"/>
  <c r="D204" i="1"/>
  <c r="E213" i="1"/>
  <c r="F213" i="1"/>
  <c r="G213" i="1"/>
  <c r="D213" i="1"/>
  <c r="F203" i="1"/>
  <c r="G203" i="1"/>
  <c r="D203" i="1"/>
  <c r="E203" i="1"/>
  <c r="G216" i="1" l="1"/>
  <c r="F219" i="1"/>
  <c r="G218" i="1"/>
  <c r="G220" i="1" s="1"/>
  <c r="E218" i="1"/>
  <c r="E216" i="1"/>
  <c r="F218" i="1"/>
  <c r="F216" i="1"/>
  <c r="E219" i="1"/>
  <c r="G219" i="1"/>
  <c r="D218" i="1"/>
  <c r="D219" i="1"/>
  <c r="D216" i="1"/>
  <c r="E172" i="1"/>
  <c r="F172" i="1"/>
  <c r="G172" i="1"/>
  <c r="D172" i="1"/>
  <c r="E166" i="1"/>
  <c r="F166" i="1"/>
  <c r="G166" i="1"/>
  <c r="D166" i="1"/>
  <c r="E153" i="1"/>
  <c r="F153" i="1"/>
  <c r="G153" i="1"/>
  <c r="D153" i="1"/>
  <c r="E149" i="1"/>
  <c r="F149" i="1"/>
  <c r="G149" i="1"/>
  <c r="D149" i="1"/>
  <c r="E144" i="1"/>
  <c r="E143" i="1" s="1"/>
  <c r="F144" i="1"/>
  <c r="G144" i="1"/>
  <c r="D144" i="1"/>
  <c r="E135" i="1"/>
  <c r="F135" i="1"/>
  <c r="G135" i="1"/>
  <c r="D135" i="1"/>
  <c r="D138" i="1" s="1"/>
  <c r="G126" i="1"/>
  <c r="F126" i="1"/>
  <c r="E126" i="1"/>
  <c r="F165" i="1" l="1"/>
  <c r="E220" i="1"/>
  <c r="E165" i="1"/>
  <c r="E191" i="1" s="1"/>
  <c r="E193" i="1" s="1"/>
  <c r="F143" i="1"/>
  <c r="F200" i="1" s="1"/>
  <c r="F205" i="1"/>
  <c r="E205" i="1"/>
  <c r="F138" i="1"/>
  <c r="F139" i="1" s="1"/>
  <c r="D192" i="1"/>
  <c r="D194" i="1" s="1"/>
  <c r="G165" i="1"/>
  <c r="D205" i="1"/>
  <c r="F220" i="1"/>
  <c r="G205" i="1"/>
  <c r="E138" i="1"/>
  <c r="G143" i="1"/>
  <c r="G192" i="1"/>
  <c r="G194" i="1" s="1"/>
  <c r="F180" i="1"/>
  <c r="G138" i="1"/>
  <c r="F192" i="1"/>
  <c r="E163" i="1"/>
  <c r="E200" i="1"/>
  <c r="E192" i="1"/>
  <c r="E194" i="1" s="1"/>
  <c r="D220" i="1"/>
  <c r="D165" i="1"/>
  <c r="D143" i="1"/>
  <c r="E180" i="1" l="1"/>
  <c r="F163" i="1"/>
  <c r="F191" i="1"/>
  <c r="F193" i="1" s="1"/>
  <c r="G139" i="1"/>
  <c r="G140" i="1" s="1"/>
  <c r="G180" i="1"/>
  <c r="E139" i="1"/>
  <c r="E140" i="1" s="1"/>
  <c r="G163" i="1"/>
  <c r="F195" i="1"/>
  <c r="F194" i="1"/>
  <c r="E195" i="1"/>
  <c r="G200" i="1"/>
  <c r="F140" i="1"/>
  <c r="G191" i="1"/>
  <c r="G193" i="1" s="1"/>
  <c r="D163" i="1"/>
  <c r="D200" i="1"/>
  <c r="D180" i="1"/>
  <c r="D191" i="1"/>
  <c r="E94" i="1"/>
  <c r="F94" i="1"/>
  <c r="G94" i="1"/>
  <c r="D94" i="1"/>
  <c r="E84" i="1"/>
  <c r="F84" i="1"/>
  <c r="G84" i="1"/>
  <c r="D84" i="1"/>
  <c r="E69" i="1"/>
  <c r="F69" i="1"/>
  <c r="G69" i="1"/>
  <c r="D69" i="1"/>
  <c r="F60" i="1"/>
  <c r="G60" i="1"/>
  <c r="E60" i="1"/>
  <c r="D60" i="1"/>
  <c r="F51" i="1"/>
  <c r="G51" i="1"/>
  <c r="D51" i="1"/>
  <c r="F46" i="1"/>
  <c r="G46" i="1"/>
  <c r="D46" i="1"/>
  <c r="F36" i="1"/>
  <c r="G36" i="1"/>
  <c r="D36" i="1"/>
  <c r="F22" i="1"/>
  <c r="G22" i="1"/>
  <c r="D22" i="1"/>
  <c r="D210" i="1" l="1"/>
  <c r="D202" i="1" s="1"/>
  <c r="D58" i="1"/>
  <c r="D109" i="1" s="1"/>
  <c r="G195" i="1"/>
  <c r="G35" i="1"/>
  <c r="G211" i="1"/>
  <c r="G58" i="1"/>
  <c r="G210" i="1"/>
  <c r="G106" i="1"/>
  <c r="F35" i="1"/>
  <c r="F211" i="1"/>
  <c r="F58" i="1"/>
  <c r="F210" i="1"/>
  <c r="G82" i="1"/>
  <c r="E211" i="1"/>
  <c r="E210" i="1"/>
  <c r="F82" i="1"/>
  <c r="E106" i="1"/>
  <c r="D106" i="1"/>
  <c r="D193" i="1"/>
  <c r="D195" i="1"/>
  <c r="D35" i="1"/>
  <c r="D211" i="1"/>
  <c r="F106" i="1"/>
  <c r="E82" i="1"/>
  <c r="D82" i="1"/>
  <c r="D190" i="1" l="1"/>
  <c r="D198" i="1"/>
  <c r="D108" i="1"/>
  <c r="D199" i="1"/>
  <c r="D197" i="1"/>
  <c r="D59" i="1"/>
  <c r="D83" i="1" s="1"/>
  <c r="E199" i="1"/>
  <c r="F108" i="1"/>
  <c r="F199" i="1"/>
  <c r="G59" i="1"/>
  <c r="E202" i="1"/>
  <c r="E198" i="1"/>
  <c r="E190" i="1"/>
  <c r="E197" i="1"/>
  <c r="E212" i="1"/>
  <c r="F198" i="1"/>
  <c r="F202" i="1"/>
  <c r="F190" i="1"/>
  <c r="F197" i="1"/>
  <c r="F212" i="1"/>
  <c r="G109" i="1"/>
  <c r="E108" i="1"/>
  <c r="E109" i="1"/>
  <c r="G199" i="1"/>
  <c r="F59" i="1"/>
  <c r="G108" i="1"/>
  <c r="F109" i="1"/>
  <c r="G198" i="1"/>
  <c r="G202" i="1"/>
  <c r="G190" i="1"/>
  <c r="G197" i="1"/>
  <c r="G212" i="1"/>
  <c r="D212" i="1"/>
  <c r="D107" i="1" l="1"/>
  <c r="F83" i="1"/>
  <c r="G83" i="1"/>
  <c r="E83" i="1"/>
  <c r="D126" i="1"/>
  <c r="D139" i="1" l="1"/>
  <c r="D140" i="1" s="1"/>
  <c r="E107" i="1"/>
  <c r="F107" i="1"/>
  <c r="G107" i="1"/>
  <c r="D184" i="1" l="1"/>
  <c r="D185" i="1"/>
  <c r="D187" i="1"/>
  <c r="D186" i="1"/>
  <c r="D188" i="1"/>
  <c r="G188" i="1" l="1"/>
  <c r="G184" i="1"/>
  <c r="G186" i="1"/>
  <c r="G187" i="1"/>
  <c r="G185" i="1"/>
  <c r="F185" i="1"/>
  <c r="F188" i="1"/>
  <c r="F186" i="1"/>
  <c r="F187" i="1"/>
  <c r="F184" i="1"/>
  <c r="E188" i="1"/>
  <c r="E187" i="1"/>
  <c r="E186" i="1"/>
  <c r="E185" i="1"/>
  <c r="E184" i="1"/>
</calcChain>
</file>

<file path=xl/sharedStrings.xml><?xml version="1.0" encoding="utf-8"?>
<sst xmlns="http://schemas.openxmlformats.org/spreadsheetml/2006/main" count="503" uniqueCount="482">
  <si>
    <t>TG</t>
  </si>
  <si>
    <t>Budget</t>
  </si>
  <si>
    <t>Referenz-ID</t>
  </si>
  <si>
    <t>HRM 2</t>
  </si>
  <si>
    <t>in 1 000 Franken</t>
  </si>
  <si>
    <t>ER</t>
  </si>
  <si>
    <t>ERFOLGSRECHNUNG</t>
  </si>
  <si>
    <t>HRM2_ER0030</t>
  </si>
  <si>
    <t>Personalaufwand</t>
  </si>
  <si>
    <t>HRM2_ER0031</t>
  </si>
  <si>
    <t>Sach- und übriger Betriebsaufwand</t>
  </si>
  <si>
    <t>HRM2_ER0314</t>
  </si>
  <si>
    <t>davon 314</t>
  </si>
  <si>
    <t>baulicher und betrieblicher Unterhalt</t>
  </si>
  <si>
    <t>HRM2_ER0318</t>
  </si>
  <si>
    <t>davon 3180</t>
  </si>
  <si>
    <t>Wertberichtigungen auf Forderungen</t>
  </si>
  <si>
    <t>HRM2_neu_ER0033</t>
  </si>
  <si>
    <t>Abschreibungen VV</t>
  </si>
  <si>
    <t>HRM2_ER0330</t>
  </si>
  <si>
    <t>Abschreibungen Sachanlagen VV</t>
  </si>
  <si>
    <t>HRM2_ER0332</t>
  </si>
  <si>
    <t>Abschreibungen Immaterielle Anlagen VV</t>
  </si>
  <si>
    <t>HRM2_ER0339</t>
  </si>
  <si>
    <t>Abtragung Bilanzfehlbetrag</t>
  </si>
  <si>
    <t>HRM2_neu_ER0035</t>
  </si>
  <si>
    <t>Einlagen in Fonds und Spezialfinanzierungen</t>
  </si>
  <si>
    <t>HRM2_ER0350</t>
  </si>
  <si>
    <t>Einlagen in Fonds und Spezialfinanzierungen im FK</t>
  </si>
  <si>
    <t>HRM2_ER0351</t>
  </si>
  <si>
    <t>Einlagen in Fonds und Spezialfinanzierungen im EK</t>
  </si>
  <si>
    <t>HRM2_ER0036</t>
  </si>
  <si>
    <t>Transferaufwand</t>
  </si>
  <si>
    <t>HRM2_ER3634</t>
  </si>
  <si>
    <t>davon 3634</t>
  </si>
  <si>
    <t>Beiträge an öffentliche Unternehmungen</t>
  </si>
  <si>
    <t>HRM2_ER3635</t>
  </si>
  <si>
    <t>davon 3635</t>
  </si>
  <si>
    <t>Beiträge an private Unternehmungen</t>
  </si>
  <si>
    <t>HRM2_neu_ER0364</t>
  </si>
  <si>
    <t>Wertberichtigungen Darlehen VV</t>
  </si>
  <si>
    <t>HRM2_neu_ER0365</t>
  </si>
  <si>
    <t>Wertberichtigungen Beteiligungen VV</t>
  </si>
  <si>
    <t>HRM2_neu_ER0366</t>
  </si>
  <si>
    <t>Abschreibungen Investitionsbeiträge</t>
  </si>
  <si>
    <t>HRM2_ER0037</t>
  </si>
  <si>
    <t>Durchlaufende Beiträge</t>
  </si>
  <si>
    <t>HRM2_ER3704</t>
  </si>
  <si>
    <t>davon 3704</t>
  </si>
  <si>
    <t>Durchlaufende Beiträge an öffentliche Unternehmungen</t>
  </si>
  <si>
    <t>HRM2_ER3705</t>
  </si>
  <si>
    <t>davon 3705</t>
  </si>
  <si>
    <t>Durchlaufende Beiträge an private Unternehmungen</t>
  </si>
  <si>
    <t>HRM2_ER0039</t>
  </si>
  <si>
    <t>Interne Verrechungen</t>
  </si>
  <si>
    <t>HRM2_TOTBA</t>
  </si>
  <si>
    <t/>
  </si>
  <si>
    <t>Total Betrieblicher Aufwand (ohne SG 39)</t>
  </si>
  <si>
    <t>HRM2_neu_ER0040</t>
  </si>
  <si>
    <t>Fiskalertrag</t>
  </si>
  <si>
    <t>HRM2_neu_ER0400</t>
  </si>
  <si>
    <t>Direkte Steuern natürliche Personen</t>
  </si>
  <si>
    <t>HRM2_neu_ER0401</t>
  </si>
  <si>
    <t>Direkte Steuern juristische Personen</t>
  </si>
  <si>
    <t>HRM2_ER0402</t>
  </si>
  <si>
    <t>402 + 403</t>
  </si>
  <si>
    <t>Übrige direkte Steuer; Besitz- und Aufwandsteuern</t>
  </si>
  <si>
    <t>HRM2_neu_ER4021</t>
  </si>
  <si>
    <t>Grundsteuern</t>
  </si>
  <si>
    <t>HRM2_neu_ER4022</t>
  </si>
  <si>
    <t>Vermögensgewinnsteuern</t>
  </si>
  <si>
    <t>HRM2_neu_ER4023</t>
  </si>
  <si>
    <t>Vermögensverkehrssteuern</t>
  </si>
  <si>
    <t>HRM2_ER0041</t>
  </si>
  <si>
    <t>Regalien und Konzessionen</t>
  </si>
  <si>
    <t>HRM2_ER0042</t>
  </si>
  <si>
    <t>Entgelte</t>
  </si>
  <si>
    <t>HRM2_neu_ER0043</t>
  </si>
  <si>
    <t>Verschiedene Erträge</t>
  </si>
  <si>
    <t>HRM2_ER0430</t>
  </si>
  <si>
    <t>HRM2_ER0431</t>
  </si>
  <si>
    <t>Aktivierung Eigenleistung</t>
  </si>
  <si>
    <t>HRM2_ER0432</t>
  </si>
  <si>
    <t>Bestandesveränderungen</t>
  </si>
  <si>
    <t>HRM2_ER0439</t>
  </si>
  <si>
    <t>Übriger Ertrag</t>
  </si>
  <si>
    <t>HRM2_neu_ER0045</t>
  </si>
  <si>
    <t>Entnahmen aus Fonds und Spezialfinanzierungen</t>
  </si>
  <si>
    <t>HRM2_ER0450</t>
  </si>
  <si>
    <t>Entnahmen aus Fonds und Spezialfinanzierungen im Fremdkapital</t>
  </si>
  <si>
    <t>HRM2_ER0451</t>
  </si>
  <si>
    <t>Entnahmen aus Fonds und Spezialfinanzierungen im Eigenkapital</t>
  </si>
  <si>
    <t>HRM2_ER0046</t>
  </si>
  <si>
    <t>Transferertrag</t>
  </si>
  <si>
    <t>HRM2_ER0466</t>
  </si>
  <si>
    <t>davon 466</t>
  </si>
  <si>
    <t>Auflösung passivierter Investitionsbeiträge</t>
  </si>
  <si>
    <t>HRM2_ER0047</t>
  </si>
  <si>
    <t>HRM2_ER0049</t>
  </si>
  <si>
    <t>Interne Verrechnungen</t>
  </si>
  <si>
    <t>HRM2_TOTBE</t>
  </si>
  <si>
    <t>Total Betrieblicher Ertrag (ohne SG 49)</t>
  </si>
  <si>
    <t>HRM2_ERGBT</t>
  </si>
  <si>
    <t>Ergebnis aus betrieblicher Tätigkeit</t>
  </si>
  <si>
    <t>HRM2_neu_ER0034</t>
  </si>
  <si>
    <t>Finanzaufwand</t>
  </si>
  <si>
    <t>HRM2_ER0340</t>
  </si>
  <si>
    <t>Zinsaufwand</t>
  </si>
  <si>
    <t>HRM2_neu_ER3401</t>
  </si>
  <si>
    <t>HRM2_neu_ER3406</t>
  </si>
  <si>
    <t>HRM2_ER0341</t>
  </si>
  <si>
    <t>Realisierte Kursverluste</t>
  </si>
  <si>
    <t>HRM2_ER0342</t>
  </si>
  <si>
    <t>Kapitalbeschaffungs- und Verwaltungskosten</t>
  </si>
  <si>
    <t>HRM2_ER0343</t>
  </si>
  <si>
    <t>Liegenschaftenaufwand FV</t>
  </si>
  <si>
    <t>HRM2_ER0344</t>
  </si>
  <si>
    <t>Wertberichtigungen Anlagen FV</t>
  </si>
  <si>
    <t>HRM2_ER0349</t>
  </si>
  <si>
    <t>Verschiedener Finanzaufwand</t>
  </si>
  <si>
    <t>HRM2_neu_ER0044</t>
  </si>
  <si>
    <t>Finanzertrag</t>
  </si>
  <si>
    <t>HRM2_ER0440</t>
  </si>
  <si>
    <t>Zinsertrag</t>
  </si>
  <si>
    <t>HRM2_ER0441</t>
  </si>
  <si>
    <t>Realisierte Gewinne FV</t>
  </si>
  <si>
    <t>HRM2_ER0442</t>
  </si>
  <si>
    <t>Beteiligungsertrag FV</t>
  </si>
  <si>
    <t>HRM2_neu_ER4420</t>
  </si>
  <si>
    <t>Dividenden auf Beteiligungen FV</t>
  </si>
  <si>
    <t>HRM2_ER0443</t>
  </si>
  <si>
    <t>Liegenschaftenertrag FV</t>
  </si>
  <si>
    <t>HRM2_ER0444</t>
  </si>
  <si>
    <t>HRM2_ER0445</t>
  </si>
  <si>
    <t>Finanzertrag aus Darlehen und Beteiligungen VV</t>
  </si>
  <si>
    <t>HRM2_ER0446</t>
  </si>
  <si>
    <t>Finanzertrag von öffentlichen Unternehmungen</t>
  </si>
  <si>
    <t>HRM2_ER0447</t>
  </si>
  <si>
    <t>Liegenschaftenertrag VV</t>
  </si>
  <si>
    <t>HRM2_ER0448</t>
  </si>
  <si>
    <t>Erträge von gemieteten Liegenschaften</t>
  </si>
  <si>
    <t>HRM2_ER0449</t>
  </si>
  <si>
    <t>übriger Finanzertrag</t>
  </si>
  <si>
    <t>HRM2_ER4490</t>
  </si>
  <si>
    <t>davon 4490</t>
  </si>
  <si>
    <t>Aufwertungen Verwaltungsvermögen</t>
  </si>
  <si>
    <t>HRM2_ERGFI</t>
  </si>
  <si>
    <t>Ergebnis aus Finanzierung</t>
  </si>
  <si>
    <t>HRM2_ERGOP</t>
  </si>
  <si>
    <t>Operatives Ergebnis</t>
  </si>
  <si>
    <t>HRM2_neu_ER0038</t>
  </si>
  <si>
    <t>Ausserordentlicher Aufwand</t>
  </si>
  <si>
    <t>HRM2_ER0380</t>
  </si>
  <si>
    <t>a.o. Personalaufwand</t>
  </si>
  <si>
    <t>HRM2_ER0381</t>
  </si>
  <si>
    <t>a.o. Sach- und Betriebsaufwand</t>
  </si>
  <si>
    <t>HRM2_ER0383</t>
  </si>
  <si>
    <t>Zusätzliche Abschreibungen Sachanlagen und immat. Anlagen VV</t>
  </si>
  <si>
    <t>HRM2_neu_ER0384</t>
  </si>
  <si>
    <t xml:space="preserve">a.o. Finanzaufwand </t>
  </si>
  <si>
    <t>HRM2_ER3840</t>
  </si>
  <si>
    <t>a.o. Finanzaufwand (Geldwirksam)</t>
  </si>
  <si>
    <t>HRM2_ER3841</t>
  </si>
  <si>
    <t>a.o. Finanzaufwand (Wertberichtigungen)</t>
  </si>
  <si>
    <t>HRM2_ER0386</t>
  </si>
  <si>
    <t>a.o.Transferaufwand (Geldwirksam)</t>
  </si>
  <si>
    <t>HRM2_ER0387</t>
  </si>
  <si>
    <t>Zusätzlich Abschreibungen Darlehen, Beteiligungen, Invest.-Beiträge VV</t>
  </si>
  <si>
    <t>HRM2_ER0389</t>
  </si>
  <si>
    <t>Einlagen in das Eigenkapital</t>
  </si>
  <si>
    <t>HRM2_neu_ER0048</t>
  </si>
  <si>
    <t>Ausserordentlicher Ertrag</t>
  </si>
  <si>
    <t>HRM2_ER4800</t>
  </si>
  <si>
    <t>4800 + 4801</t>
  </si>
  <si>
    <t>a.o. Direkte Steuern natürliche und juristische Personen</t>
  </si>
  <si>
    <t>HRM2_ER4803</t>
  </si>
  <si>
    <t>4802 + 4803</t>
  </si>
  <si>
    <t>a.o. übrige direkte Steuern; a.o. Besitz- und Aufwandsteuern</t>
  </si>
  <si>
    <t>HRM2_ER0481</t>
  </si>
  <si>
    <t>a.o. Regalien, Konzessionen</t>
  </si>
  <si>
    <t>HRM2_ER0482</t>
  </si>
  <si>
    <t>a.o. Entgelte</t>
  </si>
  <si>
    <t>HRM2_ER0483</t>
  </si>
  <si>
    <t>a.o. verschiedene Erträge</t>
  </si>
  <si>
    <t>HRM2_ER0484</t>
  </si>
  <si>
    <t>a.o. Finanzerträge</t>
  </si>
  <si>
    <t>HRM2_ER0485</t>
  </si>
  <si>
    <t>a.o. Entnahmen aus Fonds und Spezialfinanzierungen</t>
  </si>
  <si>
    <t>HRM2_ER0486</t>
  </si>
  <si>
    <t>a.o. Transfererträge</t>
  </si>
  <si>
    <t>HRM2_ER0487</t>
  </si>
  <si>
    <t>Zusätzliche Auflösung passivierter Investitionsbeiträge</t>
  </si>
  <si>
    <t>HRM2_ER0489</t>
  </si>
  <si>
    <t>Entnahmen aus dem Eigenkapital</t>
  </si>
  <si>
    <t>HRM2_ER4895</t>
  </si>
  <si>
    <t>davon 4895</t>
  </si>
  <si>
    <t>Entnahmen aus Aufwertungsreserven</t>
  </si>
  <si>
    <t>HRM2_ERGAO</t>
  </si>
  <si>
    <t>Ausserordentliches Ergebnis</t>
  </si>
  <si>
    <t>HRM2_ERGER</t>
  </si>
  <si>
    <t>Gesamtergebnis Erfolgsrechung</t>
  </si>
  <si>
    <t>HRM2_ER0003</t>
  </si>
  <si>
    <t>Aufwand</t>
  </si>
  <si>
    <t>HRM2_ER0004</t>
  </si>
  <si>
    <t>Ertrag</t>
  </si>
  <si>
    <t>IR</t>
  </si>
  <si>
    <t>INVESTITIONSRECHNUNG</t>
  </si>
  <si>
    <t>HRM2_IR0050</t>
  </si>
  <si>
    <t>Sachanlagen</t>
  </si>
  <si>
    <t>HRM2_IR0051</t>
  </si>
  <si>
    <t>Investitionen auf Rechnung Dritter</t>
  </si>
  <si>
    <t>HRM2_IR0052</t>
  </si>
  <si>
    <t>Immaterielle Anlagen</t>
  </si>
  <si>
    <t>HRM2_IR0054</t>
  </si>
  <si>
    <t>Darlehen</t>
  </si>
  <si>
    <t>HRM2_IR0055</t>
  </si>
  <si>
    <t>Beteiligungen und Grundkapitalien</t>
  </si>
  <si>
    <t>HRM2_IR0056</t>
  </si>
  <si>
    <t>Eigene Investitionsbeiträge</t>
  </si>
  <si>
    <t>HRM2_IR0057</t>
  </si>
  <si>
    <t>Durchlaufende Investitionsbeiträge</t>
  </si>
  <si>
    <t>HRM2_neu_IR0058</t>
  </si>
  <si>
    <t>Ausserordentliche Investitionen</t>
  </si>
  <si>
    <t>HRM2_IR0580</t>
  </si>
  <si>
    <t>a.o. Investitionen für Sachanlagen</t>
  </si>
  <si>
    <t>HRM2_IR0582</t>
  </si>
  <si>
    <t>a.o. Investitionen für immaterielle Anlagen</t>
  </si>
  <si>
    <t>HRM2_IR0584</t>
  </si>
  <si>
    <t>a.o. Investitionen für Darlehen</t>
  </si>
  <si>
    <t>HRM2_IR0585</t>
  </si>
  <si>
    <t>a.o. Investitionen für Beteiligungen und Grundkapitalien</t>
  </si>
  <si>
    <t>HRM2_IR0586</t>
  </si>
  <si>
    <t>a.o. eigene Investitionsbeiträge</t>
  </si>
  <si>
    <t>HRM2_IR0589</t>
  </si>
  <si>
    <t>Übrige a.o. Investitionen</t>
  </si>
  <si>
    <t>HRM2_IR0005</t>
  </si>
  <si>
    <t>Investitionsausgaben gesamt</t>
  </si>
  <si>
    <t>HRM2_IR0060</t>
  </si>
  <si>
    <t>Übertragung von Sachanlagen in das FV</t>
  </si>
  <si>
    <t>HRM2_IR0061</t>
  </si>
  <si>
    <t>Rückerstattungen Dritter für Investitionen</t>
  </si>
  <si>
    <t>HRM2_IR0062</t>
  </si>
  <si>
    <t>Abgang immaterielle Anlagen</t>
  </si>
  <si>
    <t>HRM2_IR0063</t>
  </si>
  <si>
    <t>Investitionsbeiträge für eigene Rechnung</t>
  </si>
  <si>
    <t>HRM2_IR0064</t>
  </si>
  <si>
    <t>Rückzahlung von Darlehen</t>
  </si>
  <si>
    <t>HRM2_IR0065</t>
  </si>
  <si>
    <t>Übertragung von Beteiligungen</t>
  </si>
  <si>
    <t>HRM2_IR0066</t>
  </si>
  <si>
    <t>Rückzahlung eigener Investitionsbeiträge</t>
  </si>
  <si>
    <t>HRM2_IR0067</t>
  </si>
  <si>
    <t>HRM2_neu_IR0068</t>
  </si>
  <si>
    <t>Ausserordentliche Investitionseinnahmen</t>
  </si>
  <si>
    <t>HRM2_IR0680</t>
  </si>
  <si>
    <t>680 + 682 + 689</t>
  </si>
  <si>
    <t>a.o. Investitionseinnahmen für Sachanlagen, immaterielle Anlagen und übrige Anlagen</t>
  </si>
  <si>
    <t>HRM2_IR0683</t>
  </si>
  <si>
    <t>683 bis 686</t>
  </si>
  <si>
    <t>a.o. Investitionsbeiträge für eigene Rechnung; Rückzahlungen von Darlehen; Übertragung von Beteiligungen; Rückzahlung von eigenen Beiträgen</t>
  </si>
  <si>
    <t>HRM2_IR0006</t>
  </si>
  <si>
    <t>Investitionseinnahmen gesamt</t>
  </si>
  <si>
    <t>HRM2_IRNI</t>
  </si>
  <si>
    <t>HRM2-Tabelle 18.19</t>
  </si>
  <si>
    <t>Nettoinvestition</t>
  </si>
  <si>
    <t>HRM2_IRNIDB</t>
  </si>
  <si>
    <t>Nettoinv. II</t>
  </si>
  <si>
    <t>Nettoinvestition ohne Darlehen und Beteiligungen</t>
  </si>
  <si>
    <t>BI</t>
  </si>
  <si>
    <t>BILANZ</t>
  </si>
  <si>
    <t>HRM2_BI0010</t>
  </si>
  <si>
    <t>Finanzvermögen</t>
  </si>
  <si>
    <t>HRM2_BIUV</t>
  </si>
  <si>
    <t>10 kf. FV</t>
  </si>
  <si>
    <t>Umlaufvermögen (kurzfristiges Finanzvermögen)</t>
  </si>
  <si>
    <t>HRM2_BI0100</t>
  </si>
  <si>
    <t>100+101</t>
  </si>
  <si>
    <t>Flüssige Mittel, Forderungen</t>
  </si>
  <si>
    <t>HRM2_BI0102</t>
  </si>
  <si>
    <t>Kurzfr. Finanzanlagen</t>
  </si>
  <si>
    <t>HRM2_BI0104</t>
  </si>
  <si>
    <t>Aktive Rechnungsabgrenzungen (Transit. Aktiven)</t>
  </si>
  <si>
    <t>HRM2_BI0106</t>
  </si>
  <si>
    <t>Vorräte und angefangene Arbeiten</t>
  </si>
  <si>
    <t>HRM2_BIAVFV</t>
  </si>
  <si>
    <t>10 lf. FV</t>
  </si>
  <si>
    <t>Anlagevermögen FV (langfristiges Finanzvermögen)</t>
  </si>
  <si>
    <t>HRM2_BI0107</t>
  </si>
  <si>
    <t>Langfristige Finanzanlagen FV</t>
  </si>
  <si>
    <t>HRM2_BI0108</t>
  </si>
  <si>
    <t>Sachanlagen FV</t>
  </si>
  <si>
    <t>HRM2_BI0109</t>
  </si>
  <si>
    <t>Forderungen gegenüber Spezialfinanzierungen und Fonds im FK</t>
  </si>
  <si>
    <t>HRM2_BI0014</t>
  </si>
  <si>
    <t>Verwaltungsvermögen</t>
  </si>
  <si>
    <t>HRM2_BI0140</t>
  </si>
  <si>
    <t>140+142</t>
  </si>
  <si>
    <t>Sachanlagen, Immaterielle Anlagen</t>
  </si>
  <si>
    <t>HRM2_BI0144</t>
  </si>
  <si>
    <t>HRM2_BI0145</t>
  </si>
  <si>
    <t>Beteiligungen / Grundkapitalien</t>
  </si>
  <si>
    <t>HRM2_BI0146</t>
  </si>
  <si>
    <t>Investitionsbeiträge</t>
  </si>
  <si>
    <t>HRM2_BI1480</t>
  </si>
  <si>
    <t>1480+1482</t>
  </si>
  <si>
    <t>Kum. zusätzliche Abschreibungen Sachanlagen, Immaterielle Anlagen (negative Vorzeichen)</t>
  </si>
  <si>
    <t>HRM2_BI1484</t>
  </si>
  <si>
    <t>Kum. zusätzliche Abschreibungen Darlehen</t>
  </si>
  <si>
    <t>HRM2_BI1485</t>
  </si>
  <si>
    <t>Kum. zusätzliche Abschreibungen Beteiligungen</t>
  </si>
  <si>
    <t>HRM2_BI1486</t>
  </si>
  <si>
    <t>Kum. zusätzliche Abschreibungen Investitionsbeiträge</t>
  </si>
  <si>
    <t>HRM2_BI1489</t>
  </si>
  <si>
    <t>Nicht zugeteilte kum. zusätzliche Abschreibungen</t>
  </si>
  <si>
    <t>HRM2_BI0001</t>
  </si>
  <si>
    <t>Aktiven</t>
  </si>
  <si>
    <t>HRM2_BI0020</t>
  </si>
  <si>
    <t>Fremdkapital</t>
  </si>
  <si>
    <t>HRM2_BIKFK</t>
  </si>
  <si>
    <t>20 kf. FK</t>
  </si>
  <si>
    <t>Kurzfristiges Fremdkapital</t>
  </si>
  <si>
    <t>HRM2_BI0200</t>
  </si>
  <si>
    <t>Laufende Verbindlichkeiten</t>
  </si>
  <si>
    <t>HRM2_BI0201</t>
  </si>
  <si>
    <t>Kurzfristige Finanzverbindlichkeiten</t>
  </si>
  <si>
    <t>HRM2_BI2016</t>
  </si>
  <si>
    <t>davon 2016</t>
  </si>
  <si>
    <t>derivative Finanzinstrumente</t>
  </si>
  <si>
    <t>HRM2_BI0204</t>
  </si>
  <si>
    <t>Passive Rechnungsabgrenzungen (Transit. Passiven)</t>
  </si>
  <si>
    <t>HRM2_BI0205</t>
  </si>
  <si>
    <t>Kurzfristige Rückstellungen</t>
  </si>
  <si>
    <t>HRM2_BILFK</t>
  </si>
  <si>
    <t>20 lf. FK</t>
  </si>
  <si>
    <t>Langfristiges Fremdkapital</t>
  </si>
  <si>
    <t>HRM2_BI0206</t>
  </si>
  <si>
    <t>Langfristige Finanzverbindlichkeiten</t>
  </si>
  <si>
    <t>HRM2_BI2066</t>
  </si>
  <si>
    <t>davon 2066</t>
  </si>
  <si>
    <t>Langfristige derivative Finanzinstrumente</t>
  </si>
  <si>
    <t>HRM2_BI2068</t>
  </si>
  <si>
    <t>davon 2068</t>
  </si>
  <si>
    <t>passivierte Investitionsbeiträge</t>
  </si>
  <si>
    <t>HRM2_BI0208</t>
  </si>
  <si>
    <t>Langfristige Rückstellungen</t>
  </si>
  <si>
    <t>HRM2_BI0209</t>
  </si>
  <si>
    <t>Verbindlichkeiten gegenüber Spezialfinanzierungen und Fonds im FK</t>
  </si>
  <si>
    <t>HRM2_BI0029</t>
  </si>
  <si>
    <t>Eigenkapital</t>
  </si>
  <si>
    <t>HRM2_BI0299</t>
  </si>
  <si>
    <t>davon 299</t>
  </si>
  <si>
    <t>Bilanzüberschuss (- Bilanzfehlbetrag)</t>
  </si>
  <si>
    <t>HRM2_BI0002</t>
  </si>
  <si>
    <t>Passiven</t>
  </si>
  <si>
    <t>KZ</t>
  </si>
  <si>
    <t>KENNZAHLEN</t>
  </si>
  <si>
    <t>HRM2_KZ18_23</t>
  </si>
  <si>
    <t>HRM2-Tabelle 18.23</t>
  </si>
  <si>
    <t>Selbstfinanzierung</t>
  </si>
  <si>
    <t>HRM2_KZ18_8</t>
  </si>
  <si>
    <t>HRM2-Tabelle 18.8</t>
  </si>
  <si>
    <t>Selbstfinanzierungsanteil</t>
  </si>
  <si>
    <t>HRM2_KZ18_2_1</t>
  </si>
  <si>
    <t>HRM2-Tabelle 18.2</t>
  </si>
  <si>
    <t>Selbstfinanzierungsgrad inkl. Darlehen und Beteiligungen der Investitionsrechnung</t>
  </si>
  <si>
    <t>HRM2_KZ18_2_2</t>
  </si>
  <si>
    <t>Selbstfinanzierungsgrad ohne Darlehen und Beteiligungen der Investitionsrechnung</t>
  </si>
  <si>
    <t>HRM2_KZFEI</t>
  </si>
  <si>
    <t>Nettoinvestition - Selbstfinanzierung</t>
  </si>
  <si>
    <t>Finanzierungsergebnis inkl. Darlehen und Beteiligungen der Investitionsrechnung</t>
  </si>
  <si>
    <t>HRM2_KZFEO</t>
  </si>
  <si>
    <t>Nettoinvestition ohne Darl./Bet. - Selbstfin.</t>
  </si>
  <si>
    <t>Finanzierungsergebnis ohne Darlehen und Beteiligungen der Investitionsrechnung</t>
  </si>
  <si>
    <t>HRM2_KZ18_10</t>
  </si>
  <si>
    <t>HRM2-Tabelle 18.10</t>
  </si>
  <si>
    <t>Bruttoschulden</t>
  </si>
  <si>
    <t>HRM2_KZ18_4</t>
  </si>
  <si>
    <t>HRM2-Tabelle 18.4</t>
  </si>
  <si>
    <t>Bruttoverschuldungsanteil</t>
  </si>
  <si>
    <t>HRM2_KZ18_20</t>
  </si>
  <si>
    <t>HRM2-Tabelle 18.20</t>
  </si>
  <si>
    <t>Nettoschulden I</t>
  </si>
  <si>
    <t>HRM2_KZ18_21</t>
  </si>
  <si>
    <t>HRM2-Tabelle 18.21</t>
  </si>
  <si>
    <t>Nettoschulden II</t>
  </si>
  <si>
    <t>HRM2_KZ18_7_1</t>
  </si>
  <si>
    <t>HRM2-Tabelle 18.7</t>
  </si>
  <si>
    <t>Nettoschuld I in Fr. je Einwohner</t>
  </si>
  <si>
    <t>HRM2_KZ18_7_2</t>
  </si>
  <si>
    <t>Nettoschuld II in Fr. je Einwohner</t>
  </si>
  <si>
    <t>HRM2_KZ18_1</t>
  </si>
  <si>
    <t>HRM2-Tabelle 18.1</t>
  </si>
  <si>
    <t>Nettoverschuldungsquotient</t>
  </si>
  <si>
    <t>HRM2_KZSG29</t>
  </si>
  <si>
    <t>SG 29</t>
  </si>
  <si>
    <t>HRM2_KZSG299</t>
  </si>
  <si>
    <t>SG 299  in % Laufender Aufwand</t>
  </si>
  <si>
    <t>Eigenkapitaldeckungsgrad</t>
  </si>
  <si>
    <t>HRM2_KZ18_6</t>
  </si>
  <si>
    <t>HRM2-Tabelle 18.6</t>
  </si>
  <si>
    <t>Kapitaldienstanteil</t>
  </si>
  <si>
    <t>HRM2_KZSG44</t>
  </si>
  <si>
    <t>SG 44 - SG 34</t>
  </si>
  <si>
    <t>HRM2_KZSG10</t>
  </si>
  <si>
    <t>Ertrag FV in % SG 10</t>
  </si>
  <si>
    <t>Bruttorendite des Finanzvermögens</t>
  </si>
  <si>
    <t>HRM2_KZ18_22</t>
  </si>
  <si>
    <t>HRM2-Tabelle 18.22</t>
  </si>
  <si>
    <t>Nettozinsaufwand</t>
  </si>
  <si>
    <t>HRM2_KZ18_3</t>
  </si>
  <si>
    <t>HRM2-Tabelle 18.3</t>
  </si>
  <si>
    <t>Zinsbelastungsanteil</t>
  </si>
  <si>
    <t>HRM2_KZ18_9</t>
  </si>
  <si>
    <t>HRM2-Tabelle 18.9</t>
  </si>
  <si>
    <t>Bruttoinvestitionen</t>
  </si>
  <si>
    <t>HRM2_KZ18_13</t>
  </si>
  <si>
    <t>HRM2-Tabelle 18.13</t>
  </si>
  <si>
    <t>Investitionseinnahmen</t>
  </si>
  <si>
    <t>HRM2_KZ18_5</t>
  </si>
  <si>
    <t>HRM2-Tabelle 18.5</t>
  </si>
  <si>
    <t>Investitionsanteil</t>
  </si>
  <si>
    <t>STK</t>
  </si>
  <si>
    <t>STATISTIK</t>
  </si>
  <si>
    <t>HRM2_KZ18_24</t>
  </si>
  <si>
    <t>HRM2-Tabelle 18.24</t>
  </si>
  <si>
    <t xml:space="preserve">Ständige Wohnbevölkerung am Jahresende </t>
  </si>
  <si>
    <t>STK_HG</t>
  </si>
  <si>
    <t>Hilfsgrössen</t>
  </si>
  <si>
    <t>HRM2_KZ18_18</t>
  </si>
  <si>
    <t>HRM2-Tabelle 18.18</t>
  </si>
  <si>
    <t>Laufender Ertrag</t>
  </si>
  <si>
    <t>HRM2_KZ18_16</t>
  </si>
  <si>
    <t>HRM2-Tabelle 18.16</t>
  </si>
  <si>
    <t>Laufender Aufwand</t>
  </si>
  <si>
    <t>HRM2_KZGA</t>
  </si>
  <si>
    <t>Gesamtaufwand</t>
  </si>
  <si>
    <t>HRM2_KZ18_14</t>
  </si>
  <si>
    <t>HRM2-Tabelle 18.14</t>
  </si>
  <si>
    <t>Kapitaldienst</t>
  </si>
  <si>
    <t>STK_FR</t>
  </si>
  <si>
    <t>Finanzrechnung</t>
  </si>
  <si>
    <t>HRM2_KZ18_17</t>
  </si>
  <si>
    <t>HRM2-Tabelle 18.17</t>
  </si>
  <si>
    <t>Laufende Einnahmen</t>
  </si>
  <si>
    <t>HRM2_KZ18_12</t>
  </si>
  <si>
    <t>HRM2-Tabelle 18.12</t>
  </si>
  <si>
    <t>Gesamteinnahmen</t>
  </si>
  <si>
    <t>HRM2_KZ18_15</t>
  </si>
  <si>
    <t>HRM2-Tabelle 18.15</t>
  </si>
  <si>
    <t>Laufende Ausgaben</t>
  </si>
  <si>
    <t>HRM2_KZ18_11</t>
  </si>
  <si>
    <t>HRM2-Tabelle 18.11</t>
  </si>
  <si>
    <t>Gesamtausgaben</t>
  </si>
  <si>
    <t>HRM2_KZEFRLZ</t>
  </si>
  <si>
    <t>Ergebnis Finanzrechnung Laufende Zahlungen</t>
  </si>
  <si>
    <t>HRM2_KZEFRG</t>
  </si>
  <si>
    <t>Ergebnis Finanzrechnung Gesamt</t>
  </si>
  <si>
    <t>Hochrechnung</t>
  </si>
  <si>
    <t>jahr</t>
  </si>
  <si>
    <t>hhg</t>
  </si>
  <si>
    <t>hhnr</t>
  </si>
  <si>
    <t>hhname</t>
  </si>
  <si>
    <t>einheit</t>
  </si>
  <si>
    <t>davon 4110</t>
  </si>
  <si>
    <t>Anteil am Reingewinn der SNB (nur von den Kantonen auszufüllen)</t>
  </si>
  <si>
    <t>Antwort Frage Nr. 1</t>
  </si>
  <si>
    <t>Antwort Frage Nr. 2</t>
  </si>
  <si>
    <t>Antwort Frage Nr. 3</t>
  </si>
  <si>
    <t>Hochrechnung, Budget, Finanzplan</t>
  </si>
  <si>
    <t>Finanzplan</t>
  </si>
  <si>
    <t>Abschnitt 1: Referenzjahr und Identifikatoren</t>
  </si>
  <si>
    <t>Abschnitt 2: Daten</t>
  </si>
  <si>
    <t>Abschnitt 3: Zusatzfragen</t>
  </si>
  <si>
    <t>0000</t>
  </si>
  <si>
    <t>Test Antwort Frage 1</t>
  </si>
  <si>
    <t>Test Antwort Frage 2</t>
  </si>
  <si>
    <t>Test Antwort Frage 3</t>
  </si>
  <si>
    <t>Kanton XY / Stadt XY</t>
  </si>
  <si>
    <t>01</t>
  </si>
  <si>
    <t>CHE-123.456.789</t>
  </si>
  <si>
    <t>Verzinsung Finanzverbindlichkeiten</t>
  </si>
  <si>
    <t>Übrige Passivzinsen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</si>
</sst>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;\-#\ ###\ ##0"/>
    <numFmt numFmtId="165" formatCode="0.0%"/>
  </numFmts>
  <fonts count="14" x14ac:knownFonts="1">
    <font>
      <sz val="10"/>
      <color theme="1"/>
      <name val="Arial"/>
      <family val="2"/>
    </font>
    <font>
      <sz val="10"/>
      <color theme="1"/>
      <name val="Arial Black"/>
      <family val="2"/>
    </font>
    <font>
      <sz val="10"/>
      <color theme="0"/>
      <name val="Arial Black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sz val="10"/>
      <color rgb="FF0070C0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theme="0" tint="-0.24994659260841701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164" fontId="0" fillId="0" borderId="6" xfId="0" applyNumberFormat="1" applyBorder="1" applyAlignment="1" applyProtection="1">
      <alignment horizontal="right" vertical="center"/>
      <protection locked="0"/>
    </xf>
    <xf numFmtId="164" fontId="0" fillId="0" borderId="8" xfId="0" applyNumberForma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164" fontId="8" fillId="0" borderId="6" xfId="0" applyNumberFormat="1" applyFont="1" applyBorder="1" applyAlignment="1" applyProtection="1">
      <alignment horizontal="right" vertical="center"/>
      <protection locked="0"/>
    </xf>
    <xf numFmtId="164" fontId="0" fillId="0" borderId="14" xfId="0" applyNumberFormat="1" applyBorder="1" applyAlignment="1" applyProtection="1">
      <alignment horizontal="right" vertical="center"/>
      <protection locked="0"/>
    </xf>
    <xf numFmtId="164" fontId="0" fillId="0" borderId="26" xfId="0" applyNumberFormat="1" applyBorder="1" applyAlignment="1" applyProtection="1">
      <alignment horizontal="right" vertical="center"/>
      <protection locked="0"/>
    </xf>
    <xf numFmtId="164" fontId="0" fillId="0" borderId="19" xfId="0" applyNumberFormat="1" applyBorder="1" applyAlignment="1" applyProtection="1">
      <alignment horizontal="right" vertical="center"/>
      <protection locked="0"/>
    </xf>
    <xf numFmtId="164" fontId="0" fillId="0" borderId="28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right"/>
    </xf>
    <xf numFmtId="0" fontId="2" fillId="0" borderId="0" xfId="0" applyFont="1"/>
    <xf numFmtId="0" fontId="4" fillId="0" borderId="0" xfId="0" applyFont="1"/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164" fontId="9" fillId="3" borderId="5" xfId="0" applyNumberFormat="1" applyFont="1" applyFill="1" applyBorder="1" applyAlignment="1">
      <alignment horizontal="right" vertical="center"/>
    </xf>
    <xf numFmtId="164" fontId="9" fillId="3" borderId="6" xfId="0" applyNumberFormat="1" applyFont="1" applyFill="1" applyBorder="1" applyAlignment="1">
      <alignment horizontal="right" vertical="center"/>
    </xf>
    <xf numFmtId="0" fontId="0" fillId="3" borderId="7" xfId="0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3" borderId="9" xfId="0" applyFont="1" applyFill="1" applyBorder="1" applyAlignment="1">
      <alignment horizontal="left" vertical="center" wrapText="1"/>
    </xf>
    <xf numFmtId="164" fontId="10" fillId="3" borderId="10" xfId="0" applyNumberFormat="1" applyFont="1" applyFill="1" applyBorder="1" applyAlignment="1">
      <alignment horizontal="right" vertical="center"/>
    </xf>
    <xf numFmtId="0" fontId="0" fillId="3" borderId="12" xfId="0" applyFill="1" applyBorder="1" applyAlignment="1">
      <alignment horizontal="left" vertical="center" wrapText="1"/>
    </xf>
    <xf numFmtId="164" fontId="9" fillId="3" borderId="13" xfId="0" applyNumberFormat="1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left" vertical="center" wrapText="1"/>
    </xf>
    <xf numFmtId="164" fontId="10" fillId="3" borderId="17" xfId="0" applyNumberFormat="1" applyFont="1" applyFill="1" applyBorder="1" applyAlignment="1">
      <alignment horizontal="right" vertical="center"/>
    </xf>
    <xf numFmtId="164" fontId="10" fillId="3" borderId="11" xfId="0" applyNumberFormat="1" applyFont="1" applyFill="1" applyBorder="1" applyAlignment="1">
      <alignment horizontal="right" vertical="center"/>
    </xf>
    <xf numFmtId="164" fontId="10" fillId="3" borderId="16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 wrapText="1"/>
    </xf>
    <xf numFmtId="164" fontId="10" fillId="3" borderId="18" xfId="0" applyNumberFormat="1" applyFont="1" applyFill="1" applyBorder="1" applyAlignment="1">
      <alignment horizontal="right" vertical="center"/>
    </xf>
    <xf numFmtId="0" fontId="4" fillId="3" borderId="20" xfId="0" applyFont="1" applyFill="1" applyBorder="1" applyAlignment="1">
      <alignment horizontal="left" vertical="center" wrapText="1"/>
    </xf>
    <xf numFmtId="164" fontId="10" fillId="3" borderId="21" xfId="0" applyNumberFormat="1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left" vertical="center" wrapText="1"/>
    </xf>
    <xf numFmtId="164" fontId="10" fillId="3" borderId="2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right" vertical="center"/>
    </xf>
    <xf numFmtId="0" fontId="0" fillId="4" borderId="1" xfId="0" applyFill="1" applyBorder="1"/>
    <xf numFmtId="164" fontId="0" fillId="4" borderId="1" xfId="0" applyNumberFormat="1" applyFill="1" applyBorder="1" applyAlignment="1">
      <alignment horizontal="right"/>
    </xf>
    <xf numFmtId="0" fontId="0" fillId="4" borderId="2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164" fontId="9" fillId="4" borderId="5" xfId="0" applyNumberFormat="1" applyFont="1" applyFill="1" applyBorder="1" applyAlignment="1">
      <alignment horizontal="right" vertical="center"/>
    </xf>
    <xf numFmtId="0" fontId="0" fillId="4" borderId="7" xfId="0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164" fontId="10" fillId="4" borderId="11" xfId="0" applyNumberFormat="1" applyFont="1" applyFill="1" applyBorder="1" applyAlignment="1">
      <alignment horizontal="right" vertical="center"/>
    </xf>
    <xf numFmtId="0" fontId="0" fillId="4" borderId="12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164" fontId="9" fillId="4" borderId="19" xfId="0" applyNumberFormat="1" applyFont="1" applyFill="1" applyBorder="1" applyAlignment="1">
      <alignment horizontal="right" vertical="center"/>
    </xf>
    <xf numFmtId="0" fontId="0" fillId="4" borderId="22" xfId="0" applyFill="1" applyBorder="1" applyAlignment="1">
      <alignment horizontal="left" vertical="center" wrapText="1"/>
    </xf>
    <xf numFmtId="164" fontId="9" fillId="4" borderId="2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/>
    </xf>
    <xf numFmtId="0" fontId="0" fillId="5" borderId="1" xfId="0" applyFill="1" applyBorder="1"/>
    <xf numFmtId="164" fontId="0" fillId="5" borderId="1" xfId="0" applyNumberFormat="1" applyFill="1" applyBorder="1" applyAlignment="1">
      <alignment horizontal="right"/>
    </xf>
    <xf numFmtId="0" fontId="4" fillId="5" borderId="27" xfId="0" applyFont="1" applyFill="1" applyBorder="1" applyAlignment="1">
      <alignment horizontal="left" vertical="center" wrapText="1"/>
    </xf>
    <xf numFmtId="164" fontId="10" fillId="5" borderId="28" xfId="0" applyNumberFormat="1" applyFont="1" applyFill="1" applyBorder="1" applyAlignment="1">
      <alignment horizontal="right" vertical="center"/>
    </xf>
    <xf numFmtId="0" fontId="4" fillId="5" borderId="9" xfId="0" applyFont="1" applyFill="1" applyBorder="1" applyAlignment="1">
      <alignment horizontal="left" vertical="center" wrapText="1"/>
    </xf>
    <xf numFmtId="164" fontId="10" fillId="5" borderId="11" xfId="0" applyNumberFormat="1" applyFont="1" applyFill="1" applyBorder="1" applyAlignment="1">
      <alignment horizontal="right" vertical="center"/>
    </xf>
    <xf numFmtId="0" fontId="0" fillId="5" borderId="12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0" fontId="0" fillId="5" borderId="25" xfId="0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164" fontId="10" fillId="5" borderId="29" xfId="0" applyNumberFormat="1" applyFont="1" applyFill="1" applyBorder="1" applyAlignment="1">
      <alignment horizontal="right" vertical="center"/>
    </xf>
    <xf numFmtId="0" fontId="4" fillId="5" borderId="30" xfId="0" applyFont="1" applyFill="1" applyBorder="1" applyAlignment="1">
      <alignment horizontal="left" vertical="center" wrapText="1"/>
    </xf>
    <xf numFmtId="164" fontId="10" fillId="5" borderId="31" xfId="0" applyNumberFormat="1" applyFont="1" applyFill="1" applyBorder="1" applyAlignment="1">
      <alignment horizontal="right" vertical="center"/>
    </xf>
    <xf numFmtId="0" fontId="0" fillId="5" borderId="32" xfId="0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6" borderId="1" xfId="0" applyFill="1" applyBorder="1"/>
    <xf numFmtId="164" fontId="0" fillId="6" borderId="1" xfId="0" applyNumberFormat="1" applyFill="1" applyBorder="1" applyAlignment="1">
      <alignment horizontal="right"/>
    </xf>
    <xf numFmtId="0" fontId="0" fillId="6" borderId="2" xfId="0" applyFill="1" applyBorder="1" applyAlignment="1">
      <alignment horizontal="left" vertical="center" wrapText="1"/>
    </xf>
    <xf numFmtId="164" fontId="9" fillId="6" borderId="33" xfId="0" applyNumberFormat="1" applyFont="1" applyFill="1" applyBorder="1" applyAlignment="1">
      <alignment horizontal="right" vertical="center"/>
    </xf>
    <xf numFmtId="0" fontId="0" fillId="6" borderId="4" xfId="0" applyFill="1" applyBorder="1" applyAlignment="1">
      <alignment horizontal="left" vertical="center" wrapText="1"/>
    </xf>
    <xf numFmtId="165" fontId="9" fillId="6" borderId="6" xfId="0" applyNumberFormat="1" applyFont="1" applyFill="1" applyBorder="1" applyAlignment="1">
      <alignment horizontal="right" vertical="center"/>
    </xf>
    <xf numFmtId="0" fontId="0" fillId="6" borderId="7" xfId="0" applyFill="1" applyBorder="1" applyAlignment="1">
      <alignment horizontal="left" vertical="center" wrapText="1"/>
    </xf>
    <xf numFmtId="165" fontId="9" fillId="6" borderId="8" xfId="0" applyNumberFormat="1" applyFont="1" applyFill="1" applyBorder="1" applyAlignment="1">
      <alignment horizontal="right" vertical="center"/>
    </xf>
    <xf numFmtId="0" fontId="0" fillId="6" borderId="12" xfId="0" applyFill="1" applyBorder="1" applyAlignment="1">
      <alignment horizontal="left" vertical="center" wrapText="1"/>
    </xf>
    <xf numFmtId="164" fontId="9" fillId="6" borderId="8" xfId="0" applyNumberFormat="1" applyFont="1" applyFill="1" applyBorder="1" applyAlignment="1">
      <alignment horizontal="right" vertical="center"/>
    </xf>
    <xf numFmtId="0" fontId="0" fillId="6" borderId="9" xfId="0" applyFill="1" applyBorder="1" applyAlignment="1">
      <alignment horizontal="left" vertical="center" wrapText="1"/>
    </xf>
    <xf numFmtId="165" fontId="9" fillId="6" borderId="11" xfId="0" applyNumberFormat="1" applyFont="1" applyFill="1" applyBorder="1" applyAlignment="1">
      <alignment horizontal="right" vertical="center"/>
    </xf>
    <xf numFmtId="0" fontId="0" fillId="7" borderId="1" xfId="0" applyFill="1" applyBorder="1"/>
    <xf numFmtId="164" fontId="0" fillId="7" borderId="1" xfId="0" applyNumberFormat="1" applyFill="1" applyBorder="1" applyAlignment="1">
      <alignment horizontal="right"/>
    </xf>
    <xf numFmtId="0" fontId="0" fillId="7" borderId="0" xfId="0" applyFill="1" applyAlignment="1">
      <alignment horizontal="left" vertical="center" wrapText="1"/>
    </xf>
    <xf numFmtId="0" fontId="0" fillId="7" borderId="9" xfId="0" applyFill="1" applyBorder="1" applyAlignment="1">
      <alignment horizontal="left" vertical="center" wrapText="1"/>
    </xf>
    <xf numFmtId="164" fontId="0" fillId="7" borderId="9" xfId="0" applyNumberFormat="1" applyFill="1" applyBorder="1" applyAlignment="1">
      <alignment horizontal="right" vertical="center"/>
    </xf>
    <xf numFmtId="0" fontId="0" fillId="7" borderId="12" xfId="0" applyFill="1" applyBorder="1" applyAlignment="1">
      <alignment horizontal="left" vertical="center" wrapText="1"/>
    </xf>
    <xf numFmtId="164" fontId="9" fillId="7" borderId="17" xfId="0" applyNumberFormat="1" applyFont="1" applyFill="1" applyBorder="1" applyAlignment="1">
      <alignment horizontal="right" vertical="center"/>
    </xf>
    <xf numFmtId="0" fontId="0" fillId="7" borderId="4" xfId="0" applyFill="1" applyBorder="1" applyAlignment="1">
      <alignment horizontal="left" vertical="center" wrapText="1"/>
    </xf>
    <xf numFmtId="164" fontId="9" fillId="7" borderId="33" xfId="0" applyNumberFormat="1" applyFont="1" applyFill="1" applyBorder="1" applyAlignment="1">
      <alignment horizontal="right" vertical="center"/>
    </xf>
    <xf numFmtId="0" fontId="0" fillId="7" borderId="7" xfId="0" applyFill="1" applyBorder="1" applyAlignment="1">
      <alignment horizontal="left" vertical="center" wrapText="1"/>
    </xf>
    <xf numFmtId="164" fontId="9" fillId="7" borderId="14" xfId="0" applyNumberFormat="1" applyFont="1" applyFill="1" applyBorder="1" applyAlignment="1">
      <alignment horizontal="right" vertical="center"/>
    </xf>
    <xf numFmtId="164" fontId="4" fillId="8" borderId="11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/>
    <xf numFmtId="0" fontId="12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164" fontId="0" fillId="0" borderId="5" xfId="0" applyNumberFormat="1" applyBorder="1" applyAlignment="1" applyProtection="1">
      <alignment horizontal="right" vertical="center"/>
      <protection locked="0"/>
    </xf>
    <xf numFmtId="164" fontId="9" fillId="7" borderId="8" xfId="0" applyNumberFormat="1" applyFont="1" applyFill="1" applyBorder="1" applyAlignment="1">
      <alignment horizontal="right" vertical="center"/>
    </xf>
    <xf numFmtId="164" fontId="9" fillId="7" borderId="16" xfId="0" applyNumberFormat="1" applyFont="1" applyFill="1" applyBorder="1" applyAlignment="1">
      <alignment horizontal="right" vertical="center"/>
    </xf>
    <xf numFmtId="164" fontId="9" fillId="7" borderId="45" xfId="0" applyNumberFormat="1" applyFont="1" applyFill="1" applyBorder="1" applyAlignment="1">
      <alignment horizontal="right" vertical="center"/>
    </xf>
    <xf numFmtId="164" fontId="9" fillId="7" borderId="13" xfId="0" applyNumberFormat="1" applyFont="1" applyFill="1" applyBorder="1" applyAlignment="1">
      <alignment horizontal="right" vertical="center"/>
    </xf>
    <xf numFmtId="164" fontId="9" fillId="7" borderId="41" xfId="0" applyNumberFormat="1" applyFont="1" applyFill="1" applyBorder="1" applyAlignment="1">
      <alignment horizontal="right" vertical="center"/>
    </xf>
    <xf numFmtId="0" fontId="0" fillId="0" borderId="43" xfId="0" applyBorder="1" applyAlignment="1" applyProtection="1">
      <alignment vertical="center"/>
      <protection locked="0"/>
    </xf>
    <xf numFmtId="164" fontId="9" fillId="6" borderId="45" xfId="0" applyNumberFormat="1" applyFont="1" applyFill="1" applyBorder="1" applyAlignment="1">
      <alignment horizontal="right" vertical="center"/>
    </xf>
    <xf numFmtId="165" fontId="9" fillId="6" borderId="5" xfId="0" applyNumberFormat="1" applyFont="1" applyFill="1" applyBorder="1" applyAlignment="1">
      <alignment horizontal="right" vertical="center"/>
    </xf>
    <xf numFmtId="165" fontId="9" fillId="6" borderId="41" xfId="0" applyNumberFormat="1" applyFont="1" applyFill="1" applyBorder="1" applyAlignment="1">
      <alignment horizontal="right" vertical="center"/>
    </xf>
    <xf numFmtId="164" fontId="9" fillId="6" borderId="41" xfId="0" applyNumberFormat="1" applyFont="1" applyFill="1" applyBorder="1" applyAlignment="1">
      <alignment horizontal="right" vertical="center"/>
    </xf>
    <xf numFmtId="165" fontId="9" fillId="6" borderId="10" xfId="0" applyNumberFormat="1" applyFont="1" applyFill="1" applyBorder="1" applyAlignment="1">
      <alignment horizontal="right" vertical="center"/>
    </xf>
    <xf numFmtId="164" fontId="10" fillId="5" borderId="10" xfId="0" applyNumberFormat="1" applyFont="1" applyFill="1" applyBorder="1" applyAlignment="1">
      <alignment horizontal="right" vertical="center"/>
    </xf>
    <xf numFmtId="164" fontId="10" fillId="5" borderId="46" xfId="0" applyNumberFormat="1" applyFont="1" applyFill="1" applyBorder="1" applyAlignment="1">
      <alignment horizontal="right" vertical="center"/>
    </xf>
    <xf numFmtId="164" fontId="0" fillId="0" borderId="13" xfId="0" applyNumberFormat="1" applyBorder="1" applyAlignment="1" applyProtection="1">
      <alignment horizontal="right" vertical="center"/>
      <protection locked="0"/>
    </xf>
    <xf numFmtId="164" fontId="0" fillId="0" borderId="41" xfId="0" applyNumberFormat="1" applyBorder="1" applyAlignment="1" applyProtection="1">
      <alignment horizontal="right" vertical="center"/>
      <protection locked="0"/>
    </xf>
    <xf numFmtId="164" fontId="0" fillId="0" borderId="45" xfId="0" applyNumberFormat="1" applyBorder="1" applyAlignment="1" applyProtection="1">
      <alignment horizontal="right" vertical="center"/>
      <protection locked="0"/>
    </xf>
    <xf numFmtId="164" fontId="4" fillId="8" borderId="10" xfId="0" applyNumberFormat="1" applyFont="1" applyFill="1" applyBorder="1" applyAlignment="1" applyProtection="1">
      <alignment horizontal="right" vertical="center"/>
      <protection locked="0"/>
    </xf>
    <xf numFmtId="164" fontId="0" fillId="0" borderId="18" xfId="0" applyNumberFormat="1" applyBorder="1" applyAlignment="1" applyProtection="1">
      <alignment horizontal="right" vertical="center"/>
      <protection locked="0"/>
    </xf>
    <xf numFmtId="164" fontId="10" fillId="5" borderId="47" xfId="0" applyNumberFormat="1" applyFont="1" applyFill="1" applyBorder="1" applyAlignment="1">
      <alignment horizontal="right" vertical="center"/>
    </xf>
    <xf numFmtId="164" fontId="10" fillId="5" borderId="44" xfId="0" applyNumberFormat="1" applyFont="1" applyFill="1" applyBorder="1" applyAlignment="1">
      <alignment horizontal="right" vertical="center"/>
    </xf>
    <xf numFmtId="164" fontId="0" fillId="0" borderId="48" xfId="0" applyNumberFormat="1" applyBorder="1" applyAlignment="1" applyProtection="1">
      <alignment horizontal="right"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164" fontId="10" fillId="4" borderId="10" xfId="0" applyNumberFormat="1" applyFont="1" applyFill="1" applyBorder="1" applyAlignment="1">
      <alignment horizontal="right" vertical="center"/>
    </xf>
    <xf numFmtId="0" fontId="0" fillId="0" borderId="43" xfId="0" applyBorder="1" applyProtection="1">
      <protection locked="0"/>
    </xf>
    <xf numFmtId="0" fontId="5" fillId="7" borderId="51" xfId="0" applyFont="1" applyFill="1" applyBorder="1" applyAlignment="1">
      <alignment horizontal="right" vertical="center" wrapText="1"/>
    </xf>
    <xf numFmtId="0" fontId="4" fillId="7" borderId="34" xfId="0" applyFont="1" applyFill="1" applyBorder="1" applyAlignment="1">
      <alignment horizontal="left" vertical="center" wrapText="1"/>
    </xf>
    <xf numFmtId="0" fontId="5" fillId="7" borderId="52" xfId="0" applyFont="1" applyFill="1" applyBorder="1" applyAlignment="1">
      <alignment horizontal="right" vertical="center" wrapText="1"/>
    </xf>
    <xf numFmtId="0" fontId="5" fillId="7" borderId="36" xfId="0" applyFont="1" applyFill="1" applyBorder="1" applyAlignment="1">
      <alignment horizontal="right" vertical="center" wrapText="1"/>
    </xf>
    <xf numFmtId="0" fontId="5" fillId="7" borderId="39" xfId="0" applyFont="1" applyFill="1" applyBorder="1" applyAlignment="1">
      <alignment horizontal="right" vertical="center" wrapText="1"/>
    </xf>
    <xf numFmtId="0" fontId="4" fillId="7" borderId="53" xfId="0" applyFont="1" applyFill="1" applyBorder="1"/>
    <xf numFmtId="0" fontId="5" fillId="6" borderId="54" xfId="0" applyFont="1" applyFill="1" applyBorder="1" applyAlignment="1">
      <alignment horizontal="right" vertical="center" wrapText="1"/>
    </xf>
    <xf numFmtId="0" fontId="5" fillId="6" borderId="36" xfId="0" applyFont="1" applyFill="1" applyBorder="1" applyAlignment="1">
      <alignment horizontal="right" vertical="center" wrapText="1"/>
    </xf>
    <xf numFmtId="0" fontId="5" fillId="6" borderId="39" xfId="0" applyFont="1" applyFill="1" applyBorder="1" applyAlignment="1">
      <alignment horizontal="right" vertical="center" wrapText="1"/>
    </xf>
    <xf numFmtId="0" fontId="5" fillId="6" borderId="52" xfId="0" applyFont="1" applyFill="1" applyBorder="1" applyAlignment="1">
      <alignment horizontal="right" vertical="center" wrapText="1"/>
    </xf>
    <xf numFmtId="0" fontId="5" fillId="6" borderId="34" xfId="0" applyFont="1" applyFill="1" applyBorder="1" applyAlignment="1">
      <alignment horizontal="right" vertical="center" wrapText="1"/>
    </xf>
    <xf numFmtId="0" fontId="4" fillId="6" borderId="53" xfId="0" applyFont="1" applyFill="1" applyBorder="1"/>
    <xf numFmtId="0" fontId="7" fillId="5" borderId="34" xfId="0" applyFont="1" applyFill="1" applyBorder="1" applyAlignment="1">
      <alignment horizontal="right" vertical="center" wrapText="1"/>
    </xf>
    <xf numFmtId="0" fontId="7" fillId="5" borderId="55" xfId="0" applyFont="1" applyFill="1" applyBorder="1" applyAlignment="1">
      <alignment horizontal="right" vertical="center" wrapText="1"/>
    </xf>
    <xf numFmtId="0" fontId="5" fillId="5" borderId="52" xfId="0" applyFont="1" applyFill="1" applyBorder="1" applyAlignment="1">
      <alignment horizontal="right" vertical="center" wrapText="1"/>
    </xf>
    <xf numFmtId="0" fontId="5" fillId="5" borderId="36" xfId="0" applyFont="1" applyFill="1" applyBorder="1" applyAlignment="1">
      <alignment horizontal="right" vertical="center" wrapText="1"/>
    </xf>
    <xf numFmtId="0" fontId="5" fillId="5" borderId="39" xfId="0" applyFont="1" applyFill="1" applyBorder="1" applyAlignment="1">
      <alignment horizontal="right" vertical="center" wrapText="1"/>
    </xf>
    <xf numFmtId="0" fontId="5" fillId="5" borderId="56" xfId="0" applyFont="1" applyFill="1" applyBorder="1" applyAlignment="1">
      <alignment horizontal="right" vertical="center" wrapText="1"/>
    </xf>
    <xf numFmtId="0" fontId="5" fillId="5" borderId="43" xfId="0" applyFont="1" applyFill="1" applyBorder="1" applyAlignment="1">
      <alignment horizontal="right" vertical="center" wrapText="1"/>
    </xf>
    <xf numFmtId="0" fontId="7" fillId="5" borderId="53" xfId="0" applyFont="1" applyFill="1" applyBorder="1" applyAlignment="1">
      <alignment horizontal="right" vertical="center" wrapText="1"/>
    </xf>
    <xf numFmtId="0" fontId="7" fillId="5" borderId="50" xfId="0" applyFont="1" applyFill="1" applyBorder="1" applyAlignment="1">
      <alignment horizontal="right" vertical="center" wrapText="1"/>
    </xf>
    <xf numFmtId="0" fontId="5" fillId="5" borderId="57" xfId="0" applyFont="1" applyFill="1" applyBorder="1" applyAlignment="1">
      <alignment horizontal="right" vertical="center" wrapText="1"/>
    </xf>
    <xf numFmtId="0" fontId="4" fillId="5" borderId="53" xfId="0" applyFont="1" applyFill="1" applyBorder="1"/>
    <xf numFmtId="0" fontId="5" fillId="4" borderId="54" xfId="0" applyFont="1" applyFill="1" applyBorder="1" applyAlignment="1">
      <alignment horizontal="right" vertical="center" wrapText="1"/>
    </xf>
    <xf numFmtId="0" fontId="5" fillId="4" borderId="36" xfId="0" applyFont="1" applyFill="1" applyBorder="1" applyAlignment="1">
      <alignment horizontal="right" vertical="center" wrapText="1"/>
    </xf>
    <xf numFmtId="0" fontId="5" fillId="4" borderId="39" xfId="0" applyFont="1" applyFill="1" applyBorder="1" applyAlignment="1">
      <alignment horizontal="right" vertical="center" wrapText="1"/>
    </xf>
    <xf numFmtId="0" fontId="7" fillId="4" borderId="34" xfId="0" applyFont="1" applyFill="1" applyBorder="1" applyAlignment="1">
      <alignment horizontal="right" vertical="center" wrapText="1"/>
    </xf>
    <xf numFmtId="0" fontId="5" fillId="4" borderId="52" xfId="0" applyFont="1" applyFill="1" applyBorder="1" applyAlignment="1">
      <alignment horizontal="right" vertical="center" wrapText="1"/>
    </xf>
    <xf numFmtId="0" fontId="4" fillId="4" borderId="53" xfId="0" applyFont="1" applyFill="1" applyBorder="1"/>
    <xf numFmtId="0" fontId="7" fillId="3" borderId="58" xfId="0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0" fontId="5" fillId="3" borderId="54" xfId="0" applyFont="1" applyFill="1" applyBorder="1" applyAlignment="1">
      <alignment horizontal="right" vertical="center" wrapText="1"/>
    </xf>
    <xf numFmtId="0" fontId="5" fillId="3" borderId="36" xfId="0" applyFont="1" applyFill="1" applyBorder="1" applyAlignment="1">
      <alignment horizontal="right" vertical="center" wrapText="1"/>
    </xf>
    <xf numFmtId="0" fontId="5" fillId="3" borderId="39" xfId="0" applyFont="1" applyFill="1" applyBorder="1" applyAlignment="1">
      <alignment horizontal="right" vertical="center" wrapText="1"/>
    </xf>
    <xf numFmtId="0" fontId="7" fillId="3" borderId="34" xfId="0" applyFont="1" applyFill="1" applyBorder="1" applyAlignment="1">
      <alignment horizontal="right" vertical="center" wrapText="1"/>
    </xf>
    <xf numFmtId="0" fontId="5" fillId="3" borderId="52" xfId="0" applyFont="1" applyFill="1" applyBorder="1" applyAlignment="1">
      <alignment horizontal="right" vertical="center" wrapText="1"/>
    </xf>
    <xf numFmtId="0" fontId="7" fillId="3" borderId="60" xfId="0" applyFont="1" applyFill="1" applyBorder="1" applyAlignment="1">
      <alignment horizontal="right" vertical="center" wrapText="1"/>
    </xf>
    <xf numFmtId="0" fontId="7" fillId="3" borderId="61" xfId="0" applyFont="1" applyFill="1" applyBorder="1" applyAlignment="1">
      <alignment horizontal="right" vertical="center" wrapText="1"/>
    </xf>
    <xf numFmtId="0" fontId="3" fillId="2" borderId="43" xfId="0" applyFont="1" applyFill="1" applyBorder="1" applyAlignment="1">
      <alignment horizontal="left"/>
    </xf>
    <xf numFmtId="0" fontId="1" fillId="2" borderId="0" xfId="0" applyFont="1" applyFill="1"/>
    <xf numFmtId="0" fontId="4" fillId="2" borderId="0" xfId="0" applyFont="1" applyFill="1" applyAlignment="1">
      <alignment horizontal="right"/>
    </xf>
    <xf numFmtId="0" fontId="4" fillId="2" borderId="61" xfId="0" applyFont="1" applyFill="1" applyBorder="1"/>
    <xf numFmtId="0" fontId="4" fillId="2" borderId="22" xfId="0" applyFont="1" applyFill="1" applyBorder="1" applyAlignment="1">
      <alignment horizontal="right"/>
    </xf>
    <xf numFmtId="0" fontId="4" fillId="3" borderId="53" xfId="0" applyFont="1" applyFill="1" applyBorder="1"/>
    <xf numFmtId="0" fontId="13" fillId="0" borderId="0" xfId="0" applyFont="1"/>
    <xf numFmtId="164" fontId="6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3" fillId="0" borderId="0" xfId="0" applyFont="1"/>
    <xf numFmtId="164" fontId="10" fillId="9" borderId="11" xfId="0" applyNumberFormat="1" applyFont="1" applyFill="1" applyBorder="1" applyAlignment="1">
      <alignment horizontal="right" vertical="center"/>
    </xf>
    <xf numFmtId="164" fontId="9" fillId="4" borderId="18" xfId="0" applyNumberFormat="1" applyFont="1" applyFill="1" applyBorder="1" applyAlignment="1">
      <alignment horizontal="right" vertical="center"/>
    </xf>
    <xf numFmtId="164" fontId="9" fillId="4" borderId="23" xfId="0" applyNumberFormat="1" applyFont="1" applyFill="1" applyBorder="1" applyAlignment="1">
      <alignment horizontal="right" vertical="center"/>
    </xf>
    <xf numFmtId="0" fontId="5" fillId="4" borderId="61" xfId="0" applyFont="1" applyFill="1" applyBorder="1" applyAlignment="1">
      <alignment horizontal="right" vertical="center" wrapText="1"/>
    </xf>
    <xf numFmtId="164" fontId="0" fillId="0" borderId="62" xfId="0" applyNumberFormat="1" applyBorder="1" applyAlignment="1" applyProtection="1">
      <alignment horizontal="right" vertical="center"/>
      <protection locked="0"/>
    </xf>
    <xf numFmtId="0" fontId="7" fillId="9" borderId="34" xfId="0" applyFont="1" applyFill="1" applyBorder="1" applyAlignment="1">
      <alignment horizontal="right" vertical="center" wrapText="1"/>
    </xf>
    <xf numFmtId="0" fontId="4" fillId="9" borderId="9" xfId="0" applyFont="1" applyFill="1" applyBorder="1" applyAlignment="1">
      <alignment horizontal="left" vertical="center" wrapText="1"/>
    </xf>
    <xf numFmtId="164" fontId="10" fillId="9" borderId="10" xfId="0" applyNumberFormat="1" applyFont="1" applyFill="1" applyBorder="1" applyAlignment="1">
      <alignment horizontal="right" vertical="center"/>
    </xf>
    <xf numFmtId="164" fontId="10" fillId="9" borderId="35" xfId="0" applyNumberFormat="1" applyFont="1" applyFill="1" applyBorder="1" applyAlignment="1">
      <alignment horizontal="right" vertical="center"/>
    </xf>
    <xf numFmtId="0" fontId="5" fillId="4" borderId="60" xfId="0" applyFont="1" applyFill="1" applyBorder="1" applyAlignment="1">
      <alignment horizontal="right" vertical="center" wrapText="1"/>
    </xf>
    <xf numFmtId="0" fontId="11" fillId="0" borderId="34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35" xfId="0" applyFont="1" applyBorder="1" applyAlignment="1">
      <alignment horizontal="left"/>
    </xf>
    <xf numFmtId="0" fontId="4" fillId="2" borderId="36" xfId="0" applyFont="1" applyFill="1" applyBorder="1" applyAlignment="1" applyProtection="1">
      <alignment horizontal="right" vertical="center"/>
      <protection locked="0"/>
    </xf>
    <xf numFmtId="0" fontId="4" fillId="2" borderId="37" xfId="0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49" fontId="0" fillId="10" borderId="5" xfId="0" applyNumberFormat="1" applyFill="1" applyBorder="1" applyAlignment="1" applyProtection="1">
      <alignment horizontal="left" vertical="center"/>
      <protection locked="0"/>
    </xf>
    <xf numFmtId="49" fontId="0" fillId="10" borderId="4" xfId="0" applyNumberFormat="1" applyFill="1" applyBorder="1" applyAlignment="1" applyProtection="1">
      <alignment horizontal="left" vertical="center"/>
      <protection locked="0"/>
    </xf>
    <xf numFmtId="49" fontId="0" fillId="10" borderId="38" xfId="0" applyNumberFormat="1" applyFill="1" applyBorder="1" applyAlignment="1" applyProtection="1">
      <alignment horizontal="left" vertical="center"/>
      <protection locked="0"/>
    </xf>
    <xf numFmtId="0" fontId="0" fillId="10" borderId="5" xfId="0" quotePrefix="1" applyFill="1" applyBorder="1" applyAlignment="1" applyProtection="1">
      <alignment horizontal="left" vertical="center"/>
      <protection locked="0"/>
    </xf>
    <xf numFmtId="0" fontId="0" fillId="10" borderId="4" xfId="0" applyFill="1" applyBorder="1" applyAlignment="1" applyProtection="1">
      <alignment horizontal="left" vertical="center"/>
      <protection locked="0"/>
    </xf>
    <xf numFmtId="0" fontId="0" fillId="10" borderId="38" xfId="0" applyFill="1" applyBorder="1" applyAlignment="1" applyProtection="1">
      <alignment horizontal="left" vertical="center"/>
      <protection locked="0"/>
    </xf>
    <xf numFmtId="0" fontId="4" fillId="2" borderId="39" xfId="0" applyFont="1" applyFill="1" applyBorder="1" applyAlignment="1" applyProtection="1">
      <alignment horizontal="right" vertical="center"/>
      <protection locked="0"/>
    </xf>
    <xf numFmtId="0" fontId="4" fillId="2" borderId="40" xfId="0" applyFont="1" applyFill="1" applyBorder="1" applyAlignment="1" applyProtection="1">
      <alignment horizontal="right" vertical="center"/>
      <protection locked="0"/>
    </xf>
    <xf numFmtId="0" fontId="0" fillId="10" borderId="41" xfId="0" applyFill="1" applyBorder="1" applyAlignment="1" applyProtection="1">
      <alignment horizontal="left" vertical="center"/>
      <protection locked="0"/>
    </xf>
    <xf numFmtId="0" fontId="0" fillId="10" borderId="7" xfId="0" applyFill="1" applyBorder="1" applyAlignment="1" applyProtection="1">
      <alignment horizontal="left" vertical="center"/>
      <protection locked="0"/>
    </xf>
    <xf numFmtId="0" fontId="0" fillId="10" borderId="42" xfId="0" applyFill="1" applyBorder="1" applyAlignment="1" applyProtection="1">
      <alignment horizontal="left" vertical="center"/>
      <protection locked="0"/>
    </xf>
    <xf numFmtId="0" fontId="4" fillId="2" borderId="42" xfId="0" applyFont="1" applyFill="1" applyBorder="1" applyAlignment="1" applyProtection="1">
      <alignment horizontal="righ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5"/>
  <sheetViews>
    <sheetView showGridLines="0" showZeros="0" tabSelected="1" zoomScaleNormal="100" zoomScaleSheetLayoutView="70" workbookViewId="0">
      <pane xSplit="3" ySplit="12" topLeftCell="D13" activePane="bottomRight" state="frozen"/>
      <selection activeCell="H206" sqref="H206"/>
      <selection pane="topRight" activeCell="H206" sqref="H206"/>
      <selection pane="bottomLeft" activeCell="H206" sqref="H206"/>
      <selection pane="bottomRight" activeCell="B1" sqref="B1"/>
    </sheetView>
  </sheetViews>
  <sheetFormatPr baseColWidth="10" defaultColWidth="11.42578125" defaultRowHeight="12.75" outlineLevelCol="1" x14ac:dyDescent="0.2"/>
  <cols>
    <col min="1" max="1" width="17.85546875" style="1" hidden="1" customWidth="1" outlineLevel="1"/>
    <col min="2" max="2" width="28" style="1" customWidth="1" collapsed="1"/>
    <col min="3" max="3" width="67.7109375" style="1" customWidth="1"/>
    <col min="4" max="8" width="14.140625" style="1" customWidth="1"/>
    <col min="9" max="9" width="28.7109375" style="1" customWidth="1"/>
    <col min="10" max="16384" width="11.42578125" style="1"/>
  </cols>
  <sheetData>
    <row r="1" spans="1:10" ht="15.75" x14ac:dyDescent="0.25">
      <c r="A1"/>
      <c r="B1" s="172" t="s">
        <v>468</v>
      </c>
      <c r="C1"/>
      <c r="D1"/>
      <c r="E1"/>
      <c r="F1"/>
      <c r="G1"/>
      <c r="H1"/>
      <c r="I1" s="170"/>
      <c r="J1" s="171"/>
    </row>
    <row r="2" spans="1:10" ht="15" x14ac:dyDescent="0.2">
      <c r="A2"/>
      <c r="B2" s="169"/>
      <c r="C2"/>
      <c r="D2"/>
      <c r="E2"/>
      <c r="F2"/>
      <c r="G2"/>
      <c r="H2"/>
      <c r="I2" s="170"/>
      <c r="J2" s="171"/>
    </row>
    <row r="3" spans="1:10" s="99" customFormat="1" x14ac:dyDescent="0.2">
      <c r="A3" s="97" t="s">
        <v>5</v>
      </c>
      <c r="B3" s="183" t="s">
        <v>470</v>
      </c>
      <c r="C3" s="184"/>
      <c r="D3" s="184"/>
      <c r="E3" s="184"/>
      <c r="F3" s="184"/>
      <c r="G3" s="184"/>
      <c r="H3" s="185"/>
      <c r="I3" s="98"/>
    </row>
    <row r="4" spans="1:10" ht="12.75" customHeight="1" x14ac:dyDescent="0.2">
      <c r="A4"/>
      <c r="B4" s="186" t="s">
        <v>458</v>
      </c>
      <c r="C4" s="187"/>
      <c r="D4" s="188">
        <v>2025</v>
      </c>
      <c r="E4" s="189"/>
      <c r="F4" s="189"/>
      <c r="G4" s="189"/>
      <c r="H4" s="190"/>
      <c r="I4" s="2"/>
    </row>
    <row r="5" spans="1:10" ht="12.75" customHeight="1" x14ac:dyDescent="0.2">
      <c r="A5"/>
      <c r="B5" s="186" t="s">
        <v>459</v>
      </c>
      <c r="C5" s="187"/>
      <c r="D5" s="191" t="s">
        <v>478</v>
      </c>
      <c r="E5" s="192"/>
      <c r="F5" s="192"/>
      <c r="G5" s="192"/>
      <c r="H5" s="193"/>
      <c r="I5" s="2"/>
    </row>
    <row r="6" spans="1:10" ht="12.75" customHeight="1" x14ac:dyDescent="0.2">
      <c r="A6"/>
      <c r="B6" s="186" t="s">
        <v>460</v>
      </c>
      <c r="C6" s="187"/>
      <c r="D6" s="194" t="s">
        <v>473</v>
      </c>
      <c r="E6" s="195"/>
      <c r="F6" s="195"/>
      <c r="G6" s="195"/>
      <c r="H6" s="196"/>
      <c r="I6" s="2"/>
    </row>
    <row r="7" spans="1:10" ht="12.75" customHeight="1" x14ac:dyDescent="0.2">
      <c r="A7"/>
      <c r="B7" s="186" t="s">
        <v>461</v>
      </c>
      <c r="C7" s="187"/>
      <c r="D7" s="191" t="s">
        <v>477</v>
      </c>
      <c r="E7" s="192"/>
      <c r="F7" s="192"/>
      <c r="G7" s="192"/>
      <c r="H7" s="193"/>
      <c r="I7" s="2"/>
    </row>
    <row r="8" spans="1:10" ht="12.75" customHeight="1" x14ac:dyDescent="0.2">
      <c r="A8"/>
      <c r="B8" s="197" t="s">
        <v>462</v>
      </c>
      <c r="C8" s="198"/>
      <c r="D8" s="199" t="s">
        <v>479</v>
      </c>
      <c r="E8" s="200"/>
      <c r="F8" s="200"/>
      <c r="G8" s="200"/>
      <c r="H8" s="201"/>
      <c r="I8" s="2"/>
    </row>
    <row r="9" spans="1:10" ht="15" x14ac:dyDescent="0.3">
      <c r="A9"/>
      <c r="B9" s="12"/>
      <c r="C9" s="13" t="s">
        <v>0</v>
      </c>
      <c r="D9"/>
      <c r="E9"/>
      <c r="F9"/>
      <c r="G9"/>
      <c r="H9"/>
    </row>
    <row r="10" spans="1:10" s="99" customFormat="1" x14ac:dyDescent="0.2">
      <c r="A10" s="97" t="s">
        <v>5</v>
      </c>
      <c r="B10" s="183" t="s">
        <v>471</v>
      </c>
      <c r="C10" s="184"/>
      <c r="D10" s="184"/>
      <c r="E10" s="184"/>
      <c r="F10" s="184"/>
      <c r="G10" s="184"/>
      <c r="H10" s="185"/>
      <c r="I10" s="98"/>
    </row>
    <row r="11" spans="1:10" ht="16.5" x14ac:dyDescent="0.3">
      <c r="A11"/>
      <c r="B11" s="163"/>
      <c r="C11" s="164"/>
      <c r="D11" s="165" t="s">
        <v>457</v>
      </c>
      <c r="E11" s="165" t="s">
        <v>1</v>
      </c>
      <c r="F11" s="165" t="s">
        <v>469</v>
      </c>
      <c r="G11" s="165" t="s">
        <v>469</v>
      </c>
      <c r="H11" s="165" t="s">
        <v>469</v>
      </c>
      <c r="I11" s="124"/>
    </row>
    <row r="12" spans="1:10" ht="13.5" thickBot="1" x14ac:dyDescent="0.25">
      <c r="A12" s="14" t="s">
        <v>2</v>
      </c>
      <c r="B12" s="166" t="s">
        <v>3</v>
      </c>
      <c r="C12" s="167" t="s">
        <v>4</v>
      </c>
      <c r="D12" s="165">
        <f>D4</f>
        <v>2025</v>
      </c>
      <c r="E12" s="165">
        <f>D4+1</f>
        <v>2026</v>
      </c>
      <c r="F12" s="165">
        <f>D4+2</f>
        <v>2027</v>
      </c>
      <c r="G12" s="165">
        <f>D4+3</f>
        <v>2028</v>
      </c>
      <c r="H12" s="165">
        <f>D4+4</f>
        <v>2029</v>
      </c>
      <c r="I12" s="124"/>
    </row>
    <row r="13" spans="1:10" ht="13.5" thickBot="1" x14ac:dyDescent="0.25">
      <c r="A13" t="s">
        <v>5</v>
      </c>
      <c r="B13" s="168" t="s">
        <v>6</v>
      </c>
      <c r="C13" s="15"/>
      <c r="D13" s="16"/>
      <c r="E13" s="16"/>
      <c r="F13" s="16"/>
      <c r="G13" s="16"/>
      <c r="H13" s="16"/>
      <c r="I13" s="122"/>
    </row>
    <row r="14" spans="1:10" s="2" customFormat="1" x14ac:dyDescent="0.2">
      <c r="A14" s="17" t="s">
        <v>7</v>
      </c>
      <c r="B14" s="156">
        <v>30</v>
      </c>
      <c r="C14" s="18" t="s">
        <v>8</v>
      </c>
      <c r="D14" s="3">
        <v>1936851.365</v>
      </c>
      <c r="E14" s="3">
        <v>2125542.5860000001</v>
      </c>
      <c r="F14" s="3">
        <v>2164651.986</v>
      </c>
      <c r="G14" s="3">
        <v>2364852.7859999998</v>
      </c>
      <c r="H14" s="3">
        <v>2516233.6860000002</v>
      </c>
      <c r="I14" s="106"/>
    </row>
    <row r="15" spans="1:10" s="2" customFormat="1" x14ac:dyDescent="0.2">
      <c r="A15" s="17" t="s">
        <v>9</v>
      </c>
      <c r="B15" s="157">
        <v>31</v>
      </c>
      <c r="C15" s="19" t="s">
        <v>10</v>
      </c>
      <c r="D15" s="4">
        <v>456626.17284999997</v>
      </c>
      <c r="E15" s="4">
        <v>459886.7745</v>
      </c>
      <c r="F15" s="4">
        <v>420350.35560000001</v>
      </c>
      <c r="G15" s="4">
        <v>391637.27974999999</v>
      </c>
      <c r="H15" s="4">
        <v>387188.9583</v>
      </c>
      <c r="I15" s="106"/>
    </row>
    <row r="16" spans="1:10" s="2" customFormat="1" x14ac:dyDescent="0.2">
      <c r="A16" s="17" t="s">
        <v>11</v>
      </c>
      <c r="B16" s="157" t="s">
        <v>12</v>
      </c>
      <c r="C16" s="19" t="s">
        <v>13</v>
      </c>
      <c r="D16" s="4">
        <v>37055.084999999999</v>
      </c>
      <c r="E16" s="4">
        <v>39090.775999999998</v>
      </c>
      <c r="F16" s="4">
        <v>38159.044000000002</v>
      </c>
      <c r="G16" s="4">
        <v>40565.519999999997</v>
      </c>
      <c r="H16" s="4">
        <v>41182.620000000003</v>
      </c>
      <c r="I16" s="106"/>
    </row>
    <row r="17" spans="1:9" s="2" customFormat="1" x14ac:dyDescent="0.2">
      <c r="A17" s="17" t="s">
        <v>14</v>
      </c>
      <c r="B17" s="157" t="s">
        <v>15</v>
      </c>
      <c r="C17" s="19" t="s">
        <v>16</v>
      </c>
      <c r="D17" s="4">
        <v>148.5</v>
      </c>
      <c r="E17" s="4">
        <v>148.30000000000001</v>
      </c>
      <c r="F17" s="4">
        <v>149.30000000000001</v>
      </c>
      <c r="G17" s="4">
        <v>149.30000000000001</v>
      </c>
      <c r="H17" s="4">
        <v>149.30000000000001</v>
      </c>
      <c r="I17" s="106"/>
    </row>
    <row r="18" spans="1:9" s="2" customFormat="1" x14ac:dyDescent="0.2">
      <c r="A18" s="17" t="s">
        <v>17</v>
      </c>
      <c r="B18" s="157">
        <v>33</v>
      </c>
      <c r="C18" s="19" t="s">
        <v>18</v>
      </c>
      <c r="D18" s="20">
        <f>SUM(D19,D20,D21)</f>
        <v>150006.84199000002</v>
      </c>
      <c r="E18" s="20">
        <f t="shared" ref="E18:G18" si="0">SUM(E19,E20,E21)</f>
        <v>153830.25815000001</v>
      </c>
      <c r="F18" s="20">
        <f t="shared" si="0"/>
        <v>150741.76744999998</v>
      </c>
      <c r="G18" s="20">
        <f t="shared" si="0"/>
        <v>187062.03756</v>
      </c>
      <c r="H18" s="20">
        <f t="shared" ref="H18" si="1">SUM(H19,H20,H21)</f>
        <v>210670.05426</v>
      </c>
      <c r="I18" s="106"/>
    </row>
    <row r="19" spans="1:9" s="2" customFormat="1" x14ac:dyDescent="0.2">
      <c r="A19" s="17" t="s">
        <v>19</v>
      </c>
      <c r="B19" s="157">
        <v>330</v>
      </c>
      <c r="C19" s="19" t="s">
        <v>20</v>
      </c>
      <c r="D19" s="4">
        <v>150006.84199000002</v>
      </c>
      <c r="E19" s="4">
        <v>153830.25815000001</v>
      </c>
      <c r="F19" s="4">
        <v>150741.76744999998</v>
      </c>
      <c r="G19" s="4">
        <v>187062.03756</v>
      </c>
      <c r="H19" s="4">
        <v>210670.05426</v>
      </c>
      <c r="I19" s="106"/>
    </row>
    <row r="20" spans="1:9" s="2" customFormat="1" x14ac:dyDescent="0.2">
      <c r="A20" s="17" t="s">
        <v>21</v>
      </c>
      <c r="B20" s="157">
        <v>332</v>
      </c>
      <c r="C20" s="19" t="s">
        <v>22</v>
      </c>
      <c r="D20" s="4"/>
      <c r="E20" s="4"/>
      <c r="F20" s="4"/>
      <c r="G20" s="4"/>
      <c r="H20" s="4"/>
      <c r="I20" s="106"/>
    </row>
    <row r="21" spans="1:9" s="2" customFormat="1" x14ac:dyDescent="0.2">
      <c r="A21" s="17" t="s">
        <v>23</v>
      </c>
      <c r="B21" s="157">
        <v>339</v>
      </c>
      <c r="C21" s="19" t="s">
        <v>24</v>
      </c>
      <c r="D21" s="4"/>
      <c r="E21" s="4"/>
      <c r="F21" s="4"/>
      <c r="G21" s="4"/>
      <c r="H21" s="4"/>
      <c r="I21" s="106"/>
    </row>
    <row r="22" spans="1:9" s="2" customFormat="1" x14ac:dyDescent="0.2">
      <c r="A22" s="17" t="s">
        <v>25</v>
      </c>
      <c r="B22" s="157">
        <v>35</v>
      </c>
      <c r="C22" s="19" t="s">
        <v>26</v>
      </c>
      <c r="D22" s="21">
        <f>SUM(D23,D24)</f>
        <v>28750.102500000001</v>
      </c>
      <c r="E22" s="21">
        <f t="shared" ref="E22:G22" si="2">SUM(E23,E24)</f>
        <v>26930.341000000004</v>
      </c>
      <c r="F22" s="21">
        <f t="shared" si="2"/>
        <v>39831.913999999997</v>
      </c>
      <c r="G22" s="21">
        <f t="shared" si="2"/>
        <v>15127.401000000002</v>
      </c>
      <c r="H22" s="20">
        <f t="shared" ref="H22" si="3">SUM(H23,H24)</f>
        <v>1912.26</v>
      </c>
      <c r="I22" s="106"/>
    </row>
    <row r="23" spans="1:9" s="2" customFormat="1" x14ac:dyDescent="0.2">
      <c r="A23" s="17" t="s">
        <v>27</v>
      </c>
      <c r="B23" s="157">
        <v>350</v>
      </c>
      <c r="C23" s="19" t="s">
        <v>28</v>
      </c>
      <c r="D23" s="4">
        <v>3218.15</v>
      </c>
      <c r="E23" s="4">
        <v>2436.65</v>
      </c>
      <c r="F23" s="4">
        <v>1866.164</v>
      </c>
      <c r="G23" s="4">
        <v>803.69999999999993</v>
      </c>
      <c r="H23" s="4">
        <v>503</v>
      </c>
      <c r="I23" s="106"/>
    </row>
    <row r="24" spans="1:9" s="2" customFormat="1" x14ac:dyDescent="0.2">
      <c r="A24" s="17" t="s">
        <v>29</v>
      </c>
      <c r="B24" s="157">
        <v>351</v>
      </c>
      <c r="C24" s="19" t="s">
        <v>30</v>
      </c>
      <c r="D24" s="4">
        <v>25531.952499999999</v>
      </c>
      <c r="E24" s="4">
        <v>24493.691000000003</v>
      </c>
      <c r="F24" s="4">
        <v>37965.75</v>
      </c>
      <c r="G24" s="4">
        <v>14323.701000000001</v>
      </c>
      <c r="H24" s="4">
        <v>1409.26</v>
      </c>
      <c r="I24" s="106"/>
    </row>
    <row r="25" spans="1:9" s="2" customFormat="1" x14ac:dyDescent="0.2">
      <c r="A25" s="17" t="s">
        <v>31</v>
      </c>
      <c r="B25" s="157">
        <v>36</v>
      </c>
      <c r="C25" s="19" t="s">
        <v>32</v>
      </c>
      <c r="D25" s="4">
        <v>2980182.858</v>
      </c>
      <c r="E25" s="4">
        <v>3136843.0780000002</v>
      </c>
      <c r="F25" s="4">
        <v>3230751.8110000002</v>
      </c>
      <c r="G25" s="4">
        <v>3338694.5440000002</v>
      </c>
      <c r="H25" s="4">
        <v>3434582.7740000002</v>
      </c>
      <c r="I25" s="106"/>
    </row>
    <row r="26" spans="1:9" s="2" customFormat="1" x14ac:dyDescent="0.2">
      <c r="A26" s="17" t="s">
        <v>33</v>
      </c>
      <c r="B26" s="157" t="s">
        <v>34</v>
      </c>
      <c r="C26" s="19" t="s">
        <v>35</v>
      </c>
      <c r="D26" s="4">
        <v>794262.3459999999</v>
      </c>
      <c r="E26" s="4">
        <v>826429.22600000002</v>
      </c>
      <c r="F26" s="4">
        <v>847662.13100000005</v>
      </c>
      <c r="G26" s="4">
        <v>866187.83499999996</v>
      </c>
      <c r="H26" s="4">
        <v>883185.71100000001</v>
      </c>
      <c r="I26" s="106"/>
    </row>
    <row r="27" spans="1:9" s="2" customFormat="1" x14ac:dyDescent="0.2">
      <c r="A27" s="17" t="s">
        <v>36</v>
      </c>
      <c r="B27" s="157" t="s">
        <v>37</v>
      </c>
      <c r="C27" s="19" t="s">
        <v>38</v>
      </c>
      <c r="D27" s="4">
        <v>252224.73300000001</v>
      </c>
      <c r="E27" s="4">
        <v>264522.34299999999</v>
      </c>
      <c r="F27" s="4">
        <v>275471.76500000001</v>
      </c>
      <c r="G27" s="4">
        <v>287711.46000000002</v>
      </c>
      <c r="H27" s="4">
        <v>299269.114</v>
      </c>
      <c r="I27" s="106"/>
    </row>
    <row r="28" spans="1:9" s="2" customFormat="1" x14ac:dyDescent="0.2">
      <c r="A28" s="17" t="s">
        <v>39</v>
      </c>
      <c r="B28" s="157">
        <v>364</v>
      </c>
      <c r="C28" s="19" t="s">
        <v>40</v>
      </c>
      <c r="D28" s="4">
        <v>293.5</v>
      </c>
      <c r="E28" s="4">
        <v>625.6</v>
      </c>
      <c r="F28" s="4">
        <v>434.5</v>
      </c>
      <c r="G28" s="4">
        <v>438.5</v>
      </c>
      <c r="H28" s="4">
        <v>416.6</v>
      </c>
      <c r="I28" s="106"/>
    </row>
    <row r="29" spans="1:9" s="2" customFormat="1" x14ac:dyDescent="0.2">
      <c r="A29" s="17" t="s">
        <v>41</v>
      </c>
      <c r="B29" s="157">
        <v>365</v>
      </c>
      <c r="C29" s="19" t="s">
        <v>42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106"/>
    </row>
    <row r="30" spans="1:9" s="2" customFormat="1" x14ac:dyDescent="0.2">
      <c r="A30" s="17" t="s">
        <v>43</v>
      </c>
      <c r="B30" s="157">
        <v>366</v>
      </c>
      <c r="C30" s="19" t="s">
        <v>44</v>
      </c>
      <c r="D30" s="4">
        <v>27137.4</v>
      </c>
      <c r="E30" s="4">
        <v>28352</v>
      </c>
      <c r="F30" s="4">
        <v>28495</v>
      </c>
      <c r="G30" s="4">
        <v>31788.6</v>
      </c>
      <c r="H30" s="4">
        <v>32060.6</v>
      </c>
      <c r="I30" s="106"/>
    </row>
    <row r="31" spans="1:9" s="2" customFormat="1" x14ac:dyDescent="0.2">
      <c r="A31" s="17" t="s">
        <v>45</v>
      </c>
      <c r="B31" s="157">
        <v>37</v>
      </c>
      <c r="C31" s="19" t="s">
        <v>46</v>
      </c>
      <c r="D31" s="4">
        <v>352526.7</v>
      </c>
      <c r="E31" s="4">
        <v>373417.7</v>
      </c>
      <c r="F31" s="4">
        <v>369295.2</v>
      </c>
      <c r="G31" s="4">
        <v>357446.2</v>
      </c>
      <c r="H31" s="4">
        <v>361963.2</v>
      </c>
      <c r="I31" s="106"/>
    </row>
    <row r="32" spans="1:9" s="2" customFormat="1" x14ac:dyDescent="0.2">
      <c r="A32" s="17" t="s">
        <v>47</v>
      </c>
      <c r="B32" s="157" t="s">
        <v>48</v>
      </c>
      <c r="C32" s="19" t="s">
        <v>49</v>
      </c>
      <c r="D32" s="4">
        <v>154474</v>
      </c>
      <c r="E32" s="4">
        <v>175153</v>
      </c>
      <c r="F32" s="4">
        <v>192316</v>
      </c>
      <c r="G32" s="4">
        <v>196418</v>
      </c>
      <c r="H32" s="4">
        <v>201094</v>
      </c>
      <c r="I32" s="106"/>
    </row>
    <row r="33" spans="1:9" s="2" customFormat="1" x14ac:dyDescent="0.2">
      <c r="A33" s="17" t="s">
        <v>50</v>
      </c>
      <c r="B33" s="157" t="s">
        <v>51</v>
      </c>
      <c r="C33" s="19" t="s">
        <v>52</v>
      </c>
      <c r="D33" s="4">
        <v>135699.94</v>
      </c>
      <c r="E33" s="4">
        <v>135699.94</v>
      </c>
      <c r="F33" s="4">
        <v>135638.44</v>
      </c>
      <c r="G33" s="4">
        <v>135688.44</v>
      </c>
      <c r="H33" s="4">
        <v>135688.44</v>
      </c>
      <c r="I33" s="106"/>
    </row>
    <row r="34" spans="1:9" s="2" customFormat="1" x14ac:dyDescent="0.2">
      <c r="A34" s="17" t="s">
        <v>53</v>
      </c>
      <c r="B34" s="158">
        <v>39</v>
      </c>
      <c r="C34" s="22" t="s">
        <v>54</v>
      </c>
      <c r="D34" s="5">
        <v>358040.01199999999</v>
      </c>
      <c r="E34" s="5">
        <v>357307.33100000001</v>
      </c>
      <c r="F34" s="5">
        <v>350253.53899999999</v>
      </c>
      <c r="G34" s="5">
        <v>350339.88900000002</v>
      </c>
      <c r="H34" s="5">
        <v>354029.087</v>
      </c>
      <c r="I34" s="106"/>
    </row>
    <row r="35" spans="1:9" s="6" customFormat="1" x14ac:dyDescent="0.2">
      <c r="A35" s="23" t="s">
        <v>55</v>
      </c>
      <c r="B35" s="159" t="s">
        <v>56</v>
      </c>
      <c r="C35" s="24" t="s">
        <v>57</v>
      </c>
      <c r="D35" s="25">
        <f>SUM(D14,D15,D18,D22,D25,D31)</f>
        <v>5904944.0403399998</v>
      </c>
      <c r="E35" s="25">
        <f t="shared" ref="E35:G35" si="4">SUM(E14,E15,E18,E22,E25,E31)</f>
        <v>6276450.7376500005</v>
      </c>
      <c r="F35" s="25">
        <f t="shared" si="4"/>
        <v>6375623.0340499999</v>
      </c>
      <c r="G35" s="25">
        <f t="shared" si="4"/>
        <v>6654820.2483100006</v>
      </c>
      <c r="H35" s="25">
        <f t="shared" ref="H35" si="5">SUM(H14,H15,H18,H22,H25,H31)</f>
        <v>6912550.9325600006</v>
      </c>
      <c r="I35" s="106"/>
    </row>
    <row r="36" spans="1:9" s="2" customFormat="1" x14ac:dyDescent="0.2">
      <c r="A36" s="17" t="s">
        <v>58</v>
      </c>
      <c r="B36" s="160">
        <v>40</v>
      </c>
      <c r="C36" s="26" t="s">
        <v>59</v>
      </c>
      <c r="D36" s="27">
        <f>SUM(D37,D38,D39)</f>
        <v>3527920</v>
      </c>
      <c r="E36" s="27">
        <f t="shared" ref="E36:G36" si="6">SUM(E37,E38,E39)</f>
        <v>3484382</v>
      </c>
      <c r="F36" s="27">
        <f t="shared" si="6"/>
        <v>3539919</v>
      </c>
      <c r="G36" s="27">
        <f t="shared" si="6"/>
        <v>3561318</v>
      </c>
      <c r="H36" s="27">
        <f t="shared" ref="H36" si="7">SUM(H37,H38,H39)</f>
        <v>3618902</v>
      </c>
      <c r="I36" s="106"/>
    </row>
    <row r="37" spans="1:9" s="2" customFormat="1" x14ac:dyDescent="0.2">
      <c r="A37" s="17" t="s">
        <v>60</v>
      </c>
      <c r="B37" s="157">
        <v>400</v>
      </c>
      <c r="C37" s="19" t="s">
        <v>61</v>
      </c>
      <c r="D37" s="7">
        <v>2785703</v>
      </c>
      <c r="E37" s="7">
        <v>2803503</v>
      </c>
      <c r="F37" s="4">
        <v>2860703</v>
      </c>
      <c r="G37" s="4">
        <v>2874103</v>
      </c>
      <c r="H37" s="4">
        <v>2918003</v>
      </c>
      <c r="I37" s="106"/>
    </row>
    <row r="38" spans="1:9" s="2" customFormat="1" x14ac:dyDescent="0.2">
      <c r="A38" s="17" t="s">
        <v>62</v>
      </c>
      <c r="B38" s="157">
        <v>401</v>
      </c>
      <c r="C38" s="19" t="s">
        <v>63</v>
      </c>
      <c r="D38" s="7">
        <v>441200</v>
      </c>
      <c r="E38" s="7">
        <v>384600</v>
      </c>
      <c r="F38" s="4">
        <v>376100</v>
      </c>
      <c r="G38" s="4">
        <v>377300</v>
      </c>
      <c r="H38" s="4">
        <v>383700</v>
      </c>
      <c r="I38" s="106"/>
    </row>
    <row r="39" spans="1:9" s="2" customFormat="1" x14ac:dyDescent="0.2">
      <c r="A39" s="17" t="s">
        <v>64</v>
      </c>
      <c r="B39" s="157" t="s">
        <v>65</v>
      </c>
      <c r="C39" s="19" t="s">
        <v>66</v>
      </c>
      <c r="D39" s="4">
        <v>301017</v>
      </c>
      <c r="E39" s="4">
        <v>296279</v>
      </c>
      <c r="F39" s="4">
        <v>303116</v>
      </c>
      <c r="G39" s="4">
        <v>309915</v>
      </c>
      <c r="H39" s="4">
        <v>317199</v>
      </c>
      <c r="I39" s="106"/>
    </row>
    <row r="40" spans="1:9" s="2" customFormat="1" x14ac:dyDescent="0.2">
      <c r="A40" s="17" t="s">
        <v>67</v>
      </c>
      <c r="B40" s="157">
        <v>4021</v>
      </c>
      <c r="C40" s="19" t="s">
        <v>68</v>
      </c>
      <c r="D40" s="4"/>
      <c r="E40" s="4"/>
      <c r="F40" s="4"/>
      <c r="G40" s="4"/>
      <c r="H40" s="4"/>
      <c r="I40" s="106"/>
    </row>
    <row r="41" spans="1:9" s="2" customFormat="1" x14ac:dyDescent="0.2">
      <c r="A41" s="17" t="s">
        <v>69</v>
      </c>
      <c r="B41" s="157">
        <v>4022</v>
      </c>
      <c r="C41" s="19" t="s">
        <v>70</v>
      </c>
      <c r="D41" s="4">
        <v>51200</v>
      </c>
      <c r="E41" s="4">
        <v>48800</v>
      </c>
      <c r="F41" s="4">
        <v>48800</v>
      </c>
      <c r="G41" s="4">
        <v>48800</v>
      </c>
      <c r="H41" s="4">
        <v>48800</v>
      </c>
      <c r="I41" s="106"/>
    </row>
    <row r="42" spans="1:9" s="2" customFormat="1" x14ac:dyDescent="0.2">
      <c r="A42" s="17" t="s">
        <v>71</v>
      </c>
      <c r="B42" s="157">
        <v>4023</v>
      </c>
      <c r="C42" s="19" t="s">
        <v>72</v>
      </c>
      <c r="D42" s="4">
        <v>51000</v>
      </c>
      <c r="E42" s="4">
        <v>50000</v>
      </c>
      <c r="F42" s="4">
        <v>50000</v>
      </c>
      <c r="G42" s="4">
        <v>50000</v>
      </c>
      <c r="H42" s="4">
        <v>50000</v>
      </c>
      <c r="I42" s="106"/>
    </row>
    <row r="43" spans="1:9" s="2" customFormat="1" x14ac:dyDescent="0.2">
      <c r="A43" s="17" t="s">
        <v>73</v>
      </c>
      <c r="B43" s="157">
        <v>41</v>
      </c>
      <c r="C43" s="19" t="s">
        <v>74</v>
      </c>
      <c r="D43" s="4">
        <v>82267.399999999994</v>
      </c>
      <c r="E43" s="4">
        <v>124222.6</v>
      </c>
      <c r="F43" s="4">
        <v>178779.6</v>
      </c>
      <c r="G43" s="4">
        <v>179179.6</v>
      </c>
      <c r="H43" s="4">
        <v>179579.6</v>
      </c>
      <c r="I43" s="106"/>
    </row>
    <row r="44" spans="1:9" s="2" customFormat="1" x14ac:dyDescent="0.2">
      <c r="A44" s="17"/>
      <c r="B44" s="157" t="s">
        <v>463</v>
      </c>
      <c r="C44" s="19" t="s">
        <v>464</v>
      </c>
      <c r="D44" s="4">
        <v>1000</v>
      </c>
      <c r="E44" s="4">
        <v>1000</v>
      </c>
      <c r="F44" s="4">
        <v>1000</v>
      </c>
      <c r="G44" s="4">
        <v>1000</v>
      </c>
      <c r="H44" s="100">
        <v>1000</v>
      </c>
      <c r="I44" s="106"/>
    </row>
    <row r="45" spans="1:9" s="2" customFormat="1" x14ac:dyDescent="0.2">
      <c r="A45" s="17" t="s">
        <v>75</v>
      </c>
      <c r="B45" s="157">
        <v>42</v>
      </c>
      <c r="C45" s="19" t="s">
        <v>76</v>
      </c>
      <c r="D45" s="4">
        <v>353106.875</v>
      </c>
      <c r="E45" s="4">
        <v>327642.25280000002</v>
      </c>
      <c r="F45" s="4">
        <v>323029.45280000003</v>
      </c>
      <c r="G45" s="4">
        <v>319651.12280000001</v>
      </c>
      <c r="H45" s="4">
        <v>318087.95280000003</v>
      </c>
      <c r="I45" s="106"/>
    </row>
    <row r="46" spans="1:9" s="2" customFormat="1" x14ac:dyDescent="0.2">
      <c r="A46" s="17" t="s">
        <v>77</v>
      </c>
      <c r="B46" s="157">
        <v>43</v>
      </c>
      <c r="C46" s="19" t="s">
        <v>78</v>
      </c>
      <c r="D46" s="20">
        <f>SUM(D47,D48,D49,D50)</f>
        <v>1404.1000000000001</v>
      </c>
      <c r="E46" s="20">
        <f t="shared" ref="E46:G46" si="8">SUM(E47,E48,E49,E50)</f>
        <v>1175.55</v>
      </c>
      <c r="F46" s="20">
        <f t="shared" si="8"/>
        <v>1098.75</v>
      </c>
      <c r="G46" s="20">
        <f t="shared" si="8"/>
        <v>1070.3499999999999</v>
      </c>
      <c r="H46" s="20">
        <f t="shared" ref="H46" si="9">SUM(H47,H48,H49,H50)</f>
        <v>1052.75</v>
      </c>
      <c r="I46" s="106"/>
    </row>
    <row r="47" spans="1:9" s="2" customFormat="1" x14ac:dyDescent="0.2">
      <c r="A47" s="17" t="s">
        <v>79</v>
      </c>
      <c r="B47" s="157">
        <v>430</v>
      </c>
      <c r="C47" s="19" t="s">
        <v>78</v>
      </c>
      <c r="D47" s="4">
        <v>1028.9000000000001</v>
      </c>
      <c r="E47" s="4">
        <v>1029.0999999999999</v>
      </c>
      <c r="F47" s="4">
        <v>999.1</v>
      </c>
      <c r="G47" s="4">
        <v>999.1</v>
      </c>
      <c r="H47" s="4">
        <v>999.1</v>
      </c>
      <c r="I47" s="106"/>
    </row>
    <row r="48" spans="1:9" s="2" customFormat="1" x14ac:dyDescent="0.2">
      <c r="A48" s="17" t="s">
        <v>80</v>
      </c>
      <c r="B48" s="157">
        <v>431</v>
      </c>
      <c r="C48" s="19" t="s">
        <v>81</v>
      </c>
      <c r="D48" s="4"/>
      <c r="E48" s="4"/>
      <c r="F48" s="4"/>
      <c r="G48" s="4"/>
      <c r="H48" s="4"/>
      <c r="I48" s="106"/>
    </row>
    <row r="49" spans="1:9" s="2" customFormat="1" x14ac:dyDescent="0.2">
      <c r="A49" s="17" t="s">
        <v>82</v>
      </c>
      <c r="B49" s="157">
        <v>432</v>
      </c>
      <c r="C49" s="19" t="s">
        <v>83</v>
      </c>
      <c r="D49" s="4"/>
      <c r="E49" s="4"/>
      <c r="F49" s="4"/>
      <c r="G49" s="4"/>
      <c r="H49" s="4"/>
      <c r="I49" s="106"/>
    </row>
    <row r="50" spans="1:9" s="2" customFormat="1" x14ac:dyDescent="0.2">
      <c r="A50" s="17" t="s">
        <v>84</v>
      </c>
      <c r="B50" s="157">
        <v>439</v>
      </c>
      <c r="C50" s="19" t="s">
        <v>85</v>
      </c>
      <c r="D50" s="4">
        <v>375.2</v>
      </c>
      <c r="E50" s="4">
        <v>146.44999999999999</v>
      </c>
      <c r="F50" s="4">
        <v>99.65</v>
      </c>
      <c r="G50" s="4">
        <v>71.25</v>
      </c>
      <c r="H50" s="4">
        <v>53.650000000000006</v>
      </c>
      <c r="I50" s="106"/>
    </row>
    <row r="51" spans="1:9" s="2" customFormat="1" x14ac:dyDescent="0.2">
      <c r="A51" s="17" t="s">
        <v>86</v>
      </c>
      <c r="B51" s="157">
        <v>45</v>
      </c>
      <c r="C51" s="19" t="s">
        <v>87</v>
      </c>
      <c r="D51" s="20">
        <f>SUM(D52,D53)</f>
        <v>20159.334000000003</v>
      </c>
      <c r="E51" s="20">
        <f t="shared" ref="E51:G51" si="10">SUM(E52,E53)</f>
        <v>19223.222000000002</v>
      </c>
      <c r="F51" s="20">
        <f t="shared" si="10"/>
        <v>4736.6399999999994</v>
      </c>
      <c r="G51" s="20">
        <f t="shared" si="10"/>
        <v>9018.5750000000007</v>
      </c>
      <c r="H51" s="20">
        <f t="shared" ref="H51" si="11">SUM(H52,H53)</f>
        <v>31940.942999999999</v>
      </c>
      <c r="I51" s="106"/>
    </row>
    <row r="52" spans="1:9" s="2" customFormat="1" x14ac:dyDescent="0.2">
      <c r="A52" s="17" t="s">
        <v>88</v>
      </c>
      <c r="B52" s="157">
        <v>450</v>
      </c>
      <c r="C52" s="19" t="s">
        <v>89</v>
      </c>
      <c r="D52" s="4">
        <v>7849.8950000000004</v>
      </c>
      <c r="E52" s="4">
        <v>4169.2820000000002</v>
      </c>
      <c r="F52" s="4">
        <v>535</v>
      </c>
      <c r="G52" s="4">
        <v>764</v>
      </c>
      <c r="H52" s="4">
        <v>2058.6390000000001</v>
      </c>
      <c r="I52" s="106"/>
    </row>
    <row r="53" spans="1:9" s="2" customFormat="1" x14ac:dyDescent="0.2">
      <c r="A53" s="17" t="s">
        <v>90</v>
      </c>
      <c r="B53" s="157">
        <v>451</v>
      </c>
      <c r="C53" s="19" t="s">
        <v>91</v>
      </c>
      <c r="D53" s="4">
        <v>12309.439</v>
      </c>
      <c r="E53" s="4">
        <v>15053.94</v>
      </c>
      <c r="F53" s="4">
        <v>4201.6399999999994</v>
      </c>
      <c r="G53" s="4">
        <v>8254.5750000000007</v>
      </c>
      <c r="H53" s="4">
        <v>29882.304</v>
      </c>
      <c r="I53" s="106"/>
    </row>
    <row r="54" spans="1:9" s="2" customFormat="1" x14ac:dyDescent="0.2">
      <c r="A54" s="17" t="s">
        <v>92</v>
      </c>
      <c r="B54" s="157">
        <v>46</v>
      </c>
      <c r="C54" s="19" t="s">
        <v>93</v>
      </c>
      <c r="D54" s="4">
        <v>2360940.824</v>
      </c>
      <c r="E54" s="4">
        <v>2370630.3509999998</v>
      </c>
      <c r="F54" s="4">
        <v>2484653.8870000001</v>
      </c>
      <c r="G54" s="4">
        <v>2558061.7969999998</v>
      </c>
      <c r="H54" s="4">
        <v>2369894.824</v>
      </c>
      <c r="I54" s="106"/>
    </row>
    <row r="55" spans="1:9" s="2" customFormat="1" x14ac:dyDescent="0.2">
      <c r="A55" s="17" t="s">
        <v>94</v>
      </c>
      <c r="B55" s="157" t="s">
        <v>95</v>
      </c>
      <c r="C55" s="19" t="s">
        <v>96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106"/>
    </row>
    <row r="56" spans="1:9" s="2" customFormat="1" x14ac:dyDescent="0.2">
      <c r="A56" s="17" t="s">
        <v>97</v>
      </c>
      <c r="B56" s="157">
        <v>47</v>
      </c>
      <c r="C56" s="19" t="s">
        <v>46</v>
      </c>
      <c r="D56" s="4">
        <v>352526.7</v>
      </c>
      <c r="E56" s="4">
        <v>373417.7</v>
      </c>
      <c r="F56" s="4">
        <v>369295.2</v>
      </c>
      <c r="G56" s="4">
        <v>357446.2</v>
      </c>
      <c r="H56" s="4">
        <v>361963.2</v>
      </c>
      <c r="I56" s="106"/>
    </row>
    <row r="57" spans="1:9" s="2" customFormat="1" x14ac:dyDescent="0.2">
      <c r="A57" s="17" t="s">
        <v>98</v>
      </c>
      <c r="B57" s="158">
        <v>49</v>
      </c>
      <c r="C57" s="22" t="s">
        <v>99</v>
      </c>
      <c r="D57" s="5">
        <v>358040.01199999999</v>
      </c>
      <c r="E57" s="5">
        <v>357307.33100000001</v>
      </c>
      <c r="F57" s="5">
        <v>350253.53899999999</v>
      </c>
      <c r="G57" s="5">
        <v>350339.88900000002</v>
      </c>
      <c r="H57" s="5">
        <v>354029.087</v>
      </c>
      <c r="I57" s="106"/>
    </row>
    <row r="58" spans="1:9" s="2" customFormat="1" x14ac:dyDescent="0.2">
      <c r="A58" s="17" t="s">
        <v>100</v>
      </c>
      <c r="B58" s="161" t="s">
        <v>56</v>
      </c>
      <c r="C58" s="28" t="s">
        <v>101</v>
      </c>
      <c r="D58" s="29">
        <f>SUM(D36,D43,D45,D46,D51,D54,D56)</f>
        <v>6698325.233</v>
      </c>
      <c r="E58" s="29">
        <f t="shared" ref="E58:G58" si="12">SUM(E36,E43,E45,E46,E51,E54,E56)</f>
        <v>6700693.6758000003</v>
      </c>
      <c r="F58" s="29">
        <f t="shared" si="12"/>
        <v>6901512.5298000006</v>
      </c>
      <c r="G58" s="29">
        <f t="shared" si="12"/>
        <v>6985745.6448000008</v>
      </c>
      <c r="H58" s="31">
        <f t="shared" ref="H58" si="13">SUM(H36,H43,H45,H46,H51,H54,H56)</f>
        <v>6881421.2698000008</v>
      </c>
      <c r="I58" s="106"/>
    </row>
    <row r="59" spans="1:9" s="2" customFormat="1" x14ac:dyDescent="0.2">
      <c r="A59" s="17" t="s">
        <v>102</v>
      </c>
      <c r="B59" s="159" t="s">
        <v>56</v>
      </c>
      <c r="C59" s="24" t="s">
        <v>103</v>
      </c>
      <c r="D59" s="30">
        <f t="shared" ref="D59:E59" si="14">D58-D35</f>
        <v>793381.19266000018</v>
      </c>
      <c r="E59" s="30">
        <f t="shared" si="14"/>
        <v>424242.93814999983</v>
      </c>
      <c r="F59" s="30">
        <f>F58-F35</f>
        <v>525889.4957500007</v>
      </c>
      <c r="G59" s="30">
        <f>G58-G35</f>
        <v>330925.39649000019</v>
      </c>
      <c r="H59" s="25">
        <f>H58-H35</f>
        <v>-31129.662759999745</v>
      </c>
      <c r="I59" s="106"/>
    </row>
    <row r="60" spans="1:9" s="2" customFormat="1" x14ac:dyDescent="0.2">
      <c r="A60" s="17" t="s">
        <v>104</v>
      </c>
      <c r="B60" s="160">
        <v>34</v>
      </c>
      <c r="C60" s="26" t="s">
        <v>105</v>
      </c>
      <c r="D60" s="20">
        <f t="shared" ref="D60:H60" si="15">+SUM(D61,D64,D65,D66,D67,D68)</f>
        <v>15534.9</v>
      </c>
      <c r="E60" s="20">
        <f t="shared" si="15"/>
        <v>18294</v>
      </c>
      <c r="F60" s="20">
        <f t="shared" si="15"/>
        <v>16629</v>
      </c>
      <c r="G60" s="20">
        <f t="shared" si="15"/>
        <v>17516</v>
      </c>
      <c r="H60" s="20">
        <f t="shared" si="15"/>
        <v>16139</v>
      </c>
      <c r="I60" s="106"/>
    </row>
    <row r="61" spans="1:9" s="2" customFormat="1" x14ac:dyDescent="0.2">
      <c r="A61" s="17" t="s">
        <v>106</v>
      </c>
      <c r="B61" s="157">
        <v>340</v>
      </c>
      <c r="C61" s="19" t="s">
        <v>107</v>
      </c>
      <c r="D61" s="4">
        <v>15079.9</v>
      </c>
      <c r="E61" s="4">
        <v>16395</v>
      </c>
      <c r="F61" s="4">
        <v>16254</v>
      </c>
      <c r="G61" s="4">
        <v>16182</v>
      </c>
      <c r="H61" s="4">
        <v>16016</v>
      </c>
      <c r="I61" s="106"/>
    </row>
    <row r="62" spans="1:9" s="2" customFormat="1" x14ac:dyDescent="0.2">
      <c r="A62" s="17" t="s">
        <v>108</v>
      </c>
      <c r="B62" s="157">
        <v>3401</v>
      </c>
      <c r="C62" s="19" t="s">
        <v>480</v>
      </c>
      <c r="D62" s="4">
        <v>5922</v>
      </c>
      <c r="E62" s="4">
        <v>5408</v>
      </c>
      <c r="F62" s="4">
        <v>4967</v>
      </c>
      <c r="G62" s="4">
        <v>4895</v>
      </c>
      <c r="H62" s="4">
        <v>4729</v>
      </c>
      <c r="I62" s="106"/>
    </row>
    <row r="63" spans="1:9" s="2" customFormat="1" x14ac:dyDescent="0.2">
      <c r="A63" s="17" t="s">
        <v>109</v>
      </c>
      <c r="B63" s="157">
        <v>3409</v>
      </c>
      <c r="C63" s="19" t="s">
        <v>481</v>
      </c>
      <c r="D63" s="4"/>
      <c r="E63" s="4"/>
      <c r="F63" s="4"/>
      <c r="G63" s="4"/>
      <c r="H63" s="4"/>
      <c r="I63" s="106"/>
    </row>
    <row r="64" spans="1:9" s="2" customFormat="1" x14ac:dyDescent="0.2">
      <c r="A64" s="17" t="s">
        <v>110</v>
      </c>
      <c r="B64" s="157">
        <v>341</v>
      </c>
      <c r="C64" s="19" t="s">
        <v>111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106"/>
    </row>
    <row r="65" spans="1:9" s="2" customFormat="1" x14ac:dyDescent="0.2">
      <c r="A65" s="17" t="s">
        <v>112</v>
      </c>
      <c r="B65" s="157">
        <v>342</v>
      </c>
      <c r="C65" s="19" t="s">
        <v>113</v>
      </c>
      <c r="D65" s="4">
        <v>350</v>
      </c>
      <c r="E65" s="4">
        <v>350</v>
      </c>
      <c r="F65" s="4">
        <v>350</v>
      </c>
      <c r="G65" s="4">
        <v>350</v>
      </c>
      <c r="H65" s="4">
        <v>100</v>
      </c>
      <c r="I65" s="106"/>
    </row>
    <row r="66" spans="1:9" s="2" customFormat="1" x14ac:dyDescent="0.2">
      <c r="A66" s="17" t="s">
        <v>114</v>
      </c>
      <c r="B66" s="157">
        <v>343</v>
      </c>
      <c r="C66" s="19" t="s">
        <v>115</v>
      </c>
      <c r="D66" s="4"/>
      <c r="E66" s="4"/>
      <c r="F66" s="4"/>
      <c r="G66" s="4"/>
      <c r="H66" s="4"/>
      <c r="I66" s="106"/>
    </row>
    <row r="67" spans="1:9" s="2" customFormat="1" x14ac:dyDescent="0.2">
      <c r="A67" s="17" t="s">
        <v>116</v>
      </c>
      <c r="B67" s="157">
        <v>344</v>
      </c>
      <c r="C67" s="19" t="s">
        <v>117</v>
      </c>
      <c r="D67" s="4">
        <v>105</v>
      </c>
      <c r="E67" s="4">
        <v>1549</v>
      </c>
      <c r="F67" s="4">
        <v>25</v>
      </c>
      <c r="G67" s="4">
        <v>984</v>
      </c>
      <c r="H67" s="4">
        <v>23</v>
      </c>
      <c r="I67" s="106"/>
    </row>
    <row r="68" spans="1:9" s="2" customFormat="1" x14ac:dyDescent="0.2">
      <c r="A68" s="17" t="s">
        <v>118</v>
      </c>
      <c r="B68" s="157">
        <v>349</v>
      </c>
      <c r="C68" s="19" t="s">
        <v>119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106"/>
    </row>
    <row r="69" spans="1:9" s="2" customFormat="1" x14ac:dyDescent="0.2">
      <c r="A69" s="17" t="s">
        <v>120</v>
      </c>
      <c r="B69" s="157">
        <v>44</v>
      </c>
      <c r="C69" s="19" t="s">
        <v>121</v>
      </c>
      <c r="D69" s="20">
        <f>SUM(D70,D71,D72,D74,D75,D76,D77,D78,D79,D80)</f>
        <v>257062.0238</v>
      </c>
      <c r="E69" s="20">
        <f t="shared" ref="E69:G69" si="16">SUM(E70,E71,E72,E74,E75,E76,E77,E78,E79,E80)</f>
        <v>284134.08390000003</v>
      </c>
      <c r="F69" s="20">
        <f t="shared" si="16"/>
        <v>270520.85689999996</v>
      </c>
      <c r="G69" s="20">
        <f t="shared" si="16"/>
        <v>279677.9399</v>
      </c>
      <c r="H69" s="20">
        <f t="shared" ref="H69" si="17">SUM(H70,H71,H72,H74,H75,H76,H77,H78,H79,H80)</f>
        <v>269861.0209</v>
      </c>
      <c r="I69" s="106"/>
    </row>
    <row r="70" spans="1:9" s="2" customFormat="1" x14ac:dyDescent="0.2">
      <c r="A70" s="17" t="s">
        <v>122</v>
      </c>
      <c r="B70" s="157">
        <v>440</v>
      </c>
      <c r="C70" s="19" t="s">
        <v>123</v>
      </c>
      <c r="D70" s="4">
        <v>23739.4</v>
      </c>
      <c r="E70" s="4">
        <v>18257.5</v>
      </c>
      <c r="F70" s="4">
        <v>14457.5</v>
      </c>
      <c r="G70" s="4">
        <v>11045.5</v>
      </c>
      <c r="H70" s="4">
        <v>8932.5</v>
      </c>
      <c r="I70" s="106"/>
    </row>
    <row r="71" spans="1:9" s="2" customFormat="1" x14ac:dyDescent="0.2">
      <c r="A71" s="17" t="s">
        <v>124</v>
      </c>
      <c r="B71" s="157">
        <v>441</v>
      </c>
      <c r="C71" s="19" t="s">
        <v>125</v>
      </c>
      <c r="D71" s="4">
        <v>2050</v>
      </c>
      <c r="E71" s="4">
        <v>2056</v>
      </c>
      <c r="F71" s="4">
        <v>1879</v>
      </c>
      <c r="G71" s="4">
        <v>1900</v>
      </c>
      <c r="H71" s="4">
        <v>1908</v>
      </c>
      <c r="I71" s="106"/>
    </row>
    <row r="72" spans="1:9" s="2" customFormat="1" x14ac:dyDescent="0.2">
      <c r="A72" s="17" t="s">
        <v>126</v>
      </c>
      <c r="B72" s="157">
        <v>442</v>
      </c>
      <c r="C72" s="19" t="s">
        <v>127</v>
      </c>
      <c r="D72" s="4"/>
      <c r="E72" s="4"/>
      <c r="F72" s="4"/>
      <c r="G72" s="4"/>
      <c r="H72" s="4"/>
      <c r="I72" s="106"/>
    </row>
    <row r="73" spans="1:9" s="2" customFormat="1" x14ac:dyDescent="0.2">
      <c r="A73" s="17" t="s">
        <v>128</v>
      </c>
      <c r="B73" s="157">
        <v>4420</v>
      </c>
      <c r="C73" s="19" t="s">
        <v>129</v>
      </c>
      <c r="D73" s="4"/>
      <c r="E73" s="4"/>
      <c r="F73" s="4"/>
      <c r="G73" s="4"/>
      <c r="H73" s="4"/>
      <c r="I73" s="106"/>
    </row>
    <row r="74" spans="1:9" s="2" customFormat="1" x14ac:dyDescent="0.2">
      <c r="A74" s="17" t="s">
        <v>130</v>
      </c>
      <c r="B74" s="157">
        <v>443</v>
      </c>
      <c r="C74" s="19" t="s">
        <v>131</v>
      </c>
      <c r="D74" s="4">
        <v>2803.2719999999999</v>
      </c>
      <c r="E74" s="4">
        <v>2721.1732499999998</v>
      </c>
      <c r="F74" s="4">
        <v>2721.1732499999998</v>
      </c>
      <c r="G74" s="4">
        <v>2721.1732499999998</v>
      </c>
      <c r="H74" s="4">
        <v>2721.1732499999998</v>
      </c>
      <c r="I74" s="106"/>
    </row>
    <row r="75" spans="1:9" s="2" customFormat="1" x14ac:dyDescent="0.2">
      <c r="A75" s="17" t="s">
        <v>132</v>
      </c>
      <c r="B75" s="157">
        <v>444</v>
      </c>
      <c r="C75" s="19" t="s">
        <v>117</v>
      </c>
      <c r="D75" s="4">
        <v>508</v>
      </c>
      <c r="E75" s="4">
        <v>15402</v>
      </c>
      <c r="F75" s="4">
        <v>546</v>
      </c>
      <c r="G75" s="4">
        <v>10845</v>
      </c>
      <c r="H75" s="4">
        <v>0</v>
      </c>
      <c r="I75" s="106"/>
    </row>
    <row r="76" spans="1:9" s="2" customFormat="1" x14ac:dyDescent="0.2">
      <c r="A76" s="17" t="s">
        <v>133</v>
      </c>
      <c r="B76" s="157">
        <v>445</v>
      </c>
      <c r="C76" s="19" t="s">
        <v>134</v>
      </c>
      <c r="D76" s="4">
        <v>52</v>
      </c>
      <c r="E76" s="4">
        <v>51</v>
      </c>
      <c r="F76" s="4">
        <v>24</v>
      </c>
      <c r="G76" s="4">
        <v>52</v>
      </c>
      <c r="H76" s="4">
        <v>10</v>
      </c>
      <c r="I76" s="106"/>
    </row>
    <row r="77" spans="1:9" s="2" customFormat="1" x14ac:dyDescent="0.2">
      <c r="A77" s="17" t="s">
        <v>135</v>
      </c>
      <c r="B77" s="157">
        <v>446</v>
      </c>
      <c r="C77" s="19" t="s">
        <v>136</v>
      </c>
      <c r="D77" s="4">
        <v>207821.639</v>
      </c>
      <c r="E77" s="4">
        <v>224925.17600000001</v>
      </c>
      <c r="F77" s="4">
        <v>230504.59599999999</v>
      </c>
      <c r="G77" s="4">
        <v>232198.55600000001</v>
      </c>
      <c r="H77" s="4">
        <v>235815.75599999999</v>
      </c>
      <c r="I77" s="106"/>
    </row>
    <row r="78" spans="1:9" s="2" customFormat="1" x14ac:dyDescent="0.2">
      <c r="A78" s="17" t="s">
        <v>137</v>
      </c>
      <c r="B78" s="157">
        <v>447</v>
      </c>
      <c r="C78" s="19" t="s">
        <v>138</v>
      </c>
      <c r="D78" s="4">
        <v>19962.712800000001</v>
      </c>
      <c r="E78" s="4">
        <v>20159.234649999999</v>
      </c>
      <c r="F78" s="4">
        <v>20142.587649999998</v>
      </c>
      <c r="G78" s="4">
        <v>20041.710649999997</v>
      </c>
      <c r="H78" s="4">
        <v>19924.591649999998</v>
      </c>
      <c r="I78" s="106"/>
    </row>
    <row r="79" spans="1:9" s="2" customFormat="1" x14ac:dyDescent="0.2">
      <c r="A79" s="17" t="s">
        <v>139</v>
      </c>
      <c r="B79" s="157">
        <v>448</v>
      </c>
      <c r="C79" s="19" t="s">
        <v>140</v>
      </c>
      <c r="D79" s="4"/>
      <c r="E79" s="4"/>
      <c r="F79" s="4"/>
      <c r="G79" s="4"/>
      <c r="H79" s="4"/>
      <c r="I79" s="106"/>
    </row>
    <row r="80" spans="1:9" s="2" customFormat="1" x14ac:dyDescent="0.2">
      <c r="A80" s="17" t="s">
        <v>141</v>
      </c>
      <c r="B80" s="157">
        <v>449</v>
      </c>
      <c r="C80" s="19" t="s">
        <v>142</v>
      </c>
      <c r="D80" s="4">
        <v>125</v>
      </c>
      <c r="E80" s="4">
        <v>562</v>
      </c>
      <c r="F80" s="4">
        <v>246</v>
      </c>
      <c r="G80" s="4">
        <v>874</v>
      </c>
      <c r="H80" s="4">
        <v>549</v>
      </c>
      <c r="I80" s="106"/>
    </row>
    <row r="81" spans="1:9" s="2" customFormat="1" x14ac:dyDescent="0.2">
      <c r="A81" s="17" t="s">
        <v>143</v>
      </c>
      <c r="B81" s="158" t="s">
        <v>144</v>
      </c>
      <c r="C81" s="22" t="s">
        <v>145</v>
      </c>
      <c r="D81" s="5">
        <v>91.3</v>
      </c>
      <c r="E81" s="5">
        <v>0</v>
      </c>
      <c r="F81" s="5">
        <v>0</v>
      </c>
      <c r="G81" s="5">
        <v>0</v>
      </c>
      <c r="H81" s="5">
        <v>0</v>
      </c>
      <c r="I81" s="106"/>
    </row>
    <row r="82" spans="1:9" s="2" customFormat="1" x14ac:dyDescent="0.2">
      <c r="A82" s="17" t="s">
        <v>146</v>
      </c>
      <c r="B82" s="161" t="s">
        <v>56</v>
      </c>
      <c r="C82" s="28" t="s">
        <v>147</v>
      </c>
      <c r="D82" s="31">
        <f>D69-D60</f>
        <v>241527.1238</v>
      </c>
      <c r="E82" s="31">
        <f t="shared" ref="E82:F82" si="18">E69-E60</f>
        <v>265840.08390000003</v>
      </c>
      <c r="F82" s="31">
        <f t="shared" si="18"/>
        <v>253891.85689999996</v>
      </c>
      <c r="G82" s="31">
        <f t="shared" ref="G82:H82" si="19">G69-G60</f>
        <v>262161.9399</v>
      </c>
      <c r="H82" s="31">
        <f t="shared" si="19"/>
        <v>253722.0209</v>
      </c>
      <c r="I82" s="106"/>
    </row>
    <row r="83" spans="1:9" s="2" customFormat="1" x14ac:dyDescent="0.2">
      <c r="A83" s="17" t="s">
        <v>148</v>
      </c>
      <c r="B83" s="159" t="s">
        <v>56</v>
      </c>
      <c r="C83" s="24" t="s">
        <v>149</v>
      </c>
      <c r="D83" s="30">
        <f>D59+D82</f>
        <v>1034908.3164600001</v>
      </c>
      <c r="E83" s="30">
        <f t="shared" ref="E83:G83" si="20">E59+E82</f>
        <v>690083.0220499998</v>
      </c>
      <c r="F83" s="30">
        <f t="shared" si="20"/>
        <v>779781.35265000071</v>
      </c>
      <c r="G83" s="30">
        <f t="shared" si="20"/>
        <v>593087.33639000019</v>
      </c>
      <c r="H83" s="25">
        <f t="shared" ref="H83" si="21">H59+H82</f>
        <v>222592.35814000026</v>
      </c>
      <c r="I83" s="106"/>
    </row>
    <row r="84" spans="1:9" s="2" customFormat="1" x14ac:dyDescent="0.2">
      <c r="A84" s="17" t="s">
        <v>150</v>
      </c>
      <c r="B84" s="160">
        <v>38</v>
      </c>
      <c r="C84" s="26" t="s">
        <v>151</v>
      </c>
      <c r="D84" s="20">
        <f>SUM(D85,D86,D87,D88,D91,D92,D93)</f>
        <v>15109.959000000001</v>
      </c>
      <c r="E84" s="20">
        <f t="shared" ref="E84:G84" si="22">SUM(E85,E86,E87,E88,E91,E92,E93)</f>
        <v>29279.812000000002</v>
      </c>
      <c r="F84" s="20">
        <f t="shared" si="22"/>
        <v>15985.400000000001</v>
      </c>
      <c r="G84" s="20">
        <f t="shared" si="22"/>
        <v>16471.400000000001</v>
      </c>
      <c r="H84" s="20">
        <f t="shared" ref="H84" si="23">SUM(H85,H86,H87,H88,H91,H92,H93)</f>
        <v>16857.099999999999</v>
      </c>
      <c r="I84" s="106"/>
    </row>
    <row r="85" spans="1:9" s="2" customFormat="1" x14ac:dyDescent="0.2">
      <c r="A85" s="17" t="s">
        <v>152</v>
      </c>
      <c r="B85" s="157">
        <v>380</v>
      </c>
      <c r="C85" s="19" t="s">
        <v>153</v>
      </c>
      <c r="D85" s="4"/>
      <c r="E85" s="4">
        <v>0</v>
      </c>
      <c r="F85" s="4">
        <v>0</v>
      </c>
      <c r="G85" s="4">
        <v>0</v>
      </c>
      <c r="H85" s="100">
        <v>0</v>
      </c>
      <c r="I85" s="106"/>
    </row>
    <row r="86" spans="1:9" s="2" customFormat="1" x14ac:dyDescent="0.2">
      <c r="A86" s="17" t="s">
        <v>154</v>
      </c>
      <c r="B86" s="157">
        <v>381</v>
      </c>
      <c r="C86" s="19" t="s">
        <v>155</v>
      </c>
      <c r="D86" s="4"/>
      <c r="E86" s="4">
        <v>0</v>
      </c>
      <c r="F86" s="4">
        <v>0</v>
      </c>
      <c r="G86" s="4">
        <v>0</v>
      </c>
      <c r="H86" s="100">
        <v>0</v>
      </c>
      <c r="I86" s="106"/>
    </row>
    <row r="87" spans="1:9" s="2" customFormat="1" x14ac:dyDescent="0.2">
      <c r="A87" s="17" t="s">
        <v>156</v>
      </c>
      <c r="B87" s="157">
        <v>383</v>
      </c>
      <c r="C87" s="19" t="s">
        <v>157</v>
      </c>
      <c r="D87" s="4">
        <v>0</v>
      </c>
      <c r="E87" s="4">
        <v>0</v>
      </c>
      <c r="F87" s="4">
        <v>0</v>
      </c>
      <c r="G87" s="4">
        <v>0</v>
      </c>
      <c r="H87" s="100">
        <v>0</v>
      </c>
      <c r="I87" s="106"/>
    </row>
    <row r="88" spans="1:9" s="2" customFormat="1" x14ac:dyDescent="0.2">
      <c r="A88" s="17" t="s">
        <v>158</v>
      </c>
      <c r="B88" s="157">
        <v>384</v>
      </c>
      <c r="C88" s="19" t="s">
        <v>159</v>
      </c>
      <c r="D88" s="20">
        <f>SUM(D89,D90)</f>
        <v>0</v>
      </c>
      <c r="E88" s="20">
        <f t="shared" ref="E88:H88" si="24">SUM(E89,E90)</f>
        <v>0</v>
      </c>
      <c r="F88" s="20">
        <f t="shared" si="24"/>
        <v>0</v>
      </c>
      <c r="G88" s="20">
        <f t="shared" si="24"/>
        <v>0</v>
      </c>
      <c r="H88" s="20">
        <f t="shared" si="24"/>
        <v>0</v>
      </c>
      <c r="I88" s="106"/>
    </row>
    <row r="89" spans="1:9" s="2" customFormat="1" x14ac:dyDescent="0.2">
      <c r="A89" s="17" t="s">
        <v>160</v>
      </c>
      <c r="B89" s="157">
        <v>3840</v>
      </c>
      <c r="C89" s="19" t="s">
        <v>161</v>
      </c>
      <c r="D89" s="4"/>
      <c r="E89" s="4">
        <v>0</v>
      </c>
      <c r="F89" s="4">
        <v>0</v>
      </c>
      <c r="G89" s="4">
        <v>0</v>
      </c>
      <c r="H89" s="4">
        <v>0</v>
      </c>
      <c r="I89" s="106"/>
    </row>
    <row r="90" spans="1:9" s="2" customFormat="1" x14ac:dyDescent="0.2">
      <c r="A90" s="17" t="s">
        <v>162</v>
      </c>
      <c r="B90" s="157">
        <v>3841</v>
      </c>
      <c r="C90" s="19" t="s">
        <v>163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106"/>
    </row>
    <row r="91" spans="1:9" s="2" customFormat="1" x14ac:dyDescent="0.2">
      <c r="A91" s="17" t="s">
        <v>164</v>
      </c>
      <c r="B91" s="157">
        <v>386</v>
      </c>
      <c r="C91" s="19" t="s">
        <v>165</v>
      </c>
      <c r="D91" s="4"/>
      <c r="E91" s="4">
        <v>0</v>
      </c>
      <c r="F91" s="4">
        <v>0</v>
      </c>
      <c r="G91" s="4">
        <v>0</v>
      </c>
      <c r="H91" s="4">
        <v>0</v>
      </c>
      <c r="I91" s="106"/>
    </row>
    <row r="92" spans="1:9" s="2" customFormat="1" x14ac:dyDescent="0.2">
      <c r="A92" s="17" t="s">
        <v>166</v>
      </c>
      <c r="B92" s="157">
        <v>387</v>
      </c>
      <c r="C92" s="19" t="s">
        <v>167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106"/>
    </row>
    <row r="93" spans="1:9" s="2" customFormat="1" x14ac:dyDescent="0.2">
      <c r="A93" s="17" t="s">
        <v>168</v>
      </c>
      <c r="B93" s="157">
        <v>389</v>
      </c>
      <c r="C93" s="19" t="s">
        <v>169</v>
      </c>
      <c r="D93" s="4">
        <v>15109.959000000001</v>
      </c>
      <c r="E93" s="4">
        <v>29279.812000000002</v>
      </c>
      <c r="F93" s="4">
        <v>15985.400000000001</v>
      </c>
      <c r="G93" s="4">
        <v>16471.400000000001</v>
      </c>
      <c r="H93" s="4">
        <v>16857.099999999999</v>
      </c>
      <c r="I93" s="106"/>
    </row>
    <row r="94" spans="1:9" s="2" customFormat="1" x14ac:dyDescent="0.2">
      <c r="A94" s="17" t="s">
        <v>170</v>
      </c>
      <c r="B94" s="157">
        <v>48</v>
      </c>
      <c r="C94" s="19" t="s">
        <v>171</v>
      </c>
      <c r="D94" s="20">
        <f>SUM(D95,D96,D97,D98,D99,D100,D101,D102,D103,D104)</f>
        <v>3039.2820000000002</v>
      </c>
      <c r="E94" s="20">
        <f t="shared" ref="E94:G94" si="25">SUM(E95,E96,E97,E98,E99,E100,E101,E102,E103,E104)</f>
        <v>117604.46638</v>
      </c>
      <c r="F94" s="20">
        <f t="shared" si="25"/>
        <v>7114.0020000000004</v>
      </c>
      <c r="G94" s="20">
        <f t="shared" si="25"/>
        <v>2631.1970000000001</v>
      </c>
      <c r="H94" s="20">
        <f t="shared" ref="H94" si="26">SUM(H95,H96,H97,H98,H99,H100,H101,H102,H103,H104)</f>
        <v>2674.75</v>
      </c>
      <c r="I94" s="106"/>
    </row>
    <row r="95" spans="1:9" s="2" customFormat="1" x14ac:dyDescent="0.2">
      <c r="A95" s="17" t="s">
        <v>172</v>
      </c>
      <c r="B95" s="157" t="s">
        <v>173</v>
      </c>
      <c r="C95" s="19" t="s">
        <v>174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106"/>
    </row>
    <row r="96" spans="1:9" s="2" customFormat="1" x14ac:dyDescent="0.2">
      <c r="A96" s="17" t="s">
        <v>175</v>
      </c>
      <c r="B96" s="157" t="s">
        <v>176</v>
      </c>
      <c r="C96" s="19" t="s">
        <v>177</v>
      </c>
      <c r="D96" s="4"/>
      <c r="E96" s="4">
        <v>0</v>
      </c>
      <c r="F96" s="4">
        <v>0</v>
      </c>
      <c r="G96" s="4">
        <v>0</v>
      </c>
      <c r="H96" s="4">
        <v>0</v>
      </c>
      <c r="I96" s="106"/>
    </row>
    <row r="97" spans="1:9" s="2" customFormat="1" x14ac:dyDescent="0.2">
      <c r="A97" s="17" t="s">
        <v>178</v>
      </c>
      <c r="B97" s="157">
        <v>481</v>
      </c>
      <c r="C97" s="19" t="s">
        <v>179</v>
      </c>
      <c r="D97" s="4"/>
      <c r="E97" s="4">
        <v>0</v>
      </c>
      <c r="F97" s="4">
        <v>0</v>
      </c>
      <c r="G97" s="4">
        <v>0</v>
      </c>
      <c r="H97" s="4">
        <v>0</v>
      </c>
      <c r="I97" s="106"/>
    </row>
    <row r="98" spans="1:9" s="2" customFormat="1" x14ac:dyDescent="0.2">
      <c r="A98" s="17" t="s">
        <v>180</v>
      </c>
      <c r="B98" s="157">
        <v>482</v>
      </c>
      <c r="C98" s="19" t="s">
        <v>181</v>
      </c>
      <c r="D98" s="4"/>
      <c r="E98" s="4">
        <v>0</v>
      </c>
      <c r="F98" s="4">
        <v>0</v>
      </c>
      <c r="G98" s="4">
        <v>0</v>
      </c>
      <c r="H98" s="4">
        <v>0</v>
      </c>
      <c r="I98" s="106"/>
    </row>
    <row r="99" spans="1:9" s="2" customFormat="1" x14ac:dyDescent="0.2">
      <c r="A99" s="17" t="s">
        <v>182</v>
      </c>
      <c r="B99" s="157">
        <v>483</v>
      </c>
      <c r="C99" s="19" t="s">
        <v>183</v>
      </c>
      <c r="D99" s="4"/>
      <c r="E99" s="4">
        <v>0</v>
      </c>
      <c r="F99" s="4">
        <v>0</v>
      </c>
      <c r="G99" s="4">
        <v>0</v>
      </c>
      <c r="H99" s="4">
        <v>0</v>
      </c>
      <c r="I99" s="106"/>
    </row>
    <row r="100" spans="1:9" s="2" customFormat="1" x14ac:dyDescent="0.2">
      <c r="A100" s="17" t="s">
        <v>184</v>
      </c>
      <c r="B100" s="157">
        <v>484</v>
      </c>
      <c r="C100" s="19" t="s">
        <v>185</v>
      </c>
      <c r="D100" s="4"/>
      <c r="E100" s="4">
        <v>0</v>
      </c>
      <c r="F100" s="4">
        <v>0</v>
      </c>
      <c r="G100" s="4">
        <v>0</v>
      </c>
      <c r="H100" s="4">
        <v>0</v>
      </c>
      <c r="I100" s="106"/>
    </row>
    <row r="101" spans="1:9" s="2" customFormat="1" x14ac:dyDescent="0.2">
      <c r="A101" s="17" t="s">
        <v>186</v>
      </c>
      <c r="B101" s="157">
        <v>485</v>
      </c>
      <c r="C101" s="19" t="s">
        <v>187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106"/>
    </row>
    <row r="102" spans="1:9" s="2" customFormat="1" x14ac:dyDescent="0.2">
      <c r="A102" s="17" t="s">
        <v>188</v>
      </c>
      <c r="B102" s="157">
        <v>486</v>
      </c>
      <c r="C102" s="19" t="s">
        <v>189</v>
      </c>
      <c r="D102" s="4"/>
      <c r="E102" s="4">
        <v>0</v>
      </c>
      <c r="F102" s="4">
        <v>0</v>
      </c>
      <c r="G102" s="4">
        <v>0</v>
      </c>
      <c r="H102" s="4">
        <v>0</v>
      </c>
      <c r="I102" s="106"/>
    </row>
    <row r="103" spans="1:9" s="2" customFormat="1" x14ac:dyDescent="0.2">
      <c r="A103" s="17" t="s">
        <v>190</v>
      </c>
      <c r="B103" s="157">
        <v>487</v>
      </c>
      <c r="C103" s="19" t="s">
        <v>191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106"/>
    </row>
    <row r="104" spans="1:9" s="2" customFormat="1" x14ac:dyDescent="0.2">
      <c r="A104" s="17" t="s">
        <v>192</v>
      </c>
      <c r="B104" s="157">
        <v>489</v>
      </c>
      <c r="C104" s="19" t="s">
        <v>193</v>
      </c>
      <c r="D104" s="4">
        <v>3039.2820000000002</v>
      </c>
      <c r="E104" s="4">
        <v>117604.46638</v>
      </c>
      <c r="F104" s="4">
        <v>7114.0020000000004</v>
      </c>
      <c r="G104" s="4">
        <v>2631.1970000000001</v>
      </c>
      <c r="H104" s="4">
        <v>2674.75</v>
      </c>
      <c r="I104" s="106"/>
    </row>
    <row r="105" spans="1:9" s="2" customFormat="1" x14ac:dyDescent="0.2">
      <c r="A105" s="17" t="s">
        <v>194</v>
      </c>
      <c r="B105" s="158" t="s">
        <v>195</v>
      </c>
      <c r="C105" s="22" t="s">
        <v>196</v>
      </c>
      <c r="D105" s="5"/>
      <c r="E105" s="5">
        <v>0</v>
      </c>
      <c r="F105" s="5">
        <v>0</v>
      </c>
      <c r="G105" s="5">
        <v>0</v>
      </c>
      <c r="H105" s="5">
        <v>0</v>
      </c>
      <c r="I105" s="106"/>
    </row>
    <row r="106" spans="1:9" s="2" customFormat="1" x14ac:dyDescent="0.2">
      <c r="A106" s="17" t="s">
        <v>197</v>
      </c>
      <c r="B106" s="159" t="s">
        <v>56</v>
      </c>
      <c r="C106" s="24" t="s">
        <v>198</v>
      </c>
      <c r="D106" s="25">
        <f>D94-D84</f>
        <v>-12070.677</v>
      </c>
      <c r="E106" s="25">
        <f t="shared" ref="E106:G106" si="27">E94-E84</f>
        <v>88324.654379999993</v>
      </c>
      <c r="F106" s="25">
        <f t="shared" si="27"/>
        <v>-8871.398000000001</v>
      </c>
      <c r="G106" s="25">
        <f t="shared" si="27"/>
        <v>-13840.203000000001</v>
      </c>
      <c r="H106" s="25">
        <f t="shared" ref="H106" si="28">H94-H84</f>
        <v>-14182.349999999999</v>
      </c>
      <c r="I106" s="106"/>
    </row>
    <row r="107" spans="1:9" s="2" customFormat="1" ht="13.5" thickBot="1" x14ac:dyDescent="0.25">
      <c r="A107" s="17" t="s">
        <v>199</v>
      </c>
      <c r="B107" s="162" t="s">
        <v>56</v>
      </c>
      <c r="C107" s="32" t="s">
        <v>200</v>
      </c>
      <c r="D107" s="33">
        <f>D83+D106</f>
        <v>1022837.6394600001</v>
      </c>
      <c r="E107" s="33">
        <f t="shared" ref="E107:G107" si="29">E83+E106</f>
        <v>778407.67642999976</v>
      </c>
      <c r="F107" s="33">
        <f t="shared" si="29"/>
        <v>770909.95465000067</v>
      </c>
      <c r="G107" s="33">
        <f t="shared" si="29"/>
        <v>579247.13339000021</v>
      </c>
      <c r="H107" s="33">
        <f t="shared" ref="H107" si="30">H83+H106</f>
        <v>208410.00814000025</v>
      </c>
      <c r="I107" s="106"/>
    </row>
    <row r="108" spans="1:9" s="2" customFormat="1" x14ac:dyDescent="0.2">
      <c r="A108" s="17" t="s">
        <v>201</v>
      </c>
      <c r="B108" s="154">
        <v>3</v>
      </c>
      <c r="C108" s="34" t="s">
        <v>202</v>
      </c>
      <c r="D108" s="35">
        <f t="shared" ref="D108:H108" si="31">SUM(D34,D35,D60,D84)</f>
        <v>6293628.9113400001</v>
      </c>
      <c r="E108" s="35">
        <f t="shared" si="31"/>
        <v>6681331.8806500006</v>
      </c>
      <c r="F108" s="35">
        <f t="shared" si="31"/>
        <v>6758490.9730500001</v>
      </c>
      <c r="G108" s="35">
        <f t="shared" si="31"/>
        <v>7039147.5373100014</v>
      </c>
      <c r="H108" s="35">
        <f t="shared" si="31"/>
        <v>7299576.1195600005</v>
      </c>
      <c r="I108" s="122"/>
    </row>
    <row r="109" spans="1:9" s="2" customFormat="1" ht="13.5" thickBot="1" x14ac:dyDescent="0.25">
      <c r="A109" s="17" t="s">
        <v>203</v>
      </c>
      <c r="B109" s="155">
        <v>4</v>
      </c>
      <c r="C109" s="36" t="s">
        <v>204</v>
      </c>
      <c r="D109" s="37">
        <f t="shared" ref="D109:E109" si="32">SUM(D57,D58,D69,D94)</f>
        <v>7316466.5507999994</v>
      </c>
      <c r="E109" s="37">
        <f t="shared" si="32"/>
        <v>7459739.5570800006</v>
      </c>
      <c r="F109" s="37">
        <f>SUM(F57,F58,F69,F94)</f>
        <v>7529400.9277000008</v>
      </c>
      <c r="G109" s="37">
        <f>SUM(G57,G58,G69,G94)</f>
        <v>7618394.6707000006</v>
      </c>
      <c r="H109" s="37">
        <f>SUM(H57,H58,H69,H94)</f>
        <v>7507986.127700001</v>
      </c>
      <c r="I109" s="122"/>
    </row>
    <row r="110" spans="1:9" s="2" customFormat="1" ht="13.5" thickBot="1" x14ac:dyDescent="0.25">
      <c r="A110" s="17"/>
      <c r="B110" s="38"/>
      <c r="C110" s="39"/>
      <c r="D110" s="40"/>
      <c r="E110" s="40"/>
      <c r="F110" s="40"/>
      <c r="G110" s="40"/>
      <c r="H110" s="40"/>
    </row>
    <row r="111" spans="1:9" s="2" customFormat="1" ht="13.5" thickBot="1" x14ac:dyDescent="0.25">
      <c r="A111" s="17" t="s">
        <v>205</v>
      </c>
      <c r="B111" s="153" t="s">
        <v>206</v>
      </c>
      <c r="C111" s="41"/>
      <c r="D111" s="42"/>
      <c r="E111" s="42"/>
      <c r="F111" s="42"/>
      <c r="G111" s="42"/>
      <c r="H111" s="42"/>
      <c r="I111" s="122"/>
    </row>
    <row r="112" spans="1:9" s="2" customFormat="1" x14ac:dyDescent="0.2">
      <c r="A112" s="17" t="s">
        <v>207</v>
      </c>
      <c r="B112" s="148">
        <v>50</v>
      </c>
      <c r="C112" s="43" t="s">
        <v>208</v>
      </c>
      <c r="D112" s="3">
        <v>262161.31550000003</v>
      </c>
      <c r="E112" s="3">
        <v>323713.13250000001</v>
      </c>
      <c r="F112" s="3">
        <v>250937.9075</v>
      </c>
      <c r="G112" s="3">
        <v>322100.44150000002</v>
      </c>
      <c r="H112" s="3">
        <v>369616.6275</v>
      </c>
      <c r="I112" s="106"/>
    </row>
    <row r="113" spans="1:9" s="2" customFormat="1" x14ac:dyDescent="0.2">
      <c r="A113" s="17" t="s">
        <v>209</v>
      </c>
      <c r="B113" s="149">
        <v>51</v>
      </c>
      <c r="C113" s="44" t="s">
        <v>210</v>
      </c>
      <c r="D113" s="4"/>
      <c r="E113" s="4"/>
      <c r="F113" s="4"/>
      <c r="G113" s="4"/>
      <c r="H113" s="4"/>
      <c r="I113" s="106"/>
    </row>
    <row r="114" spans="1:9" s="2" customFormat="1" x14ac:dyDescent="0.2">
      <c r="A114" s="17" t="s">
        <v>211</v>
      </c>
      <c r="B114" s="149">
        <v>52</v>
      </c>
      <c r="C114" s="44" t="s">
        <v>212</v>
      </c>
      <c r="D114" s="4"/>
      <c r="E114" s="4"/>
      <c r="F114" s="4"/>
      <c r="G114" s="4"/>
      <c r="H114" s="4"/>
      <c r="I114" s="106"/>
    </row>
    <row r="115" spans="1:9" s="2" customFormat="1" x14ac:dyDescent="0.2">
      <c r="A115" s="17" t="s">
        <v>213</v>
      </c>
      <c r="B115" s="149">
        <v>54</v>
      </c>
      <c r="C115" s="44" t="s">
        <v>214</v>
      </c>
      <c r="D115" s="4"/>
      <c r="E115" s="4"/>
      <c r="F115" s="4"/>
      <c r="G115" s="4"/>
      <c r="H115" s="4"/>
      <c r="I115" s="106"/>
    </row>
    <row r="116" spans="1:9" s="2" customFormat="1" x14ac:dyDescent="0.2">
      <c r="A116" s="17" t="s">
        <v>215</v>
      </c>
      <c r="B116" s="149">
        <v>55</v>
      </c>
      <c r="C116" s="44" t="s">
        <v>216</v>
      </c>
      <c r="D116" s="4"/>
      <c r="E116" s="4"/>
      <c r="F116" s="4"/>
      <c r="G116" s="4"/>
      <c r="H116" s="4"/>
      <c r="I116" s="106"/>
    </row>
    <row r="117" spans="1:9" s="2" customFormat="1" x14ac:dyDescent="0.2">
      <c r="A117" s="17" t="s">
        <v>217</v>
      </c>
      <c r="B117" s="149">
        <v>56</v>
      </c>
      <c r="C117" s="44" t="s">
        <v>218</v>
      </c>
      <c r="D117" s="4">
        <v>45515.4</v>
      </c>
      <c r="E117" s="4">
        <v>45178.7</v>
      </c>
      <c r="F117" s="4">
        <v>45455.8</v>
      </c>
      <c r="G117" s="4">
        <v>47634.2</v>
      </c>
      <c r="H117" s="4">
        <v>48357.7</v>
      </c>
      <c r="I117" s="106"/>
    </row>
    <row r="118" spans="1:9" s="2" customFormat="1" x14ac:dyDescent="0.2">
      <c r="A118" s="17" t="s">
        <v>219</v>
      </c>
      <c r="B118" s="149">
        <v>57</v>
      </c>
      <c r="C118" s="44" t="s">
        <v>220</v>
      </c>
      <c r="D118" s="4">
        <v>2950.2</v>
      </c>
      <c r="E118" s="4">
        <v>2937.8</v>
      </c>
      <c r="F118" s="4">
        <v>5745.7</v>
      </c>
      <c r="G118" s="4">
        <v>6730.2</v>
      </c>
      <c r="H118" s="4">
        <v>5767.2</v>
      </c>
      <c r="I118" s="106"/>
    </row>
    <row r="119" spans="1:9" s="2" customFormat="1" x14ac:dyDescent="0.2">
      <c r="A119" s="17" t="s">
        <v>221</v>
      </c>
      <c r="B119" s="149">
        <v>58</v>
      </c>
      <c r="C119" s="44" t="s">
        <v>222</v>
      </c>
      <c r="D119" s="45">
        <f>SUM(D120,D121,D122,D123,D124,D125)</f>
        <v>0</v>
      </c>
      <c r="E119" s="45">
        <f t="shared" ref="E119:H119" si="33">SUM(E120,E121,E122,E123,E124,E125)</f>
        <v>0</v>
      </c>
      <c r="F119" s="45">
        <f t="shared" si="33"/>
        <v>0</v>
      </c>
      <c r="G119" s="45">
        <f t="shared" si="33"/>
        <v>0</v>
      </c>
      <c r="H119" s="45">
        <f t="shared" si="33"/>
        <v>0</v>
      </c>
      <c r="I119" s="106"/>
    </row>
    <row r="120" spans="1:9" s="2" customFormat="1" x14ac:dyDescent="0.2">
      <c r="A120" s="17" t="s">
        <v>223</v>
      </c>
      <c r="B120" s="149">
        <v>580</v>
      </c>
      <c r="C120" s="44" t="s">
        <v>224</v>
      </c>
      <c r="D120" s="4">
        <v>0</v>
      </c>
      <c r="E120" s="4">
        <v>0</v>
      </c>
      <c r="F120" s="4">
        <v>0</v>
      </c>
      <c r="G120" s="4">
        <v>0</v>
      </c>
      <c r="H120" s="100">
        <v>0</v>
      </c>
      <c r="I120" s="106"/>
    </row>
    <row r="121" spans="1:9" s="2" customFormat="1" x14ac:dyDescent="0.2">
      <c r="A121" s="17" t="s">
        <v>225</v>
      </c>
      <c r="B121" s="149">
        <v>582</v>
      </c>
      <c r="C121" s="44" t="s">
        <v>226</v>
      </c>
      <c r="D121" s="4">
        <v>0</v>
      </c>
      <c r="E121" s="4">
        <v>0</v>
      </c>
      <c r="F121" s="4">
        <v>0</v>
      </c>
      <c r="G121" s="4">
        <v>0</v>
      </c>
      <c r="H121" s="100">
        <v>0</v>
      </c>
      <c r="I121" s="106"/>
    </row>
    <row r="122" spans="1:9" s="2" customFormat="1" x14ac:dyDescent="0.2">
      <c r="A122" s="17" t="s">
        <v>227</v>
      </c>
      <c r="B122" s="149">
        <v>584</v>
      </c>
      <c r="C122" s="44" t="s">
        <v>228</v>
      </c>
      <c r="D122" s="4">
        <v>0</v>
      </c>
      <c r="E122" s="4">
        <v>0</v>
      </c>
      <c r="F122" s="4">
        <v>0</v>
      </c>
      <c r="G122" s="4">
        <v>0</v>
      </c>
      <c r="H122" s="100">
        <v>0</v>
      </c>
      <c r="I122" s="106"/>
    </row>
    <row r="123" spans="1:9" s="2" customFormat="1" x14ac:dyDescent="0.2">
      <c r="A123" s="17" t="s">
        <v>229</v>
      </c>
      <c r="B123" s="149">
        <v>585</v>
      </c>
      <c r="C123" s="44" t="s">
        <v>230</v>
      </c>
      <c r="D123" s="4">
        <v>0</v>
      </c>
      <c r="E123" s="4">
        <v>0</v>
      </c>
      <c r="F123" s="4">
        <v>0</v>
      </c>
      <c r="G123" s="4">
        <v>0</v>
      </c>
      <c r="H123" s="100">
        <v>0</v>
      </c>
      <c r="I123" s="106"/>
    </row>
    <row r="124" spans="1:9" s="2" customFormat="1" x14ac:dyDescent="0.2">
      <c r="A124" s="17" t="s">
        <v>231</v>
      </c>
      <c r="B124" s="149">
        <v>586</v>
      </c>
      <c r="C124" s="44" t="s">
        <v>232</v>
      </c>
      <c r="D124" s="4">
        <v>0</v>
      </c>
      <c r="E124" s="4">
        <v>0</v>
      </c>
      <c r="F124" s="4">
        <v>0</v>
      </c>
      <c r="G124" s="4">
        <v>0</v>
      </c>
      <c r="H124" s="100">
        <v>0</v>
      </c>
      <c r="I124" s="106"/>
    </row>
    <row r="125" spans="1:9" s="2" customFormat="1" x14ac:dyDescent="0.2">
      <c r="A125" s="17" t="s">
        <v>233</v>
      </c>
      <c r="B125" s="150">
        <v>589</v>
      </c>
      <c r="C125" s="46" t="s">
        <v>234</v>
      </c>
      <c r="D125" s="5">
        <v>0</v>
      </c>
      <c r="E125" s="4">
        <v>0</v>
      </c>
      <c r="F125" s="5">
        <v>0</v>
      </c>
      <c r="G125" s="4">
        <v>0</v>
      </c>
      <c r="H125" s="115">
        <v>0</v>
      </c>
      <c r="I125" s="106"/>
    </row>
    <row r="126" spans="1:9" s="2" customFormat="1" x14ac:dyDescent="0.2">
      <c r="A126" s="17" t="s">
        <v>235</v>
      </c>
      <c r="B126" s="151">
        <v>5</v>
      </c>
      <c r="C126" s="47" t="s">
        <v>236</v>
      </c>
      <c r="D126" s="48">
        <f>SUM(D112,D113,D114,D115,D116,D117,D118,D119)</f>
        <v>310626.91550000006</v>
      </c>
      <c r="E126" s="48">
        <f t="shared" ref="E126:G126" si="34">SUM(E112,E113,E114,E115,E116,E117,E118,E119)</f>
        <v>371829.63250000001</v>
      </c>
      <c r="F126" s="48">
        <f t="shared" si="34"/>
        <v>302139.40750000003</v>
      </c>
      <c r="G126" s="48">
        <f t="shared" si="34"/>
        <v>376464.84150000004</v>
      </c>
      <c r="H126" s="123">
        <f t="shared" ref="H126" si="35">SUM(H112,H113,H114,H115,H116,H117,H118,H119)</f>
        <v>423741.52750000003</v>
      </c>
      <c r="I126" s="106"/>
    </row>
    <row r="127" spans="1:9" s="2" customFormat="1" x14ac:dyDescent="0.2">
      <c r="A127" s="17" t="s">
        <v>237</v>
      </c>
      <c r="B127" s="152">
        <v>60</v>
      </c>
      <c r="C127" s="49" t="s">
        <v>238</v>
      </c>
      <c r="D127" s="8">
        <v>165</v>
      </c>
      <c r="E127" s="8">
        <v>135</v>
      </c>
      <c r="F127" s="8">
        <v>15</v>
      </c>
      <c r="G127" s="8">
        <v>20</v>
      </c>
      <c r="H127" s="8">
        <v>698</v>
      </c>
      <c r="I127" s="106"/>
    </row>
    <row r="128" spans="1:9" s="2" customFormat="1" x14ac:dyDescent="0.2">
      <c r="A128" s="17" t="s">
        <v>239</v>
      </c>
      <c r="B128" s="149">
        <v>61</v>
      </c>
      <c r="C128" s="44" t="s">
        <v>240</v>
      </c>
      <c r="D128" s="4"/>
      <c r="E128" s="4"/>
      <c r="F128" s="4"/>
      <c r="G128" s="4"/>
      <c r="H128" s="4"/>
      <c r="I128" s="106"/>
    </row>
    <row r="129" spans="1:9" s="2" customFormat="1" x14ac:dyDescent="0.2">
      <c r="A129" s="17" t="s">
        <v>241</v>
      </c>
      <c r="B129" s="149">
        <v>62</v>
      </c>
      <c r="C129" s="44" t="s">
        <v>242</v>
      </c>
      <c r="D129" s="4"/>
      <c r="E129" s="4"/>
      <c r="F129" s="4"/>
      <c r="G129" s="4"/>
      <c r="H129" s="4"/>
      <c r="I129" s="106"/>
    </row>
    <row r="130" spans="1:9" s="2" customFormat="1" x14ac:dyDescent="0.2">
      <c r="A130" s="17" t="s">
        <v>243</v>
      </c>
      <c r="B130" s="149">
        <v>63</v>
      </c>
      <c r="C130" s="44" t="s">
        <v>244</v>
      </c>
      <c r="D130" s="4">
        <v>80579.244999999995</v>
      </c>
      <c r="E130" s="4">
        <v>84879.323000000004</v>
      </c>
      <c r="F130" s="4">
        <v>89546.668000000005</v>
      </c>
      <c r="G130" s="4">
        <v>107155.73</v>
      </c>
      <c r="H130" s="4">
        <v>122329.58</v>
      </c>
      <c r="I130" s="106"/>
    </row>
    <row r="131" spans="1:9" s="2" customFormat="1" x14ac:dyDescent="0.2">
      <c r="A131" s="17" t="s">
        <v>245</v>
      </c>
      <c r="B131" s="149">
        <v>64</v>
      </c>
      <c r="C131" s="44" t="s">
        <v>246</v>
      </c>
      <c r="D131" s="4"/>
      <c r="E131" s="4"/>
      <c r="F131" s="4"/>
      <c r="G131" s="4"/>
      <c r="H131" s="4"/>
      <c r="I131" s="106"/>
    </row>
    <row r="132" spans="1:9" s="2" customFormat="1" x14ac:dyDescent="0.2">
      <c r="A132" s="17" t="s">
        <v>247</v>
      </c>
      <c r="B132" s="149">
        <v>65</v>
      </c>
      <c r="C132" s="44" t="s">
        <v>248</v>
      </c>
      <c r="D132" s="4"/>
      <c r="E132" s="4"/>
      <c r="F132" s="4"/>
      <c r="G132" s="4"/>
      <c r="H132" s="4"/>
      <c r="I132" s="106"/>
    </row>
    <row r="133" spans="1:9" s="2" customFormat="1" x14ac:dyDescent="0.2">
      <c r="A133" s="17" t="s">
        <v>249</v>
      </c>
      <c r="B133" s="149">
        <v>66</v>
      </c>
      <c r="C133" s="44" t="s">
        <v>250</v>
      </c>
      <c r="D133" s="4">
        <v>5</v>
      </c>
      <c r="E133" s="4">
        <v>12</v>
      </c>
      <c r="F133" s="4">
        <v>10</v>
      </c>
      <c r="G133" s="4">
        <v>85</v>
      </c>
      <c r="H133" s="4">
        <v>345</v>
      </c>
      <c r="I133" s="106"/>
    </row>
    <row r="134" spans="1:9" s="2" customFormat="1" x14ac:dyDescent="0.2">
      <c r="A134" s="17" t="s">
        <v>251</v>
      </c>
      <c r="B134" s="149">
        <v>67</v>
      </c>
      <c r="C134" s="44" t="s">
        <v>220</v>
      </c>
      <c r="D134" s="4">
        <v>3935.7</v>
      </c>
      <c r="E134" s="4">
        <v>3923.3</v>
      </c>
      <c r="F134" s="4">
        <v>6731.2</v>
      </c>
      <c r="G134" s="4">
        <v>7715.7</v>
      </c>
      <c r="H134" s="4">
        <v>6752.7</v>
      </c>
      <c r="I134" s="106"/>
    </row>
    <row r="135" spans="1:9" s="2" customFormat="1" x14ac:dyDescent="0.2">
      <c r="A135" s="17" t="s">
        <v>252</v>
      </c>
      <c r="B135" s="149">
        <v>68</v>
      </c>
      <c r="C135" s="44" t="s">
        <v>253</v>
      </c>
      <c r="D135" s="45">
        <f>SUM(D136,D137)</f>
        <v>0</v>
      </c>
      <c r="E135" s="45">
        <f t="shared" ref="E135:G135" si="36">SUM(E136,E137)</f>
        <v>0</v>
      </c>
      <c r="F135" s="45">
        <f t="shared" si="36"/>
        <v>0</v>
      </c>
      <c r="G135" s="45">
        <f t="shared" si="36"/>
        <v>0</v>
      </c>
      <c r="H135" s="45">
        <f t="shared" ref="H135" si="37">SUM(H136,H137)</f>
        <v>0</v>
      </c>
      <c r="I135" s="106"/>
    </row>
    <row r="136" spans="1:9" s="2" customFormat="1" ht="25.5" x14ac:dyDescent="0.2">
      <c r="A136" s="17" t="s">
        <v>254</v>
      </c>
      <c r="B136" s="149" t="s">
        <v>255</v>
      </c>
      <c r="C136" s="44" t="s">
        <v>256</v>
      </c>
      <c r="D136" s="4">
        <v>0</v>
      </c>
      <c r="E136" s="4">
        <v>0</v>
      </c>
      <c r="F136" s="4">
        <v>0</v>
      </c>
      <c r="G136" s="4">
        <v>0</v>
      </c>
      <c r="H136" s="100">
        <v>0</v>
      </c>
      <c r="I136" s="106"/>
    </row>
    <row r="137" spans="1:9" s="2" customFormat="1" ht="25.5" x14ac:dyDescent="0.2">
      <c r="A137" s="17" t="s">
        <v>257</v>
      </c>
      <c r="B137" s="150" t="s">
        <v>258</v>
      </c>
      <c r="C137" s="46" t="s">
        <v>259</v>
      </c>
      <c r="D137" s="5">
        <v>0</v>
      </c>
      <c r="E137" s="5">
        <v>0</v>
      </c>
      <c r="F137" s="5">
        <v>0</v>
      </c>
      <c r="G137" s="5">
        <v>0</v>
      </c>
      <c r="H137" s="177">
        <v>0</v>
      </c>
      <c r="I137" s="106"/>
    </row>
    <row r="138" spans="1:9" s="2" customFormat="1" x14ac:dyDescent="0.2">
      <c r="A138" s="17" t="s">
        <v>260</v>
      </c>
      <c r="B138" s="178">
        <v>6</v>
      </c>
      <c r="C138" s="179" t="s">
        <v>261</v>
      </c>
      <c r="D138" s="173">
        <f>SUM(D127,D128,D129,D130,D131,D132,D133,D134,D135)</f>
        <v>84684.944999999992</v>
      </c>
      <c r="E138" s="173">
        <f t="shared" ref="E138:G138" si="38">SUM(E127,E128,E129,E130,E131,E132,E133,E134,E135)</f>
        <v>88949.623000000007</v>
      </c>
      <c r="F138" s="173">
        <f t="shared" si="38"/>
        <v>96302.868000000002</v>
      </c>
      <c r="G138" s="180">
        <f t="shared" si="38"/>
        <v>114976.43</v>
      </c>
      <c r="H138" s="181">
        <f t="shared" ref="H138" si="39">SUM(H127,H128,H129,H130,H131,H132,H133,H134,H135)</f>
        <v>130125.28</v>
      </c>
      <c r="I138" s="106"/>
    </row>
    <row r="139" spans="1:9" s="2" customFormat="1" x14ac:dyDescent="0.2">
      <c r="A139" s="17" t="s">
        <v>262</v>
      </c>
      <c r="B139" s="182" t="s">
        <v>263</v>
      </c>
      <c r="C139" s="50" t="s">
        <v>264</v>
      </c>
      <c r="D139" s="51">
        <f>D126-D138</f>
        <v>225941.97050000005</v>
      </c>
      <c r="E139" s="51">
        <f t="shared" ref="E139:G139" si="40">E126-E138</f>
        <v>282880.00949999999</v>
      </c>
      <c r="F139" s="51">
        <f t="shared" si="40"/>
        <v>205836.53950000001</v>
      </c>
      <c r="G139" s="51">
        <f t="shared" si="40"/>
        <v>261488.41150000005</v>
      </c>
      <c r="H139" s="174">
        <f t="shared" ref="H139" si="41">H126-H138</f>
        <v>293616.24750000006</v>
      </c>
      <c r="I139" s="106"/>
    </row>
    <row r="140" spans="1:9" s="2" customFormat="1" ht="13.5" thickBot="1" x14ac:dyDescent="0.25">
      <c r="A140" s="17" t="s">
        <v>265</v>
      </c>
      <c r="B140" s="176" t="s">
        <v>266</v>
      </c>
      <c r="C140" s="52" t="s">
        <v>267</v>
      </c>
      <c r="D140" s="53">
        <f>D139-D115-D116+D131+D132</f>
        <v>225941.97050000005</v>
      </c>
      <c r="E140" s="53">
        <f t="shared" ref="E140:G140" si="42">E139-E115-E116+E131+E132</f>
        <v>282880.00949999999</v>
      </c>
      <c r="F140" s="53">
        <f t="shared" si="42"/>
        <v>205836.53950000001</v>
      </c>
      <c r="G140" s="53">
        <f t="shared" si="42"/>
        <v>261488.41150000005</v>
      </c>
      <c r="H140" s="175">
        <f t="shared" ref="H140" si="43">H139-H115-H116+H131+H132</f>
        <v>293616.24750000006</v>
      </c>
      <c r="I140" s="106"/>
    </row>
    <row r="141" spans="1:9" s="2" customFormat="1" ht="13.5" thickBot="1" x14ac:dyDescent="0.25">
      <c r="A141" s="17"/>
      <c r="B141" s="54"/>
      <c r="C141" s="55"/>
      <c r="D141" s="56"/>
      <c r="E141" s="56"/>
      <c r="F141" s="56"/>
      <c r="G141" s="56"/>
      <c r="H141" s="56"/>
    </row>
    <row r="142" spans="1:9" s="2" customFormat="1" ht="13.5" thickBot="1" x14ac:dyDescent="0.25">
      <c r="A142" s="17" t="s">
        <v>268</v>
      </c>
      <c r="B142" s="147" t="s">
        <v>269</v>
      </c>
      <c r="C142" s="57"/>
      <c r="D142" s="58"/>
      <c r="E142" s="58"/>
      <c r="F142" s="58"/>
      <c r="G142" s="58"/>
      <c r="H142" s="58"/>
      <c r="I142" s="122"/>
    </row>
    <row r="143" spans="1:9" s="2" customFormat="1" x14ac:dyDescent="0.2">
      <c r="A143" s="17" t="s">
        <v>270</v>
      </c>
      <c r="B143" s="145">
        <v>10</v>
      </c>
      <c r="C143" s="59" t="s">
        <v>271</v>
      </c>
      <c r="D143" s="60">
        <f>SUM(D144,D149)</f>
        <v>0</v>
      </c>
      <c r="E143" s="60">
        <f t="shared" ref="E143:G143" si="44">SUM(E144,E149)</f>
        <v>0</v>
      </c>
      <c r="F143" s="60">
        <f t="shared" si="44"/>
        <v>0</v>
      </c>
      <c r="G143" s="60">
        <f t="shared" si="44"/>
        <v>0</v>
      </c>
      <c r="H143" s="120">
        <f t="shared" ref="H143" si="45">SUM(H144,H149)</f>
        <v>0</v>
      </c>
      <c r="I143" s="106"/>
    </row>
    <row r="144" spans="1:9" s="2" customFormat="1" x14ac:dyDescent="0.2">
      <c r="A144" s="17" t="s">
        <v>272</v>
      </c>
      <c r="B144" s="137" t="s">
        <v>273</v>
      </c>
      <c r="C144" s="61" t="s">
        <v>274</v>
      </c>
      <c r="D144" s="62">
        <f>SUM(D145,D146,D147,D148)</f>
        <v>0</v>
      </c>
      <c r="E144" s="62">
        <f t="shared" ref="E144:G144" si="46">SUM(E145,E146,E147,E148)</f>
        <v>0</v>
      </c>
      <c r="F144" s="62">
        <f t="shared" si="46"/>
        <v>0</v>
      </c>
      <c r="G144" s="62">
        <f t="shared" si="46"/>
        <v>0</v>
      </c>
      <c r="H144" s="112">
        <f t="shared" ref="H144" si="47">SUM(H145,H146,H147,H148)</f>
        <v>0</v>
      </c>
      <c r="I144" s="106"/>
    </row>
    <row r="145" spans="1:9" s="2" customFormat="1" x14ac:dyDescent="0.2">
      <c r="A145" s="17" t="s">
        <v>275</v>
      </c>
      <c r="B145" s="139" t="s">
        <v>276</v>
      </c>
      <c r="C145" s="63" t="s">
        <v>277</v>
      </c>
      <c r="D145" s="8"/>
      <c r="E145" s="8"/>
      <c r="F145" s="8"/>
      <c r="G145" s="8"/>
      <c r="H145" s="114"/>
      <c r="I145" s="106"/>
    </row>
    <row r="146" spans="1:9" s="2" customFormat="1" x14ac:dyDescent="0.2">
      <c r="A146" s="17" t="s">
        <v>278</v>
      </c>
      <c r="B146" s="140">
        <v>102</v>
      </c>
      <c r="C146" s="64" t="s">
        <v>279</v>
      </c>
      <c r="D146" s="4"/>
      <c r="E146" s="4"/>
      <c r="F146" s="4"/>
      <c r="G146" s="4"/>
      <c r="H146" s="100"/>
      <c r="I146" s="106"/>
    </row>
    <row r="147" spans="1:9" s="2" customFormat="1" x14ac:dyDescent="0.2">
      <c r="A147" s="17" t="s">
        <v>280</v>
      </c>
      <c r="B147" s="140">
        <v>104</v>
      </c>
      <c r="C147" s="64" t="s">
        <v>281</v>
      </c>
      <c r="D147" s="4"/>
      <c r="E147" s="4"/>
      <c r="F147" s="4"/>
      <c r="G147" s="4"/>
      <c r="H147" s="100"/>
      <c r="I147" s="106"/>
    </row>
    <row r="148" spans="1:9" s="2" customFormat="1" x14ac:dyDescent="0.2">
      <c r="A148" s="17" t="s">
        <v>282</v>
      </c>
      <c r="B148" s="141">
        <v>106</v>
      </c>
      <c r="C148" s="65" t="s">
        <v>283</v>
      </c>
      <c r="D148" s="5"/>
      <c r="E148" s="5"/>
      <c r="F148" s="5"/>
      <c r="G148" s="5"/>
      <c r="H148" s="115"/>
      <c r="I148" s="106"/>
    </row>
    <row r="149" spans="1:9" s="2" customFormat="1" x14ac:dyDescent="0.2">
      <c r="A149" s="17" t="s">
        <v>284</v>
      </c>
      <c r="B149" s="137" t="s">
        <v>285</v>
      </c>
      <c r="C149" s="61" t="s">
        <v>286</v>
      </c>
      <c r="D149" s="62">
        <f>SUM(D150,D151,D152)</f>
        <v>0</v>
      </c>
      <c r="E149" s="62">
        <f t="shared" ref="E149:G149" si="48">SUM(E150,E151,E152)</f>
        <v>0</v>
      </c>
      <c r="F149" s="62">
        <f t="shared" si="48"/>
        <v>0</v>
      </c>
      <c r="G149" s="62">
        <f t="shared" si="48"/>
        <v>0</v>
      </c>
      <c r="H149" s="112">
        <f t="shared" ref="H149" si="49">SUM(H150,H151,H152)</f>
        <v>0</v>
      </c>
      <c r="I149" s="106"/>
    </row>
    <row r="150" spans="1:9" s="2" customFormat="1" x14ac:dyDescent="0.2">
      <c r="A150" s="17" t="s">
        <v>287</v>
      </c>
      <c r="B150" s="139">
        <v>107</v>
      </c>
      <c r="C150" s="63" t="s">
        <v>288</v>
      </c>
      <c r="D150" s="8"/>
      <c r="E150" s="8"/>
      <c r="F150" s="8"/>
      <c r="G150" s="8"/>
      <c r="H150" s="114"/>
      <c r="I150" s="106"/>
    </row>
    <row r="151" spans="1:9" s="2" customFormat="1" x14ac:dyDescent="0.2">
      <c r="A151" s="17" t="s">
        <v>289</v>
      </c>
      <c r="B151" s="140">
        <v>108</v>
      </c>
      <c r="C151" s="64" t="s">
        <v>290</v>
      </c>
      <c r="D151" s="4"/>
      <c r="E151" s="4"/>
      <c r="F151" s="4"/>
      <c r="G151" s="4"/>
      <c r="H151" s="100"/>
      <c r="I151" s="106"/>
    </row>
    <row r="152" spans="1:9" s="2" customFormat="1" x14ac:dyDescent="0.2">
      <c r="A152" s="17" t="s">
        <v>291</v>
      </c>
      <c r="B152" s="141">
        <v>109</v>
      </c>
      <c r="C152" s="65" t="s">
        <v>292</v>
      </c>
      <c r="D152" s="5"/>
      <c r="E152" s="5"/>
      <c r="F152" s="5"/>
      <c r="G152" s="5"/>
      <c r="H152" s="115"/>
      <c r="I152" s="106"/>
    </row>
    <row r="153" spans="1:9" s="2" customFormat="1" x14ac:dyDescent="0.2">
      <c r="A153" s="17" t="s">
        <v>293</v>
      </c>
      <c r="B153" s="137">
        <v>14</v>
      </c>
      <c r="C153" s="61" t="s">
        <v>294</v>
      </c>
      <c r="D153" s="62">
        <f>SUM(D154,D155,D156,D157,D158,D159,D160,D161,D162)</f>
        <v>0</v>
      </c>
      <c r="E153" s="62">
        <f t="shared" ref="E153:G153" si="50">SUM(E154,E155,E156,E157,E158,E159,E160,E161,E162)</f>
        <v>0</v>
      </c>
      <c r="F153" s="62">
        <f t="shared" si="50"/>
        <v>0</v>
      </c>
      <c r="G153" s="62">
        <f t="shared" si="50"/>
        <v>0</v>
      </c>
      <c r="H153" s="112">
        <f t="shared" ref="H153" si="51">SUM(H154,H155,H156,H157,H158,H159,H160,H161,H162)</f>
        <v>0</v>
      </c>
      <c r="I153" s="106"/>
    </row>
    <row r="154" spans="1:9" s="2" customFormat="1" x14ac:dyDescent="0.2">
      <c r="A154" s="17" t="s">
        <v>295</v>
      </c>
      <c r="B154" s="139" t="s">
        <v>296</v>
      </c>
      <c r="C154" s="63" t="s">
        <v>297</v>
      </c>
      <c r="D154" s="8"/>
      <c r="E154" s="8"/>
      <c r="F154" s="8"/>
      <c r="G154" s="8"/>
      <c r="H154" s="114"/>
      <c r="I154" s="106"/>
    </row>
    <row r="155" spans="1:9" s="2" customFormat="1" x14ac:dyDescent="0.2">
      <c r="A155" s="17" t="s">
        <v>298</v>
      </c>
      <c r="B155" s="140">
        <v>144</v>
      </c>
      <c r="C155" s="64" t="s">
        <v>214</v>
      </c>
      <c r="D155" s="4"/>
      <c r="E155" s="4"/>
      <c r="F155" s="4"/>
      <c r="G155" s="4"/>
      <c r="H155" s="100"/>
      <c r="I155" s="106"/>
    </row>
    <row r="156" spans="1:9" s="2" customFormat="1" x14ac:dyDescent="0.2">
      <c r="A156" s="17" t="s">
        <v>299</v>
      </c>
      <c r="B156" s="140">
        <v>145</v>
      </c>
      <c r="C156" s="64" t="s">
        <v>300</v>
      </c>
      <c r="D156" s="4"/>
      <c r="E156" s="4"/>
      <c r="F156" s="4"/>
      <c r="G156" s="4"/>
      <c r="H156" s="100"/>
      <c r="I156" s="106"/>
    </row>
    <row r="157" spans="1:9" s="2" customFormat="1" x14ac:dyDescent="0.2">
      <c r="A157" s="17" t="s">
        <v>301</v>
      </c>
      <c r="B157" s="140">
        <v>146</v>
      </c>
      <c r="C157" s="64" t="s">
        <v>302</v>
      </c>
      <c r="D157" s="4"/>
      <c r="E157" s="4"/>
      <c r="F157" s="4"/>
      <c r="G157" s="4"/>
      <c r="H157" s="100"/>
      <c r="I157" s="106"/>
    </row>
    <row r="158" spans="1:9" s="2" customFormat="1" ht="25.5" x14ac:dyDescent="0.2">
      <c r="A158" s="17" t="s">
        <v>303</v>
      </c>
      <c r="B158" s="140" t="s">
        <v>304</v>
      </c>
      <c r="C158" s="64" t="s">
        <v>305</v>
      </c>
      <c r="D158" s="4"/>
      <c r="E158" s="4"/>
      <c r="F158" s="4"/>
      <c r="G158" s="4"/>
      <c r="H158" s="100"/>
      <c r="I158" s="106"/>
    </row>
    <row r="159" spans="1:9" s="2" customFormat="1" x14ac:dyDescent="0.2">
      <c r="A159" s="17" t="s">
        <v>306</v>
      </c>
      <c r="B159" s="140">
        <v>1484</v>
      </c>
      <c r="C159" s="64" t="s">
        <v>307</v>
      </c>
      <c r="D159" s="4"/>
      <c r="E159" s="4"/>
      <c r="F159" s="4"/>
      <c r="G159" s="4"/>
      <c r="H159" s="100"/>
      <c r="I159" s="106"/>
    </row>
    <row r="160" spans="1:9" s="2" customFormat="1" x14ac:dyDescent="0.2">
      <c r="A160" s="17" t="s">
        <v>308</v>
      </c>
      <c r="B160" s="140">
        <v>1485</v>
      </c>
      <c r="C160" s="64" t="s">
        <v>309</v>
      </c>
      <c r="D160" s="4"/>
      <c r="E160" s="4"/>
      <c r="F160" s="4"/>
      <c r="G160" s="4"/>
      <c r="H160" s="100"/>
      <c r="I160" s="106"/>
    </row>
    <row r="161" spans="1:9" s="2" customFormat="1" x14ac:dyDescent="0.2">
      <c r="A161" s="17" t="s">
        <v>310</v>
      </c>
      <c r="B161" s="140">
        <v>1486</v>
      </c>
      <c r="C161" s="64" t="s">
        <v>311</v>
      </c>
      <c r="D161" s="4"/>
      <c r="E161" s="4"/>
      <c r="F161" s="4"/>
      <c r="G161" s="4"/>
      <c r="H161" s="100"/>
      <c r="I161" s="106"/>
    </row>
    <row r="162" spans="1:9" s="2" customFormat="1" ht="13.5" thickBot="1" x14ac:dyDescent="0.25">
      <c r="A162" s="17" t="s">
        <v>312</v>
      </c>
      <c r="B162" s="146">
        <v>1489</v>
      </c>
      <c r="C162" s="66" t="s">
        <v>313</v>
      </c>
      <c r="D162" s="9"/>
      <c r="E162" s="9"/>
      <c r="F162" s="9"/>
      <c r="G162" s="9"/>
      <c r="H162" s="121"/>
      <c r="I162" s="106"/>
    </row>
    <row r="163" spans="1:9" s="2" customFormat="1" ht="13.5" thickBot="1" x14ac:dyDescent="0.25">
      <c r="A163" s="17" t="s">
        <v>314</v>
      </c>
      <c r="B163" s="144">
        <v>1</v>
      </c>
      <c r="C163" s="67" t="s">
        <v>315</v>
      </c>
      <c r="D163" s="68">
        <f>SUM(D143,D153)</f>
        <v>0</v>
      </c>
      <c r="E163" s="68">
        <f t="shared" ref="E163:G163" si="52">SUM(E143,E153)</f>
        <v>0</v>
      </c>
      <c r="F163" s="68">
        <f t="shared" si="52"/>
        <v>0</v>
      </c>
      <c r="G163" s="68">
        <f t="shared" si="52"/>
        <v>0</v>
      </c>
      <c r="H163" s="119">
        <f t="shared" ref="H163" si="53">SUM(H143,H153)</f>
        <v>0</v>
      </c>
      <c r="I163" s="122"/>
    </row>
    <row r="164" spans="1:9" s="2" customFormat="1" ht="5.0999999999999996" customHeight="1" x14ac:dyDescent="0.2">
      <c r="A164" s="17"/>
      <c r="B164" s="54"/>
      <c r="C164" s="55"/>
      <c r="D164" s="56"/>
      <c r="E164" s="56"/>
      <c r="F164" s="56"/>
      <c r="G164" s="56"/>
      <c r="H164" s="56"/>
    </row>
    <row r="165" spans="1:9" s="2" customFormat="1" x14ac:dyDescent="0.2">
      <c r="A165" s="17" t="s">
        <v>316</v>
      </c>
      <c r="B165" s="137">
        <v>20</v>
      </c>
      <c r="C165" s="61" t="s">
        <v>317</v>
      </c>
      <c r="D165" s="62">
        <f>SUM(D166,D172)</f>
        <v>0</v>
      </c>
      <c r="E165" s="62">
        <f t="shared" ref="E165:G165" si="54">SUM(E166,E172)</f>
        <v>0</v>
      </c>
      <c r="F165" s="62">
        <f t="shared" si="54"/>
        <v>0</v>
      </c>
      <c r="G165" s="62">
        <f t="shared" si="54"/>
        <v>0</v>
      </c>
      <c r="H165" s="112">
        <f t="shared" ref="H165" si="55">SUM(H166,H172)</f>
        <v>0</v>
      </c>
      <c r="I165" s="106"/>
    </row>
    <row r="166" spans="1:9" s="2" customFormat="1" x14ac:dyDescent="0.2">
      <c r="A166" s="17" t="s">
        <v>318</v>
      </c>
      <c r="B166" s="138" t="s">
        <v>319</v>
      </c>
      <c r="C166" s="69" t="s">
        <v>320</v>
      </c>
      <c r="D166" s="70">
        <f>SUM(D167,D168,D170,D171)</f>
        <v>0</v>
      </c>
      <c r="E166" s="70">
        <f t="shared" ref="E166:G166" si="56">SUM(E167,E168,E170,E171)</f>
        <v>0</v>
      </c>
      <c r="F166" s="70">
        <f t="shared" si="56"/>
        <v>0</v>
      </c>
      <c r="G166" s="70">
        <f t="shared" si="56"/>
        <v>0</v>
      </c>
      <c r="H166" s="113">
        <f t="shared" ref="H166" si="57">SUM(H167,H168,H170,H171)</f>
        <v>0</v>
      </c>
      <c r="I166" s="106"/>
    </row>
    <row r="167" spans="1:9" s="2" customFormat="1" x14ac:dyDescent="0.2">
      <c r="A167" s="17" t="s">
        <v>321</v>
      </c>
      <c r="B167" s="139">
        <v>200</v>
      </c>
      <c r="C167" s="63" t="s">
        <v>322</v>
      </c>
      <c r="D167" s="8"/>
      <c r="E167" s="8"/>
      <c r="F167" s="8"/>
      <c r="G167" s="8"/>
      <c r="H167" s="114"/>
      <c r="I167" s="106"/>
    </row>
    <row r="168" spans="1:9" s="2" customFormat="1" x14ac:dyDescent="0.2">
      <c r="A168" s="17" t="s">
        <v>323</v>
      </c>
      <c r="B168" s="140">
        <v>201</v>
      </c>
      <c r="C168" s="64" t="s">
        <v>324</v>
      </c>
      <c r="D168" s="4"/>
      <c r="E168" s="4"/>
      <c r="F168" s="4"/>
      <c r="G168" s="4"/>
      <c r="H168" s="100"/>
      <c r="I168" s="106"/>
    </row>
    <row r="169" spans="1:9" s="2" customFormat="1" x14ac:dyDescent="0.2">
      <c r="A169" s="17" t="s">
        <v>325</v>
      </c>
      <c r="B169" s="140" t="s">
        <v>326</v>
      </c>
      <c r="C169" s="64" t="s">
        <v>327</v>
      </c>
      <c r="D169" s="4"/>
      <c r="E169" s="4"/>
      <c r="F169" s="4"/>
      <c r="G169" s="4"/>
      <c r="H169" s="100"/>
      <c r="I169" s="106"/>
    </row>
    <row r="170" spans="1:9" s="2" customFormat="1" x14ac:dyDescent="0.2">
      <c r="A170" s="17" t="s">
        <v>328</v>
      </c>
      <c r="B170" s="140">
        <v>204</v>
      </c>
      <c r="C170" s="64" t="s">
        <v>329</v>
      </c>
      <c r="D170" s="4"/>
      <c r="E170" s="4"/>
      <c r="F170" s="4"/>
      <c r="G170" s="4"/>
      <c r="H170" s="100"/>
      <c r="I170" s="106"/>
    </row>
    <row r="171" spans="1:9" s="2" customFormat="1" x14ac:dyDescent="0.2">
      <c r="A171" s="17" t="s">
        <v>330</v>
      </c>
      <c r="B171" s="141">
        <v>205</v>
      </c>
      <c r="C171" s="65" t="s">
        <v>331</v>
      </c>
      <c r="D171" s="5"/>
      <c r="E171" s="5"/>
      <c r="F171" s="5"/>
      <c r="G171" s="5"/>
      <c r="H171" s="115"/>
      <c r="I171" s="106"/>
    </row>
    <row r="172" spans="1:9" s="2" customFormat="1" x14ac:dyDescent="0.2">
      <c r="A172" s="17" t="s">
        <v>332</v>
      </c>
      <c r="B172" s="137" t="s">
        <v>333</v>
      </c>
      <c r="C172" s="61" t="s">
        <v>334</v>
      </c>
      <c r="D172" s="62">
        <f>SUM(D173,D176,D177)</f>
        <v>0</v>
      </c>
      <c r="E172" s="62">
        <f t="shared" ref="E172:G172" si="58">SUM(E173,E176,E177)</f>
        <v>0</v>
      </c>
      <c r="F172" s="62">
        <f t="shared" si="58"/>
        <v>0</v>
      </c>
      <c r="G172" s="62">
        <f t="shared" si="58"/>
        <v>0</v>
      </c>
      <c r="H172" s="112">
        <f t="shared" ref="H172" si="59">SUM(H173,H176,H177)</f>
        <v>0</v>
      </c>
      <c r="I172" s="106"/>
    </row>
    <row r="173" spans="1:9" s="2" customFormat="1" x14ac:dyDescent="0.2">
      <c r="A173" s="17" t="s">
        <v>335</v>
      </c>
      <c r="B173" s="139">
        <v>206</v>
      </c>
      <c r="C173" s="63" t="s">
        <v>336</v>
      </c>
      <c r="D173" s="8"/>
      <c r="E173" s="8"/>
      <c r="F173" s="8"/>
      <c r="G173" s="8"/>
      <c r="H173" s="114"/>
      <c r="I173" s="106"/>
    </row>
    <row r="174" spans="1:9" s="2" customFormat="1" x14ac:dyDescent="0.2">
      <c r="A174" s="17" t="s">
        <v>337</v>
      </c>
      <c r="B174" s="142" t="s">
        <v>338</v>
      </c>
      <c r="C174" s="71" t="s">
        <v>339</v>
      </c>
      <c r="D174" s="4"/>
      <c r="E174" s="4"/>
      <c r="F174" s="4"/>
      <c r="G174" s="4"/>
      <c r="H174" s="116"/>
      <c r="I174" s="106"/>
    </row>
    <row r="175" spans="1:9" s="2" customFormat="1" x14ac:dyDescent="0.2">
      <c r="A175" s="17" t="s">
        <v>340</v>
      </c>
      <c r="B175" s="140" t="s">
        <v>341</v>
      </c>
      <c r="C175" s="64" t="s">
        <v>342</v>
      </c>
      <c r="D175" s="4"/>
      <c r="E175" s="4"/>
      <c r="F175" s="4"/>
      <c r="G175" s="4"/>
      <c r="H175" s="100"/>
      <c r="I175" s="106"/>
    </row>
    <row r="176" spans="1:9" s="2" customFormat="1" x14ac:dyDescent="0.2">
      <c r="A176" s="17" t="s">
        <v>343</v>
      </c>
      <c r="B176" s="140">
        <v>208</v>
      </c>
      <c r="C176" s="64" t="s">
        <v>344</v>
      </c>
      <c r="D176" s="4"/>
      <c r="E176" s="4"/>
      <c r="F176" s="4"/>
      <c r="G176" s="4"/>
      <c r="H176" s="100"/>
      <c r="I176" s="106"/>
    </row>
    <row r="177" spans="1:9" s="2" customFormat="1" x14ac:dyDescent="0.2">
      <c r="A177" s="17" t="s">
        <v>345</v>
      </c>
      <c r="B177" s="141">
        <v>209</v>
      </c>
      <c r="C177" s="65" t="s">
        <v>346</v>
      </c>
      <c r="D177" s="5"/>
      <c r="E177" s="5"/>
      <c r="F177" s="5"/>
      <c r="G177" s="5"/>
      <c r="H177" s="115"/>
      <c r="I177" s="106"/>
    </row>
    <row r="178" spans="1:9" s="2" customFormat="1" x14ac:dyDescent="0.2">
      <c r="A178" s="17" t="s">
        <v>347</v>
      </c>
      <c r="B178" s="137">
        <v>29</v>
      </c>
      <c r="C178" s="61" t="s">
        <v>348</v>
      </c>
      <c r="D178" s="96"/>
      <c r="E178" s="96"/>
      <c r="F178" s="96"/>
      <c r="G178" s="96"/>
      <c r="H178" s="117"/>
      <c r="I178" s="106"/>
    </row>
    <row r="179" spans="1:9" s="2" customFormat="1" ht="13.5" thickBot="1" x14ac:dyDescent="0.25">
      <c r="A179" s="17" t="s">
        <v>349</v>
      </c>
      <c r="B179" s="143" t="s">
        <v>350</v>
      </c>
      <c r="C179" s="72" t="s">
        <v>351</v>
      </c>
      <c r="D179" s="10"/>
      <c r="E179" s="10"/>
      <c r="F179" s="10"/>
      <c r="G179" s="10"/>
      <c r="H179" s="118"/>
      <c r="I179" s="106"/>
    </row>
    <row r="180" spans="1:9" s="2" customFormat="1" ht="13.5" thickBot="1" x14ac:dyDescent="0.25">
      <c r="A180" s="17" t="s">
        <v>352</v>
      </c>
      <c r="B180" s="144">
        <v>2</v>
      </c>
      <c r="C180" s="67" t="s">
        <v>353</v>
      </c>
      <c r="D180" s="68">
        <f>SUM(D165,D178)</f>
        <v>0</v>
      </c>
      <c r="E180" s="68">
        <f t="shared" ref="E180:G180" si="60">SUM(E165,E178)</f>
        <v>0</v>
      </c>
      <c r="F180" s="68">
        <f t="shared" si="60"/>
        <v>0</v>
      </c>
      <c r="G180" s="68">
        <f t="shared" si="60"/>
        <v>0</v>
      </c>
      <c r="H180" s="119">
        <f t="shared" ref="H180" si="61">SUM(H165,H178)</f>
        <v>0</v>
      </c>
      <c r="I180" s="122"/>
    </row>
    <row r="181" spans="1:9" s="2" customFormat="1" ht="13.5" thickBot="1" x14ac:dyDescent="0.25">
      <c r="A181" s="17"/>
      <c r="B181" s="54"/>
      <c r="C181" s="55"/>
      <c r="D181" s="56"/>
      <c r="E181" s="56"/>
      <c r="F181" s="56"/>
      <c r="G181" s="56"/>
      <c r="H181" s="56"/>
    </row>
    <row r="182" spans="1:9" s="2" customFormat="1" ht="13.5" thickBot="1" x14ac:dyDescent="0.25">
      <c r="A182" s="17" t="s">
        <v>354</v>
      </c>
      <c r="B182" s="136" t="s">
        <v>355</v>
      </c>
      <c r="C182" s="73"/>
      <c r="D182" s="74"/>
      <c r="E182" s="74"/>
      <c r="F182" s="74"/>
      <c r="G182" s="74"/>
      <c r="H182" s="74"/>
      <c r="I182" s="122"/>
    </row>
    <row r="183" spans="1:9" s="2" customFormat="1" x14ac:dyDescent="0.2">
      <c r="A183" s="17" t="s">
        <v>356</v>
      </c>
      <c r="B183" s="131" t="s">
        <v>357</v>
      </c>
      <c r="C183" s="75" t="s">
        <v>358</v>
      </c>
      <c r="D183" s="76">
        <f>D107+SUM(D19,D20,D21,D23)-SUM(D52)+SUM(D28,D29,D30)-D55+SUM(D87,D92)-D103+D93-D104-D81</f>
        <v>1207623.0134500002</v>
      </c>
      <c r="E183" s="76">
        <f t="shared" ref="E183:H183" si="62">E107+SUM(E19,E20,E21,E23)-SUM(E52)+SUM(E28,E29,E30)-E55+SUM(E87,E92)-E103+E93-E104-E81</f>
        <v>871158.2481999998</v>
      </c>
      <c r="F183" s="76">
        <f t="shared" si="62"/>
        <v>960783.78410000075</v>
      </c>
      <c r="G183" s="76">
        <f t="shared" si="62"/>
        <v>812416.1739500002</v>
      </c>
      <c r="H183" s="76">
        <f t="shared" si="62"/>
        <v>464183.97340000025</v>
      </c>
      <c r="I183" s="106"/>
    </row>
    <row r="184" spans="1:9" s="2" customFormat="1" x14ac:dyDescent="0.2">
      <c r="A184" s="17" t="s">
        <v>359</v>
      </c>
      <c r="B184" s="132" t="s">
        <v>360</v>
      </c>
      <c r="C184" s="77" t="s">
        <v>361</v>
      </c>
      <c r="D184" s="78">
        <f>IF(D210=0,0,D183/D210)</f>
        <v>0.18289391439689298</v>
      </c>
      <c r="E184" s="78">
        <f>IF(E210=0,0,E183/E210)</f>
        <v>0.13176587752591004</v>
      </c>
      <c r="F184" s="78">
        <f t="shared" ref="F184:G184" si="63">IF(F210=0,0,F183/F210)</f>
        <v>0.14123486127665832</v>
      </c>
      <c r="G184" s="78">
        <f t="shared" si="63"/>
        <v>0.11760550573737609</v>
      </c>
      <c r="H184" s="108">
        <f t="shared" ref="H184" si="64">IF(H210=0,0,H183/H210)</f>
        <v>6.836973887938759E-2</v>
      </c>
      <c r="I184" s="106"/>
    </row>
    <row r="185" spans="1:9" s="2" customFormat="1" ht="25.5" x14ac:dyDescent="0.2">
      <c r="A185" s="17" t="s">
        <v>362</v>
      </c>
      <c r="B185" s="132" t="s">
        <v>363</v>
      </c>
      <c r="C185" s="77" t="s">
        <v>364</v>
      </c>
      <c r="D185" s="78">
        <f>IF(D139=0,0,D183/D139)</f>
        <v>5.3448370427928085</v>
      </c>
      <c r="E185" s="78">
        <f>IF(E139=0,0,E183/E139)</f>
        <v>3.0796034323521182</v>
      </c>
      <c r="F185" s="78">
        <f t="shared" ref="F185:G185" si="65">IF(F139=0,0,F183/F139)</f>
        <v>4.6677027627546215</v>
      </c>
      <c r="G185" s="78">
        <f t="shared" si="65"/>
        <v>3.1068916947013543</v>
      </c>
      <c r="H185" s="108">
        <f t="shared" ref="H185" si="66">IF(H139=0,0,H183/H139)</f>
        <v>1.5809205973862197</v>
      </c>
      <c r="I185" s="106"/>
    </row>
    <row r="186" spans="1:9" s="2" customFormat="1" ht="25.5" x14ac:dyDescent="0.2">
      <c r="A186" s="17" t="s">
        <v>365</v>
      </c>
      <c r="B186" s="133" t="s">
        <v>363</v>
      </c>
      <c r="C186" s="79" t="s">
        <v>366</v>
      </c>
      <c r="D186" s="80">
        <f>IF(0=D140,0,D183/D140)</f>
        <v>5.3448370427928085</v>
      </c>
      <c r="E186" s="80">
        <f>IF(0=E140,0,E183/E140)</f>
        <v>3.0796034323521182</v>
      </c>
      <c r="F186" s="80">
        <f t="shared" ref="F186:G186" si="67">IF(0=F140,0,F183/F140)</f>
        <v>4.6677027627546215</v>
      </c>
      <c r="G186" s="80">
        <f t="shared" si="67"/>
        <v>3.1068916947013543</v>
      </c>
      <c r="H186" s="109">
        <f t="shared" ref="H186" si="68">IF(0=H140,0,H183/H140)</f>
        <v>1.5809205973862197</v>
      </c>
      <c r="I186" s="106"/>
    </row>
    <row r="187" spans="1:9" s="2" customFormat="1" ht="25.5" x14ac:dyDescent="0.2">
      <c r="A187" s="17" t="s">
        <v>367</v>
      </c>
      <c r="B187" s="132" t="s">
        <v>368</v>
      </c>
      <c r="C187" s="77" t="s">
        <v>369</v>
      </c>
      <c r="D187" s="82">
        <f>D183-D139</f>
        <v>981681.04295000015</v>
      </c>
      <c r="E187" s="82">
        <f t="shared" ref="E187:G187" si="69">E183-E139</f>
        <v>588278.23869999987</v>
      </c>
      <c r="F187" s="82">
        <f t="shared" si="69"/>
        <v>754947.24460000079</v>
      </c>
      <c r="G187" s="82">
        <f t="shared" si="69"/>
        <v>550927.76245000015</v>
      </c>
      <c r="H187" s="110">
        <f t="shared" ref="H187" si="70">H183-H139</f>
        <v>170567.72590000019</v>
      </c>
      <c r="I187" s="106"/>
    </row>
    <row r="188" spans="1:9" s="2" customFormat="1" ht="25.5" x14ac:dyDescent="0.2">
      <c r="A188" s="17" t="s">
        <v>370</v>
      </c>
      <c r="B188" s="133" t="s">
        <v>371</v>
      </c>
      <c r="C188" s="79" t="s">
        <v>372</v>
      </c>
      <c r="D188" s="82">
        <f>D183-D140</f>
        <v>981681.04295000015</v>
      </c>
      <c r="E188" s="82">
        <f t="shared" ref="E188:G188" si="71">E183-E140</f>
        <v>588278.23869999987</v>
      </c>
      <c r="F188" s="82">
        <f t="shared" si="71"/>
        <v>754947.24460000079</v>
      </c>
      <c r="G188" s="82">
        <f t="shared" si="71"/>
        <v>550927.76245000015</v>
      </c>
      <c r="H188" s="110">
        <f t="shared" ref="H188" si="72">H183-H140</f>
        <v>170567.72590000019</v>
      </c>
      <c r="I188" s="106"/>
    </row>
    <row r="189" spans="1:9" s="2" customFormat="1" x14ac:dyDescent="0.2">
      <c r="A189" s="17" t="s">
        <v>373</v>
      </c>
      <c r="B189" s="134" t="s">
        <v>374</v>
      </c>
      <c r="C189" s="81" t="s">
        <v>375</v>
      </c>
      <c r="D189" s="76">
        <f>D167+D168-D169+D173-D174-D175</f>
        <v>0</v>
      </c>
      <c r="E189" s="76">
        <f t="shared" ref="E189:G189" si="73">E167+E168-E169+E173-E174-E175</f>
        <v>0</v>
      </c>
      <c r="F189" s="76">
        <f t="shared" si="73"/>
        <v>0</v>
      </c>
      <c r="G189" s="76">
        <f t="shared" si="73"/>
        <v>0</v>
      </c>
      <c r="H189" s="107">
        <f t="shared" ref="H189" si="74">H167+H168-H169+H173-H174-H175</f>
        <v>0</v>
      </c>
      <c r="I189" s="106"/>
    </row>
    <row r="190" spans="1:9" s="2" customFormat="1" x14ac:dyDescent="0.2">
      <c r="A190" s="17" t="s">
        <v>376</v>
      </c>
      <c r="B190" s="133" t="s">
        <v>377</v>
      </c>
      <c r="C190" s="79" t="s">
        <v>378</v>
      </c>
      <c r="D190" s="80">
        <f>IF(D210=0,0,D189/D210)</f>
        <v>0</v>
      </c>
      <c r="E190" s="80">
        <f t="shared" ref="E190:H190" si="75">IF(E210=0,0,E189/E210)</f>
        <v>0</v>
      </c>
      <c r="F190" s="80">
        <f t="shared" si="75"/>
        <v>0</v>
      </c>
      <c r="G190" s="80">
        <f t="shared" si="75"/>
        <v>0</v>
      </c>
      <c r="H190" s="109">
        <f t="shared" si="75"/>
        <v>0</v>
      </c>
      <c r="I190" s="106"/>
    </row>
    <row r="191" spans="1:9" s="2" customFormat="1" x14ac:dyDescent="0.2">
      <c r="A191" s="17" t="s">
        <v>379</v>
      </c>
      <c r="B191" s="134" t="s">
        <v>380</v>
      </c>
      <c r="C191" s="81" t="s">
        <v>381</v>
      </c>
      <c r="D191" s="76">
        <f>D165-D175-D143</f>
        <v>0</v>
      </c>
      <c r="E191" s="76">
        <f t="shared" ref="E191:G191" si="76">E165-E175-E143</f>
        <v>0</v>
      </c>
      <c r="F191" s="76">
        <f t="shared" si="76"/>
        <v>0</v>
      </c>
      <c r="G191" s="76">
        <f t="shared" si="76"/>
        <v>0</v>
      </c>
      <c r="H191" s="107">
        <f t="shared" ref="H191" si="77">H165-H175-H143</f>
        <v>0</v>
      </c>
      <c r="I191" s="106"/>
    </row>
    <row r="192" spans="1:9" s="2" customFormat="1" x14ac:dyDescent="0.2">
      <c r="A192" s="17" t="s">
        <v>382</v>
      </c>
      <c r="B192" s="132" t="s">
        <v>383</v>
      </c>
      <c r="C192" s="77" t="s">
        <v>384</v>
      </c>
      <c r="D192" s="76">
        <f>D153-D155-D156-D175-D178</f>
        <v>0</v>
      </c>
      <c r="E192" s="76">
        <f t="shared" ref="E192:G192" si="78">E153-E155-E156-E175-E178</f>
        <v>0</v>
      </c>
      <c r="F192" s="76">
        <f t="shared" si="78"/>
        <v>0</v>
      </c>
      <c r="G192" s="76">
        <f t="shared" si="78"/>
        <v>0</v>
      </c>
      <c r="H192" s="107">
        <f t="shared" ref="H192" si="79">H153-H155-H156-H175-H178</f>
        <v>0</v>
      </c>
      <c r="I192" s="106"/>
    </row>
    <row r="193" spans="1:9" s="2" customFormat="1" x14ac:dyDescent="0.2">
      <c r="A193" s="17" t="s">
        <v>385</v>
      </c>
      <c r="B193" s="132" t="s">
        <v>386</v>
      </c>
      <c r="C193" s="77" t="s">
        <v>387</v>
      </c>
      <c r="D193" s="76">
        <f>IF(D208=0,"-",1000*D191/D208)</f>
        <v>0</v>
      </c>
      <c r="E193" s="76">
        <f t="shared" ref="E193:G193" si="80">IF(E208=0,"-",1000*E191/E208)</f>
        <v>0</v>
      </c>
      <c r="F193" s="76">
        <f t="shared" si="80"/>
        <v>0</v>
      </c>
      <c r="G193" s="76">
        <f t="shared" si="80"/>
        <v>0</v>
      </c>
      <c r="H193" s="107">
        <f t="shared" ref="H193" si="81">IF(H208=0,"-",1000*H191/H208)</f>
        <v>0</v>
      </c>
      <c r="I193" s="106"/>
    </row>
    <row r="194" spans="1:9" s="2" customFormat="1" x14ac:dyDescent="0.2">
      <c r="A194" s="17" t="s">
        <v>388</v>
      </c>
      <c r="B194" s="132" t="s">
        <v>386</v>
      </c>
      <c r="C194" s="77" t="s">
        <v>389</v>
      </c>
      <c r="D194" s="76">
        <f>IF(D208=0,"-",1000*D192/D208)</f>
        <v>0</v>
      </c>
      <c r="E194" s="76">
        <f t="shared" ref="E194:G194" si="82">IF(E208=0,"-",1000*E192/E208)</f>
        <v>0</v>
      </c>
      <c r="F194" s="76">
        <f t="shared" si="82"/>
        <v>0</v>
      </c>
      <c r="G194" s="76">
        <f t="shared" si="82"/>
        <v>0</v>
      </c>
      <c r="H194" s="107">
        <f t="shared" ref="H194" si="83">IF(H208=0,"-",1000*H192/H208)</f>
        <v>0</v>
      </c>
      <c r="I194" s="106"/>
    </row>
    <row r="195" spans="1:9" s="2" customFormat="1" x14ac:dyDescent="0.2">
      <c r="A195" s="17" t="s">
        <v>390</v>
      </c>
      <c r="B195" s="133" t="s">
        <v>391</v>
      </c>
      <c r="C195" s="79" t="s">
        <v>392</v>
      </c>
      <c r="D195" s="80">
        <f>IF(SUM(D37,D38,D39,D95,D96)=0,0,D191/SUM(D37,D38,D39,D95,D96))</f>
        <v>0</v>
      </c>
      <c r="E195" s="80">
        <f t="shared" ref="E195:G195" si="84">IF(SUM(E37,E38,E39,E95,E96)=0,0,E191/SUM(E37,E38,E39,E95,E96))</f>
        <v>0</v>
      </c>
      <c r="F195" s="80">
        <f t="shared" si="84"/>
        <v>0</v>
      </c>
      <c r="G195" s="80">
        <f t="shared" si="84"/>
        <v>0</v>
      </c>
      <c r="H195" s="109">
        <f t="shared" ref="H195" si="85">IF(SUM(H37,H38,H39,H95,H96)=0,0,H191/SUM(H37,H38,H39,H95,H96))</f>
        <v>0</v>
      </c>
      <c r="I195" s="106"/>
    </row>
    <row r="196" spans="1:9" s="2" customFormat="1" x14ac:dyDescent="0.2">
      <c r="A196" s="17" t="s">
        <v>393</v>
      </c>
      <c r="B196" s="134" t="s">
        <v>394</v>
      </c>
      <c r="C196" s="81" t="s">
        <v>348</v>
      </c>
      <c r="D196" s="76">
        <f>D178</f>
        <v>0</v>
      </c>
      <c r="E196" s="76">
        <f t="shared" ref="E196:G196" si="86">E178</f>
        <v>0</v>
      </c>
      <c r="F196" s="76">
        <f t="shared" si="86"/>
        <v>0</v>
      </c>
      <c r="G196" s="76">
        <f t="shared" si="86"/>
        <v>0</v>
      </c>
      <c r="H196" s="107">
        <f t="shared" ref="H196" si="87">H178</f>
        <v>0</v>
      </c>
      <c r="I196" s="106"/>
    </row>
    <row r="197" spans="1:9" s="2" customFormat="1" x14ac:dyDescent="0.2">
      <c r="A197" s="17" t="s">
        <v>395</v>
      </c>
      <c r="B197" s="133" t="s">
        <v>396</v>
      </c>
      <c r="C197" s="79" t="s">
        <v>397</v>
      </c>
      <c r="D197" s="80">
        <f>IF(D211=0,0,D179/D211)</f>
        <v>0</v>
      </c>
      <c r="E197" s="80">
        <f t="shared" ref="E197:G197" si="88">IF(E211=0,0,E179/E211)</f>
        <v>0</v>
      </c>
      <c r="F197" s="80">
        <f t="shared" si="88"/>
        <v>0</v>
      </c>
      <c r="G197" s="80">
        <f t="shared" si="88"/>
        <v>0</v>
      </c>
      <c r="H197" s="109">
        <f t="shared" ref="H197" si="89">IF(H211=0,0,H179/H211)</f>
        <v>0</v>
      </c>
      <c r="I197" s="106"/>
    </row>
    <row r="198" spans="1:9" s="2" customFormat="1" x14ac:dyDescent="0.2">
      <c r="A198" s="17" t="s">
        <v>398</v>
      </c>
      <c r="B198" s="135" t="s">
        <v>399</v>
      </c>
      <c r="C198" s="83" t="s">
        <v>400</v>
      </c>
      <c r="D198" s="84">
        <f>IF(D210=0,0,D213/D210)</f>
        <v>2.5561382152191996E-2</v>
      </c>
      <c r="E198" s="84">
        <f>IF(E210=0,0,E213/E210)</f>
        <v>2.7368648520677389E-2</v>
      </c>
      <c r="F198" s="84">
        <f t="shared" ref="F198:G198" si="90">IF(F210=0,0,F213/F210)</f>
        <v>2.6675694767261029E-2</v>
      </c>
      <c r="G198" s="84">
        <f t="shared" si="90"/>
        <v>3.2487894076935572E-2</v>
      </c>
      <c r="H198" s="111">
        <f t="shared" ref="H198" si="91">IF(H210=0,0,H213/H210)</f>
        <v>3.6856531695905373E-2</v>
      </c>
      <c r="I198" s="106"/>
    </row>
    <row r="199" spans="1:9" s="2" customFormat="1" x14ac:dyDescent="0.2">
      <c r="A199" s="17" t="s">
        <v>401</v>
      </c>
      <c r="B199" s="134" t="s">
        <v>402</v>
      </c>
      <c r="C199" s="81" t="s">
        <v>147</v>
      </c>
      <c r="D199" s="76">
        <f>D82</f>
        <v>241527.1238</v>
      </c>
      <c r="E199" s="76">
        <f t="shared" ref="E199:G199" si="92">E82</f>
        <v>265840.08390000003</v>
      </c>
      <c r="F199" s="76">
        <f t="shared" si="92"/>
        <v>253891.85689999996</v>
      </c>
      <c r="G199" s="76">
        <f t="shared" si="92"/>
        <v>262161.9399</v>
      </c>
      <c r="H199" s="107">
        <f t="shared" ref="H199" si="93">H82</f>
        <v>253722.0209</v>
      </c>
      <c r="I199" s="106"/>
    </row>
    <row r="200" spans="1:9" s="2" customFormat="1" x14ac:dyDescent="0.2">
      <c r="A200" s="17" t="s">
        <v>403</v>
      </c>
      <c r="B200" s="133" t="s">
        <v>404</v>
      </c>
      <c r="C200" s="79" t="s">
        <v>405</v>
      </c>
      <c r="D200" s="80">
        <f>IF(0=D143,0,(D70+D71+D72+D74+D75)/D143)</f>
        <v>0</v>
      </c>
      <c r="E200" s="80">
        <f t="shared" ref="E200:G200" si="94">IF(0=E143,0,(E70+E71+E72+E74+E75)/E143)</f>
        <v>0</v>
      </c>
      <c r="F200" s="80">
        <f t="shared" si="94"/>
        <v>0</v>
      </c>
      <c r="G200" s="80">
        <f t="shared" si="94"/>
        <v>0</v>
      </c>
      <c r="H200" s="109">
        <f t="shared" ref="H200" si="95">IF(0=H143,0,(H70+H71+H72+H74+H75)/H143)</f>
        <v>0</v>
      </c>
      <c r="I200" s="106"/>
    </row>
    <row r="201" spans="1:9" s="2" customFormat="1" x14ac:dyDescent="0.2">
      <c r="A201" s="17" t="s">
        <v>406</v>
      </c>
      <c r="B201" s="134" t="s">
        <v>407</v>
      </c>
      <c r="C201" s="81" t="s">
        <v>408</v>
      </c>
      <c r="D201" s="76">
        <f>D61-D70</f>
        <v>-8659.5000000000018</v>
      </c>
      <c r="E201" s="76">
        <f t="shared" ref="E201:G201" si="96">E61-E70</f>
        <v>-1862.5</v>
      </c>
      <c r="F201" s="76">
        <f t="shared" si="96"/>
        <v>1796.5</v>
      </c>
      <c r="G201" s="76">
        <f t="shared" si="96"/>
        <v>5136.5</v>
      </c>
      <c r="H201" s="107">
        <f t="shared" ref="H201" si="97">H61-H70</f>
        <v>7083.5</v>
      </c>
      <c r="I201" s="106"/>
    </row>
    <row r="202" spans="1:9" s="2" customFormat="1" x14ac:dyDescent="0.2">
      <c r="A202" s="17" t="s">
        <v>409</v>
      </c>
      <c r="B202" s="133" t="s">
        <v>410</v>
      </c>
      <c r="C202" s="79" t="s">
        <v>411</v>
      </c>
      <c r="D202" s="80">
        <f>IF(D210=0,0,D201/D210)</f>
        <v>-1.3114770371883682E-3</v>
      </c>
      <c r="E202" s="80">
        <f>IF(E210=0,0,E201/E210)</f>
        <v>-2.8170995040118765E-4</v>
      </c>
      <c r="F202" s="80">
        <f t="shared" ref="F202:H202" si="98">IF(F210=0,0,F201/F210)</f>
        <v>2.6408483623731517E-4</v>
      </c>
      <c r="G202" s="80">
        <f t="shared" si="98"/>
        <v>7.4356062765585729E-4</v>
      </c>
      <c r="H202" s="109">
        <f t="shared" si="98"/>
        <v>1.0433299577424441E-3</v>
      </c>
      <c r="I202" s="106"/>
    </row>
    <row r="203" spans="1:9" s="2" customFormat="1" x14ac:dyDescent="0.2">
      <c r="A203" s="17" t="s">
        <v>412</v>
      </c>
      <c r="B203" s="134" t="s">
        <v>413</v>
      </c>
      <c r="C203" s="81" t="s">
        <v>414</v>
      </c>
      <c r="D203" s="76">
        <f>SUM(D112,D113,D114,D115,D116,D117)+SUM(D120,D121,D122,D123,D124,D125)</f>
        <v>307676.71550000005</v>
      </c>
      <c r="E203" s="76">
        <f>SUM(E112,E113,E114,E115,E116,E117)+SUM(E120,E121,E122,E123,E124,E125)</f>
        <v>368891.83250000002</v>
      </c>
      <c r="F203" s="76">
        <f t="shared" ref="F203:G203" si="99">SUM(F112,F113,F114,F115,F116,F117)+SUM(F120,F121,F122,F123,F124,F125)</f>
        <v>296393.70750000002</v>
      </c>
      <c r="G203" s="76">
        <f t="shared" si="99"/>
        <v>369734.64150000003</v>
      </c>
      <c r="H203" s="107">
        <f t="shared" ref="H203" si="100">SUM(H112,H113,H114,H115,H116,H117)+SUM(H120,H121,H122,H123,H124,H125)</f>
        <v>417974.32750000001</v>
      </c>
      <c r="I203" s="106"/>
    </row>
    <row r="204" spans="1:9" s="2" customFormat="1" x14ac:dyDescent="0.2">
      <c r="A204" s="17" t="s">
        <v>415</v>
      </c>
      <c r="B204" s="133" t="s">
        <v>416</v>
      </c>
      <c r="C204" s="79" t="s">
        <v>417</v>
      </c>
      <c r="D204" s="76">
        <f>SUM(D127,D128,D129,D130,D131,D132,D133)+SUM(D136,D137)</f>
        <v>80749.244999999995</v>
      </c>
      <c r="E204" s="76">
        <f t="shared" ref="E204:G204" si="101">SUM(E127,E128,E129,E130,E131,E132,E133)+SUM(E136,E137)</f>
        <v>85026.323000000004</v>
      </c>
      <c r="F204" s="76">
        <f t="shared" si="101"/>
        <v>89571.668000000005</v>
      </c>
      <c r="G204" s="76">
        <f t="shared" si="101"/>
        <v>107260.73</v>
      </c>
      <c r="H204" s="107">
        <f t="shared" ref="H204" si="102">SUM(H127,H128,H129,H130,H131,H132,H133)+SUM(H136,H137)</f>
        <v>123372.58</v>
      </c>
      <c r="I204" s="106"/>
    </row>
    <row r="205" spans="1:9" s="2" customFormat="1" x14ac:dyDescent="0.2">
      <c r="A205" s="17" t="s">
        <v>418</v>
      </c>
      <c r="B205" s="135" t="s">
        <v>419</v>
      </c>
      <c r="C205" s="83" t="s">
        <v>420</v>
      </c>
      <c r="D205" s="84">
        <f>IF(D218=0,0,D203/D218)</f>
        <v>5.4271746957891415E-2</v>
      </c>
      <c r="E205" s="84">
        <f>IF(E218=0,0,E203/E218)</f>
        <v>6.0685142072979446E-2</v>
      </c>
      <c r="F205" s="84">
        <f t="shared" ref="F205:G205" si="103">IF(F218=0,0,F203/F218)</f>
        <v>4.8591736734024366E-2</v>
      </c>
      <c r="G205" s="84">
        <f t="shared" si="103"/>
        <v>5.7331423503068156E-2</v>
      </c>
      <c r="H205" s="111">
        <f t="shared" ref="H205" si="104">IF(H218=0,0,H203/H218)</f>
        <v>6.2018878973367129E-2</v>
      </c>
      <c r="I205" s="106"/>
    </row>
    <row r="206" spans="1:9" s="2" customFormat="1" ht="13.5" thickBot="1" x14ac:dyDescent="0.25">
      <c r="A206" s="17"/>
      <c r="B206" s="54"/>
      <c r="C206" s="55"/>
      <c r="D206" s="56"/>
      <c r="E206" s="56"/>
      <c r="F206" s="56"/>
      <c r="G206" s="56"/>
      <c r="H206" s="56"/>
    </row>
    <row r="207" spans="1:9" s="2" customFormat="1" ht="13.5" thickBot="1" x14ac:dyDescent="0.25">
      <c r="A207" s="17" t="s">
        <v>421</v>
      </c>
      <c r="B207" s="130" t="s">
        <v>422</v>
      </c>
      <c r="C207" s="85"/>
      <c r="D207" s="86"/>
      <c r="E207" s="86"/>
      <c r="F207" s="86"/>
      <c r="G207" s="86"/>
      <c r="H207" s="86"/>
      <c r="I207" s="122"/>
    </row>
    <row r="208" spans="1:9" s="2" customFormat="1" x14ac:dyDescent="0.2">
      <c r="A208" s="17" t="s">
        <v>423</v>
      </c>
      <c r="B208" s="125" t="s">
        <v>424</v>
      </c>
      <c r="C208" s="87" t="s">
        <v>425</v>
      </c>
      <c r="D208" s="11">
        <v>890564.65399999998</v>
      </c>
      <c r="E208" s="11">
        <v>890666.65399999998</v>
      </c>
      <c r="F208" s="11">
        <v>891215.65399999998</v>
      </c>
      <c r="G208" s="11">
        <v>892056.65399999998</v>
      </c>
      <c r="H208" s="11">
        <v>891524.65399999998</v>
      </c>
      <c r="I208" s="106"/>
    </row>
    <row r="209" spans="1:9" s="2" customFormat="1" x14ac:dyDescent="0.2">
      <c r="A209" s="17" t="s">
        <v>426</v>
      </c>
      <c r="B209" s="126" t="s">
        <v>427</v>
      </c>
      <c r="C209" s="88"/>
      <c r="D209" s="89"/>
      <c r="E209" s="89"/>
      <c r="F209" s="89"/>
      <c r="G209" s="89"/>
      <c r="H209" s="89"/>
      <c r="I209" s="106"/>
    </row>
    <row r="210" spans="1:9" s="2" customFormat="1" x14ac:dyDescent="0.2">
      <c r="A210" s="17" t="s">
        <v>428</v>
      </c>
      <c r="B210" s="127" t="s">
        <v>429</v>
      </c>
      <c r="C210" s="90" t="s">
        <v>430</v>
      </c>
      <c r="D210" s="91">
        <f>SUM(D37,D38,D39,D43,D45,D46,D51,D54)+SUM(D70,D71,D72,D74,D75,D76,D77,D78,D79,D80)+SUM(D95,D96,D97,D98,D99,D100,D101,D102)+D105</f>
        <v>6602860.5567999994</v>
      </c>
      <c r="E210" s="91">
        <f t="shared" ref="E210:G210" si="105">SUM(E37,E38,E39,E43,E45,E46,E51,E54)+SUM(E70,E71,E72,E74,E75,E76,E77,E78,E79,E80)+SUM(E95,E96,E97,E98,E99,E100,E101,E102)+E105</f>
        <v>6611410.0597000001</v>
      </c>
      <c r="F210" s="91">
        <f t="shared" si="105"/>
        <v>6802738.1867000004</v>
      </c>
      <c r="G210" s="91">
        <f t="shared" si="105"/>
        <v>6907977.3847000003</v>
      </c>
      <c r="H210" s="102">
        <f t="shared" ref="H210" si="106">SUM(H37,H38,H39,H43,H45,H46,H51,H54)+SUM(H70,H71,H72,H74,H75,H76,H77,H78,H79,H80)+SUM(H95,H96,H97,H98,H99,H100,H101,H102)+H105</f>
        <v>6789319.0907000005</v>
      </c>
      <c r="I210" s="106"/>
    </row>
    <row r="211" spans="1:9" s="2" customFormat="1" x14ac:dyDescent="0.2">
      <c r="A211" s="17" t="s">
        <v>431</v>
      </c>
      <c r="B211" s="128" t="s">
        <v>432</v>
      </c>
      <c r="C211" s="92" t="s">
        <v>433</v>
      </c>
      <c r="D211" s="93">
        <f t="shared" ref="D211:G211" si="107">SUM(D14,D15,D18,D22,D25)+D60+SUM(D85,D86,D88,D91)</f>
        <v>5567952.24034</v>
      </c>
      <c r="E211" s="93">
        <f t="shared" si="107"/>
        <v>5921327.0376500003</v>
      </c>
      <c r="F211" s="93">
        <f t="shared" si="107"/>
        <v>6022956.8340499997</v>
      </c>
      <c r="G211" s="93">
        <f t="shared" si="107"/>
        <v>6314890.0483100004</v>
      </c>
      <c r="H211" s="103">
        <f t="shared" ref="H211" si="108">SUM(H14,H15,H18,H22,H25)+H60+SUM(H85,H86,H88,H91)</f>
        <v>6566726.7325600004</v>
      </c>
      <c r="I211" s="106"/>
    </row>
    <row r="212" spans="1:9" s="2" customFormat="1" x14ac:dyDescent="0.2">
      <c r="A212" s="17" t="s">
        <v>434</v>
      </c>
      <c r="B212" s="128" t="s">
        <v>56</v>
      </c>
      <c r="C212" s="92" t="s">
        <v>435</v>
      </c>
      <c r="D212" s="93">
        <f>SUM(D211,D203)</f>
        <v>5875628.95584</v>
      </c>
      <c r="E212" s="93">
        <f t="shared" ref="E212:G212" si="109">SUM(E211,E203)</f>
        <v>6290218.8701499999</v>
      </c>
      <c r="F212" s="93">
        <f t="shared" si="109"/>
        <v>6319350.5415499993</v>
      </c>
      <c r="G212" s="93">
        <f t="shared" si="109"/>
        <v>6684624.6898100004</v>
      </c>
      <c r="H212" s="103">
        <f t="shared" ref="H212" si="110">SUM(H211,H203)</f>
        <v>6984701.06006</v>
      </c>
      <c r="I212" s="106"/>
    </row>
    <row r="213" spans="1:9" s="2" customFormat="1" x14ac:dyDescent="0.2">
      <c r="A213" s="17" t="s">
        <v>436</v>
      </c>
      <c r="B213" s="129" t="s">
        <v>437</v>
      </c>
      <c r="C213" s="94" t="s">
        <v>438</v>
      </c>
      <c r="D213" s="93">
        <f>D61-D70+SUM(D19,D20,D21,D28,D29,D30)-D49</f>
        <v>168778.24199000001</v>
      </c>
      <c r="E213" s="93">
        <f t="shared" ref="E213:G213" si="111">E61-E70+SUM(E19,E20,E21,E28,E29,E30)-E49</f>
        <v>180945.35815000001</v>
      </c>
      <c r="F213" s="93">
        <f t="shared" si="111"/>
        <v>181467.76744999998</v>
      </c>
      <c r="G213" s="93">
        <f t="shared" si="111"/>
        <v>224425.63756</v>
      </c>
      <c r="H213" s="103">
        <f t="shared" ref="H213" si="112">H61-H70+SUM(H19,H20,H21,H28,H29,H30)-H49</f>
        <v>250230.75426000002</v>
      </c>
      <c r="I213" s="106"/>
    </row>
    <row r="214" spans="1:9" s="2" customFormat="1" x14ac:dyDescent="0.2">
      <c r="A214" s="17" t="s">
        <v>439</v>
      </c>
      <c r="B214" s="126" t="s">
        <v>440</v>
      </c>
      <c r="C214" s="88"/>
      <c r="D214" s="89"/>
      <c r="E214" s="89"/>
      <c r="F214" s="89"/>
      <c r="G214" s="89"/>
      <c r="H214" s="89"/>
      <c r="I214" s="106"/>
    </row>
    <row r="215" spans="1:9" s="2" customFormat="1" x14ac:dyDescent="0.2">
      <c r="A215" s="17" t="s">
        <v>441</v>
      </c>
      <c r="B215" s="127" t="s">
        <v>442</v>
      </c>
      <c r="C215" s="90" t="s">
        <v>443</v>
      </c>
      <c r="D215" s="95">
        <f>SUM(D37,D38,D39,D43,D45,D47,D50)+D54-D55+SUM(D70,D71,D72,D74,D76,D77,D78,D79,D80)-D81+SUM(D95,D96,D97,D98,D99,D100,D102)</f>
        <v>6582101.9227999998</v>
      </c>
      <c r="E215" s="95">
        <f t="shared" ref="E215:H215" si="113">SUM(E37,E38,E39,E43,E45,E47,E50)+E54-E55+SUM(E70,E71,E72,E74,E76,E77,E78,E79,E80)-E81+SUM(E95,E96,E97,E98,E99,E100,E102)</f>
        <v>6576784.8377</v>
      </c>
      <c r="F215" s="95">
        <f t="shared" si="113"/>
        <v>6797455.5466999998</v>
      </c>
      <c r="G215" s="95">
        <f t="shared" si="113"/>
        <v>6888113.8096999992</v>
      </c>
      <c r="H215" s="104">
        <f t="shared" si="113"/>
        <v>6757378.1477000006</v>
      </c>
      <c r="I215" s="106"/>
    </row>
    <row r="216" spans="1:9" s="2" customFormat="1" x14ac:dyDescent="0.2">
      <c r="A216" s="17" t="s">
        <v>444</v>
      </c>
      <c r="B216" s="128" t="s">
        <v>445</v>
      </c>
      <c r="C216" s="92" t="s">
        <v>446</v>
      </c>
      <c r="D216" s="93">
        <f>SUM(D215,D204)</f>
        <v>6662851.1677999999</v>
      </c>
      <c r="E216" s="93">
        <f t="shared" ref="E216:G216" si="114">SUM(E215,E204)</f>
        <v>6661811.1606999999</v>
      </c>
      <c r="F216" s="93">
        <f t="shared" si="114"/>
        <v>6887027.2146999994</v>
      </c>
      <c r="G216" s="93">
        <f t="shared" si="114"/>
        <v>6995374.5396999996</v>
      </c>
      <c r="H216" s="103">
        <f t="shared" ref="H216" si="115">SUM(H215,H204)</f>
        <v>6880750.7277000006</v>
      </c>
      <c r="I216" s="106"/>
    </row>
    <row r="217" spans="1:9" s="2" customFormat="1" x14ac:dyDescent="0.2">
      <c r="A217" s="17" t="s">
        <v>447</v>
      </c>
      <c r="B217" s="128" t="s">
        <v>448</v>
      </c>
      <c r="C217" s="92" t="s">
        <v>449</v>
      </c>
      <c r="D217" s="93">
        <f>SUM(D14,D15)-D17+D25-SUM(D28,D29,D30)+SUM(D61,D64,D65,D66,D68)+SUM(D85,D86,D89,D91)</f>
        <v>5361510.89585</v>
      </c>
      <c r="E217" s="93">
        <f>SUM(E14,E15)-E17+E25-SUM(E28,E29,E30)+SUM(E61,E64,E65,E66,E68)+SUM(E85,E86,E89,E91)</f>
        <v>5709891.5385000007</v>
      </c>
      <c r="F217" s="93">
        <f t="shared" ref="F217:G217" si="116">SUM(F14,F15)-F17+F25-SUM(F28,F29,F30)+SUM(F61,F64,F65,F66,F68)+SUM(F85,F86,F89,F91)</f>
        <v>5803279.3526000008</v>
      </c>
      <c r="G217" s="93">
        <f t="shared" si="116"/>
        <v>6079340.2097500004</v>
      </c>
      <c r="H217" s="103">
        <f t="shared" ref="H217" si="117">SUM(H14,H15)-H17+H25-SUM(H28,H29,H30)+SUM(H61,H64,H65,H66,H68)+SUM(H85,H86,H89,H91)</f>
        <v>6321494.9183</v>
      </c>
      <c r="I217" s="106"/>
    </row>
    <row r="218" spans="1:9" s="2" customFormat="1" x14ac:dyDescent="0.2">
      <c r="A218" s="17" t="s">
        <v>450</v>
      </c>
      <c r="B218" s="128" t="s">
        <v>451</v>
      </c>
      <c r="C218" s="92" t="s">
        <v>452</v>
      </c>
      <c r="D218" s="93">
        <f>SUM(D217,D203)</f>
        <v>5669187.6113499999</v>
      </c>
      <c r="E218" s="93">
        <f t="shared" ref="E218:G218" si="118">SUM(E217,E203)</f>
        <v>6078783.3710000012</v>
      </c>
      <c r="F218" s="93">
        <f t="shared" si="118"/>
        <v>6099673.0601000004</v>
      </c>
      <c r="G218" s="93">
        <f t="shared" si="118"/>
        <v>6449074.8512500003</v>
      </c>
      <c r="H218" s="103">
        <f t="shared" ref="H218" si="119">SUM(H217,H203)</f>
        <v>6739469.2457999997</v>
      </c>
      <c r="I218" s="106"/>
    </row>
    <row r="219" spans="1:9" s="2" customFormat="1" x14ac:dyDescent="0.2">
      <c r="A219" s="17" t="s">
        <v>453</v>
      </c>
      <c r="B219" s="128" t="s">
        <v>56</v>
      </c>
      <c r="C219" s="92" t="s">
        <v>454</v>
      </c>
      <c r="D219" s="93">
        <f>D215-D217</f>
        <v>1220591.0269499999</v>
      </c>
      <c r="E219" s="93">
        <f t="shared" ref="E219:G219" si="120">E215-E217</f>
        <v>866893.29919999931</v>
      </c>
      <c r="F219" s="93">
        <f t="shared" si="120"/>
        <v>994176.19409999903</v>
      </c>
      <c r="G219" s="93">
        <f t="shared" si="120"/>
        <v>808773.59994999878</v>
      </c>
      <c r="H219" s="103">
        <f t="shared" ref="H219" si="121">H215-H217</f>
        <v>435883.22940000053</v>
      </c>
      <c r="I219" s="106"/>
    </row>
    <row r="220" spans="1:9" s="2" customFormat="1" x14ac:dyDescent="0.2">
      <c r="A220" s="17" t="s">
        <v>455</v>
      </c>
      <c r="B220" s="129"/>
      <c r="C220" s="94" t="s">
        <v>456</v>
      </c>
      <c r="D220" s="101">
        <f>D216-D218</f>
        <v>993663.55645000003</v>
      </c>
      <c r="E220" s="101">
        <f t="shared" ref="E220:G220" si="122">E216-E218</f>
        <v>583027.78969999868</v>
      </c>
      <c r="F220" s="101">
        <f t="shared" si="122"/>
        <v>787354.15459999908</v>
      </c>
      <c r="G220" s="101">
        <f t="shared" si="122"/>
        <v>546299.68844999932</v>
      </c>
      <c r="H220" s="105">
        <f t="shared" ref="H220" si="123">H216-H218</f>
        <v>141281.48190000094</v>
      </c>
      <c r="I220" s="106"/>
    </row>
    <row r="222" spans="1:9" x14ac:dyDescent="0.2">
      <c r="B222" s="183" t="s">
        <v>472</v>
      </c>
      <c r="C222" s="184"/>
      <c r="D222" s="184"/>
      <c r="E222" s="184"/>
      <c r="F222" s="184"/>
      <c r="G222" s="184"/>
      <c r="H222" s="185"/>
    </row>
    <row r="223" spans="1:9" ht="67.5" customHeight="1" x14ac:dyDescent="0.2">
      <c r="B223" s="186" t="s">
        <v>465</v>
      </c>
      <c r="C223" s="187"/>
      <c r="D223" s="188" t="s">
        <v>474</v>
      </c>
      <c r="E223" s="189"/>
      <c r="F223" s="189"/>
      <c r="G223" s="189"/>
      <c r="H223" s="190"/>
    </row>
    <row r="224" spans="1:9" ht="67.5" customHeight="1" x14ac:dyDescent="0.2">
      <c r="B224" s="186" t="s">
        <v>466</v>
      </c>
      <c r="C224" s="187"/>
      <c r="D224" s="188" t="s">
        <v>475</v>
      </c>
      <c r="E224" s="189"/>
      <c r="F224" s="189"/>
      <c r="G224" s="189"/>
      <c r="H224" s="190"/>
    </row>
    <row r="225" spans="2:8" ht="67.5" customHeight="1" x14ac:dyDescent="0.2">
      <c r="B225" s="197" t="s">
        <v>467</v>
      </c>
      <c r="C225" s="202"/>
      <c r="D225" s="188" t="s">
        <v>476</v>
      </c>
      <c r="E225" s="189"/>
      <c r="F225" s="189"/>
      <c r="G225" s="189"/>
      <c r="H225" s="190"/>
    </row>
  </sheetData>
  <mergeCells count="19">
    <mergeCell ref="B223:C223"/>
    <mergeCell ref="D223:H223"/>
    <mergeCell ref="B224:C224"/>
    <mergeCell ref="D224:H224"/>
    <mergeCell ref="B225:C225"/>
    <mergeCell ref="D225:H225"/>
    <mergeCell ref="B222:H222"/>
    <mergeCell ref="B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0:H10"/>
  </mergeCells>
  <pageMargins left="0.39370078740157483" right="0.39370078740157483" top="0.59055118110236227" bottom="0.59055118110236227" header="0.31496062992125984" footer="0.31496062992125984"/>
  <pageSetup paperSize="9" scale="24" orientation="portrait" r:id="rId1"/>
  <headerFooter>
    <oddFooter>&amp;LUeli Fink; &amp;D&amp;C&amp;F&amp;RSeite &amp;P von &amp;N</oddFooter>
  </headerFooter>
  <rowBreaks count="3" manualBreakCount="3">
    <brk id="83" min="1" max="6" man="1"/>
    <brk id="110" min="1" max="6" man="1"/>
    <brk id="181" min="1" max="6" man="1"/>
  </row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Vorlage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Fäh Monika EFV</dc:creator>
  <cp:lastModifiedBy>Fontana Laura EFV</cp:lastModifiedBy>
  <cp:lastPrinted>2025-07-08T17:25:07Z</cp:lastPrinted>
  <dcterms:created xsi:type="dcterms:W3CDTF">2020-08-12T14:38:30Z</dcterms:created>
  <dcterms:modified xsi:type="dcterms:W3CDTF">2025-11-10T15:57:15Z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2024-11-11T13:00:38Z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196034ce-ca64-41fd-937e-3bee7d643bdd</vt:lpwstr>
  </property>
  <property fmtid="{D5CDD505-2E9C-101B-9397-08002B2CF9AE}" pid="8" name="MSIP_Label_245c3252-146d-46f3-8062-82cd8c8d7e7d_ContentBits">
    <vt:lpwstr>0</vt:lpwstr>
  </property>
</Properties>
</file>