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7\Datenbank\Dateien\D\"/>
    </mc:Choice>
  </mc:AlternateContent>
  <bookViews>
    <workbookView xWindow="-15" yWindow="-120" windowWidth="20730" windowHeight="6030"/>
  </bookViews>
  <sheets>
    <sheet name="Info" sheetId="1" r:id="rId1"/>
    <sheet name="SLA_A" sheetId="2" r:id="rId2"/>
    <sheet name="SLA_B" sheetId="3" r:id="rId3"/>
    <sheet name="SLA_C" sheetId="4" r:id="rId4"/>
    <sheet name="Index" sheetId="5" r:id="rId5"/>
    <sheet name="Total_SLA_AC" sheetId="6" r:id="rId6"/>
  </sheets>
  <calcPr calcId="152511"/>
</workbook>
</file>

<file path=xl/calcChain.xml><?xml version="1.0" encoding="utf-8"?>
<calcChain xmlns="http://schemas.openxmlformats.org/spreadsheetml/2006/main">
  <c r="C32" i="6" l="1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34" i="6" s="1"/>
  <c r="C8" i="6"/>
  <c r="C7" i="6"/>
  <c r="G3" i="6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37" i="5" s="1"/>
  <c r="K3" i="5"/>
  <c r="A1" i="5"/>
  <c r="B34" i="4"/>
  <c r="D34" i="4" s="1"/>
  <c r="B33" i="4"/>
  <c r="D33" i="4" s="1"/>
  <c r="D34" i="5" s="1"/>
  <c r="B32" i="4"/>
  <c r="D32" i="4" s="1"/>
  <c r="D33" i="5" s="1"/>
  <c r="B31" i="4"/>
  <c r="D31" i="4" s="1"/>
  <c r="D32" i="5" s="1"/>
  <c r="B30" i="4"/>
  <c r="D30" i="4" s="1"/>
  <c r="D31" i="5" s="1"/>
  <c r="B29" i="4"/>
  <c r="D29" i="4" s="1"/>
  <c r="D30" i="5" s="1"/>
  <c r="B28" i="4"/>
  <c r="D28" i="4" s="1"/>
  <c r="D29" i="5" s="1"/>
  <c r="B27" i="4"/>
  <c r="D27" i="4" s="1"/>
  <c r="D28" i="5" s="1"/>
  <c r="B26" i="4"/>
  <c r="D26" i="4" s="1"/>
  <c r="D27" i="5" s="1"/>
  <c r="B25" i="4"/>
  <c r="D25" i="4" s="1"/>
  <c r="D26" i="5" s="1"/>
  <c r="B24" i="4"/>
  <c r="D24" i="4" s="1"/>
  <c r="D25" i="5" s="1"/>
  <c r="B23" i="4"/>
  <c r="D23" i="4" s="1"/>
  <c r="D24" i="5" s="1"/>
  <c r="B22" i="4"/>
  <c r="D22" i="4" s="1"/>
  <c r="D23" i="5" s="1"/>
  <c r="B21" i="4"/>
  <c r="D21" i="4" s="1"/>
  <c r="D22" i="5" s="1"/>
  <c r="B20" i="4"/>
  <c r="D20" i="4" s="1"/>
  <c r="D21" i="5" s="1"/>
  <c r="B19" i="4"/>
  <c r="D19" i="4" s="1"/>
  <c r="D20" i="5" s="1"/>
  <c r="B18" i="4"/>
  <c r="D18" i="4" s="1"/>
  <c r="D19" i="5" s="1"/>
  <c r="B17" i="4"/>
  <c r="D17" i="4" s="1"/>
  <c r="D18" i="5" s="1"/>
  <c r="B16" i="4"/>
  <c r="D16" i="4" s="1"/>
  <c r="D17" i="5" s="1"/>
  <c r="B15" i="4"/>
  <c r="D15" i="4" s="1"/>
  <c r="D16" i="5" s="1"/>
  <c r="B14" i="4"/>
  <c r="D14" i="4" s="1"/>
  <c r="D15" i="5" s="1"/>
  <c r="B13" i="4"/>
  <c r="D13" i="4" s="1"/>
  <c r="D14" i="5" s="1"/>
  <c r="B12" i="4"/>
  <c r="D12" i="4" s="1"/>
  <c r="D13" i="5" s="1"/>
  <c r="B11" i="4"/>
  <c r="D11" i="4" s="1"/>
  <c r="D12" i="5" s="1"/>
  <c r="B10" i="4"/>
  <c r="D10" i="4" s="1"/>
  <c r="D11" i="5" s="1"/>
  <c r="B9" i="4"/>
  <c r="D9" i="4" s="1"/>
  <c r="D10" i="5" s="1"/>
  <c r="B8" i="4"/>
  <c r="D8" i="4" s="1"/>
  <c r="D9" i="5" s="1"/>
  <c r="B7" i="4"/>
  <c r="D3" i="4"/>
  <c r="A1" i="4"/>
  <c r="D34" i="3"/>
  <c r="D33" i="3"/>
  <c r="C34" i="5" s="1"/>
  <c r="D32" i="3"/>
  <c r="C33" i="5" s="1"/>
  <c r="D31" i="3"/>
  <c r="C32" i="5" s="1"/>
  <c r="D30" i="3"/>
  <c r="C31" i="5" s="1"/>
  <c r="D29" i="3"/>
  <c r="C30" i="5" s="1"/>
  <c r="D28" i="3"/>
  <c r="C29" i="5" s="1"/>
  <c r="D27" i="3"/>
  <c r="C28" i="5" s="1"/>
  <c r="D26" i="3"/>
  <c r="C27" i="5" s="1"/>
  <c r="D25" i="3"/>
  <c r="C26" i="5" s="1"/>
  <c r="D24" i="3"/>
  <c r="C25" i="5" s="1"/>
  <c r="D23" i="3"/>
  <c r="C24" i="5" s="1"/>
  <c r="D22" i="3"/>
  <c r="C23" i="5" s="1"/>
  <c r="D21" i="3"/>
  <c r="C22" i="5" s="1"/>
  <c r="D20" i="3"/>
  <c r="C21" i="5" s="1"/>
  <c r="D19" i="3"/>
  <c r="C20" i="5" s="1"/>
  <c r="D18" i="3"/>
  <c r="C19" i="5" s="1"/>
  <c r="D17" i="3"/>
  <c r="C18" i="5" s="1"/>
  <c r="D16" i="3"/>
  <c r="C17" i="5" s="1"/>
  <c r="D15" i="3"/>
  <c r="C16" i="5" s="1"/>
  <c r="D14" i="3"/>
  <c r="C15" i="5" s="1"/>
  <c r="D13" i="3"/>
  <c r="C14" i="5" s="1"/>
  <c r="D12" i="3"/>
  <c r="C13" i="5" s="1"/>
  <c r="D11" i="3"/>
  <c r="C12" i="5" s="1"/>
  <c r="D10" i="3"/>
  <c r="C11" i="5" s="1"/>
  <c r="D9" i="3"/>
  <c r="C10" i="5" s="1"/>
  <c r="D8" i="3"/>
  <c r="C9" i="5" s="1"/>
  <c r="D3" i="3"/>
  <c r="A1" i="3"/>
  <c r="B3" i="2"/>
  <c r="A1" i="2"/>
  <c r="A6" i="1"/>
  <c r="B2" i="6" s="1"/>
  <c r="C36" i="5" l="1"/>
  <c r="F13" i="5" s="1"/>
  <c r="I13" i="5" s="1"/>
  <c r="C37" i="5"/>
  <c r="G15" i="5"/>
  <c r="J15" i="5" s="1"/>
  <c r="G19" i="5"/>
  <c r="J19" i="5" s="1"/>
  <c r="G31" i="5"/>
  <c r="J31" i="5" s="1"/>
  <c r="F18" i="5"/>
  <c r="I18" i="5" s="1"/>
  <c r="G24" i="5"/>
  <c r="J24" i="5" s="1"/>
  <c r="F11" i="5"/>
  <c r="I11" i="5" s="1"/>
  <c r="F27" i="5"/>
  <c r="I27" i="5" s="1"/>
  <c r="D36" i="5"/>
  <c r="G12" i="5" s="1"/>
  <c r="J12" i="5" s="1"/>
  <c r="D37" i="5"/>
  <c r="G17" i="5" s="1"/>
  <c r="J17" i="5" s="1"/>
  <c r="G9" i="5"/>
  <c r="G13" i="5"/>
  <c r="J13" i="5" s="1"/>
  <c r="G21" i="5"/>
  <c r="J21" i="5" s="1"/>
  <c r="G25" i="5"/>
  <c r="J25" i="5" s="1"/>
  <c r="G29" i="5"/>
  <c r="J29" i="5" s="1"/>
  <c r="G16" i="5"/>
  <c r="J16" i="5" s="1"/>
  <c r="G28" i="5"/>
  <c r="J28" i="5" s="1"/>
  <c r="F20" i="5"/>
  <c r="I20" i="5" s="1"/>
  <c r="G10" i="5"/>
  <c r="J10" i="5" s="1"/>
  <c r="G14" i="5"/>
  <c r="J14" i="5" s="1"/>
  <c r="G18" i="5"/>
  <c r="J18" i="5" s="1"/>
  <c r="G22" i="5"/>
  <c r="J22" i="5" s="1"/>
  <c r="G26" i="5"/>
  <c r="J26" i="5" s="1"/>
  <c r="G30" i="5"/>
  <c r="J30" i="5" s="1"/>
  <c r="G34" i="5"/>
  <c r="J34" i="5" s="1"/>
  <c r="E13" i="5"/>
  <c r="H13" i="5" s="1"/>
  <c r="F22" i="5"/>
  <c r="I22" i="5" s="1"/>
  <c r="F26" i="5"/>
  <c r="I26" i="5" s="1"/>
  <c r="E9" i="5"/>
  <c r="E30" i="5"/>
  <c r="H30" i="5" s="1"/>
  <c r="F28" i="5"/>
  <c r="I28" i="5" s="1"/>
  <c r="F32" i="5"/>
  <c r="I32" i="5" s="1"/>
  <c r="E24" i="5"/>
  <c r="H24" i="5" s="1"/>
  <c r="E17" i="5"/>
  <c r="H17" i="5" s="1"/>
  <c r="E31" i="5"/>
  <c r="H31" i="5" s="1"/>
  <c r="B36" i="5"/>
  <c r="E14" i="5" s="1"/>
  <c r="H14" i="5" s="1"/>
  <c r="K14" i="5" l="1"/>
  <c r="D12" i="6" s="1"/>
  <c r="E21" i="5"/>
  <c r="H21" i="5" s="1"/>
  <c r="E28" i="5"/>
  <c r="H28" i="5" s="1"/>
  <c r="K28" i="5" s="1"/>
  <c r="D26" i="6" s="1"/>
  <c r="E34" i="5"/>
  <c r="H34" i="5" s="1"/>
  <c r="E18" i="5"/>
  <c r="H18" i="5" s="1"/>
  <c r="K18" i="5" s="1"/>
  <c r="D16" i="6" s="1"/>
  <c r="E15" i="5"/>
  <c r="H15" i="5" s="1"/>
  <c r="K15" i="5" s="1"/>
  <c r="D13" i="6" s="1"/>
  <c r="F31" i="5"/>
  <c r="I31" i="5" s="1"/>
  <c r="K31" i="5" s="1"/>
  <c r="D29" i="6" s="1"/>
  <c r="F15" i="5"/>
  <c r="I15" i="5" s="1"/>
  <c r="E10" i="5"/>
  <c r="H10" i="5" s="1"/>
  <c r="F29" i="5"/>
  <c r="I29" i="5" s="1"/>
  <c r="H9" i="5"/>
  <c r="J9" i="5"/>
  <c r="F25" i="5"/>
  <c r="I25" i="5" s="1"/>
  <c r="E27" i="5"/>
  <c r="H27" i="5" s="1"/>
  <c r="E20" i="5"/>
  <c r="H20" i="5" s="1"/>
  <c r="E26" i="5"/>
  <c r="H26" i="5" s="1"/>
  <c r="K26" i="5" s="1"/>
  <c r="D24" i="6" s="1"/>
  <c r="F34" i="5"/>
  <c r="I34" i="5" s="1"/>
  <c r="E29" i="5"/>
  <c r="H29" i="5" s="1"/>
  <c r="K29" i="5" s="1"/>
  <c r="D27" i="6" s="1"/>
  <c r="F16" i="5"/>
  <c r="I16" i="5" s="1"/>
  <c r="E12" i="5"/>
  <c r="H12" i="5" s="1"/>
  <c r="F23" i="5"/>
  <c r="I23" i="5" s="1"/>
  <c r="E11" i="5"/>
  <c r="H11" i="5" s="1"/>
  <c r="K11" i="5" s="1"/>
  <c r="D9" i="6" s="1"/>
  <c r="F14" i="5"/>
  <c r="I14" i="5" s="1"/>
  <c r="G27" i="5"/>
  <c r="J27" i="5" s="1"/>
  <c r="G11" i="5"/>
  <c r="J11" i="5" s="1"/>
  <c r="G20" i="5"/>
  <c r="J20" i="5" s="1"/>
  <c r="K13" i="5"/>
  <c r="D11" i="6" s="1"/>
  <c r="F17" i="5"/>
  <c r="I17" i="5" s="1"/>
  <c r="K17" i="5" s="1"/>
  <c r="D15" i="6" s="1"/>
  <c r="F21" i="5"/>
  <c r="I21" i="5" s="1"/>
  <c r="E33" i="5"/>
  <c r="H33" i="5" s="1"/>
  <c r="F24" i="5"/>
  <c r="I24" i="5" s="1"/>
  <c r="K24" i="5" s="1"/>
  <c r="D22" i="6" s="1"/>
  <c r="E23" i="5"/>
  <c r="H23" i="5" s="1"/>
  <c r="E32" i="5"/>
  <c r="H32" i="5" s="1"/>
  <c r="K32" i="5" s="1"/>
  <c r="D30" i="6" s="1"/>
  <c r="E16" i="5"/>
  <c r="H16" i="5" s="1"/>
  <c r="K16" i="5" s="1"/>
  <c r="D14" i="6" s="1"/>
  <c r="E25" i="5"/>
  <c r="H25" i="5" s="1"/>
  <c r="K25" i="5" s="1"/>
  <c r="D23" i="6" s="1"/>
  <c r="E22" i="5"/>
  <c r="H22" i="5" s="1"/>
  <c r="K22" i="5" s="1"/>
  <c r="D20" i="6" s="1"/>
  <c r="F30" i="5"/>
  <c r="I30" i="5" s="1"/>
  <c r="K30" i="5" s="1"/>
  <c r="D28" i="6" s="1"/>
  <c r="E19" i="5"/>
  <c r="H19" i="5" s="1"/>
  <c r="F12" i="5"/>
  <c r="I12" i="5" s="1"/>
  <c r="G33" i="5"/>
  <c r="J33" i="5" s="1"/>
  <c r="F19" i="5"/>
  <c r="I19" i="5" s="1"/>
  <c r="G32" i="5"/>
  <c r="J32" i="5" s="1"/>
  <c r="F10" i="5"/>
  <c r="I10" i="5" s="1"/>
  <c r="G23" i="5"/>
  <c r="J23" i="5" s="1"/>
  <c r="F33" i="5"/>
  <c r="I33" i="5" s="1"/>
  <c r="F9" i="5"/>
  <c r="K23" i="5" l="1"/>
  <c r="D21" i="6" s="1"/>
  <c r="H36" i="5"/>
  <c r="H37" i="5"/>
  <c r="K21" i="5"/>
  <c r="D19" i="6" s="1"/>
  <c r="J37" i="5"/>
  <c r="J36" i="5"/>
  <c r="E36" i="5"/>
  <c r="K10" i="5"/>
  <c r="D8" i="6" s="1"/>
  <c r="F37" i="5"/>
  <c r="F36" i="5"/>
  <c r="I9" i="5"/>
  <c r="K9" i="5" s="1"/>
  <c r="K19" i="5"/>
  <c r="D17" i="6" s="1"/>
  <c r="K33" i="5"/>
  <c r="D31" i="6" s="1"/>
  <c r="K20" i="5"/>
  <c r="D18" i="6" s="1"/>
  <c r="G37" i="5"/>
  <c r="E37" i="5"/>
  <c r="K34" i="5"/>
  <c r="D32" i="6" s="1"/>
  <c r="K12" i="5"/>
  <c r="D10" i="6" s="1"/>
  <c r="K27" i="5"/>
  <c r="D25" i="6" s="1"/>
  <c r="G36" i="5"/>
  <c r="K36" i="5" l="1"/>
  <c r="D7" i="6"/>
  <c r="K37" i="5"/>
  <c r="I37" i="5"/>
  <c r="I36" i="5"/>
  <c r="D36" i="6" l="1"/>
  <c r="D35" i="6"/>
  <c r="E15" i="6" l="1"/>
  <c r="E23" i="6"/>
  <c r="E11" i="6"/>
  <c r="E14" i="6"/>
  <c r="E9" i="6"/>
  <c r="E26" i="6"/>
  <c r="E27" i="6"/>
  <c r="E22" i="6"/>
  <c r="E16" i="6"/>
  <c r="E29" i="6"/>
  <c r="E20" i="6"/>
  <c r="E24" i="6"/>
  <c r="E13" i="6"/>
  <c r="E28" i="6"/>
  <c r="E12" i="6"/>
  <c r="E30" i="6"/>
  <c r="E17" i="6"/>
  <c r="E31" i="6"/>
  <c r="E19" i="6"/>
  <c r="E8" i="6"/>
  <c r="E21" i="6"/>
  <c r="E18" i="6"/>
  <c r="E10" i="6"/>
  <c r="E32" i="6"/>
  <c r="E25" i="6"/>
  <c r="E7" i="6"/>
  <c r="E36" i="6" l="1"/>
  <c r="F32" i="6" s="1"/>
  <c r="F7" i="6"/>
  <c r="E35" i="6"/>
  <c r="F17" i="6"/>
  <c r="F15" i="6"/>
  <c r="F23" i="6" l="1"/>
  <c r="F19" i="6"/>
  <c r="F26" i="6"/>
  <c r="F18" i="6"/>
  <c r="F10" i="6"/>
  <c r="F30" i="6"/>
  <c r="F16" i="6"/>
  <c r="F25" i="6"/>
  <c r="F27" i="6"/>
  <c r="F29" i="6"/>
  <c r="F11" i="6"/>
  <c r="F14" i="6"/>
  <c r="F8" i="6"/>
  <c r="F31" i="6"/>
  <c r="F24" i="6"/>
  <c r="F9" i="6"/>
  <c r="F21" i="6"/>
  <c r="F13" i="6"/>
  <c r="F12" i="6"/>
  <c r="F28" i="6"/>
  <c r="F20" i="6"/>
  <c r="F22" i="6"/>
  <c r="F34" i="6" l="1"/>
  <c r="G32" i="6" l="1"/>
  <c r="G15" i="6"/>
  <c r="G7" i="6"/>
  <c r="G17" i="6"/>
  <c r="G27" i="6"/>
  <c r="G20" i="6"/>
  <c r="G22" i="6"/>
  <c r="G29" i="6"/>
  <c r="G16" i="6"/>
  <c r="G19" i="6"/>
  <c r="G24" i="6"/>
  <c r="G28" i="6"/>
  <c r="G13" i="6"/>
  <c r="G31" i="6"/>
  <c r="G30" i="6"/>
  <c r="G26" i="6"/>
  <c r="G21" i="6"/>
  <c r="G8" i="6"/>
  <c r="G18" i="6"/>
  <c r="G23" i="6"/>
  <c r="G9" i="6"/>
  <c r="G14" i="6"/>
  <c r="G11" i="6"/>
  <c r="G25" i="6"/>
  <c r="G10" i="6"/>
  <c r="G12" i="6"/>
  <c r="G34" i="6" l="1"/>
</calcChain>
</file>

<file path=xl/sharedStrings.xml><?xml version="1.0" encoding="utf-8"?>
<sst xmlns="http://schemas.openxmlformats.org/spreadsheetml/2006/main" count="239" uniqueCount="101">
  <si>
    <t>Berechnung der Auszahlungsbeträge</t>
  </si>
  <si>
    <t>Soziodemografischer Lastenausgleich</t>
  </si>
  <si>
    <t>Teilindikatoren Bevölkerungsstruktur (SLA A-C)</t>
  </si>
  <si>
    <t>Arbeitsblatt</t>
  </si>
  <si>
    <t>Inhalt</t>
  </si>
  <si>
    <t>SLA_A</t>
  </si>
  <si>
    <t>Armutsindikator</t>
  </si>
  <si>
    <t>SLA_B</t>
  </si>
  <si>
    <t>Altersstruktur</t>
  </si>
  <si>
    <t>SLA_C</t>
  </si>
  <si>
    <t>Ausländerintegration</t>
  </si>
  <si>
    <t>Index</t>
  </si>
  <si>
    <t>Lastenindex</t>
  </si>
  <si>
    <t>Total_SLA_AC</t>
  </si>
  <si>
    <t>Zahlungen SLA A-C</t>
  </si>
  <si>
    <t>Produktion</t>
  </si>
  <si>
    <t>Umgebung</t>
  </si>
  <si>
    <t>Typ</t>
  </si>
  <si>
    <t>Berechnung</t>
  </si>
  <si>
    <t>WS</t>
  </si>
  <si>
    <t>FA_2018_20170823</t>
  </si>
  <si>
    <t>SWS</t>
  </si>
  <si>
    <t>LA_2018_20170823</t>
  </si>
  <si>
    <t>RefJahr</t>
  </si>
  <si>
    <t>Armut (Armutsindikator des BFS)</t>
  </si>
  <si>
    <t>Anteil Bezüger von Sozialhilfe (in %)</t>
  </si>
  <si>
    <t>Erhebungsjahr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</si>
  <si>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</si>
  <si>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</si>
  <si>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</si>
  <si>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</si>
  <si>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</si>
  <si>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</si>
  <si>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</si>
  <si>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</si>
  <si>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</si>
  <si>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</si>
  <si>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</si>
  <si>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</si>
  <si>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</si>
  <si>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</si>
  <si>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</si>
  <si>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</si>
  <si>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</si>
  <si>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</si>
  <si>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</si>
  <si>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</si>
  <si>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</si>
  <si>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</si>
  <si>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</si>
  <si>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</si>
  <si>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</si>
  <si>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</si>
  <si>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Altersstruktur (Anteil der Einwohner über 80 Jahre an der Wohnbevölkerung)</t>
  </si>
  <si>
    <t>Spalte</t>
  </si>
  <si>
    <t>B</t>
  </si>
  <si>
    <t>C</t>
  </si>
  <si>
    <t>D</t>
  </si>
  <si>
    <t>Formel</t>
  </si>
  <si>
    <t>D = C / B</t>
  </si>
  <si>
    <t>Ständige Wohnbevölkerung</t>
  </si>
  <si>
    <t>Anzahl hochbetagter Einwohner</t>
  </si>
  <si>
    <t>Indikator</t>
  </si>
  <si>
    <t>Total</t>
  </si>
  <si>
    <t>Ausländerintegration (Anteil der Ausländer* an der Wohnbevölkerung)</t>
  </si>
  <si>
    <t>Anzahl Ausländer*</t>
  </si>
  <si>
    <t>* Ausländer mit Herkunft ausserhalb der Schweiz und ihrer Nachbarstaaten
  mit max. Aufenthaltsdauer von 12 Jahren (inkl. Diplomaten).</t>
  </si>
  <si>
    <t>E</t>
  </si>
  <si>
    <t>F</t>
  </si>
  <si>
    <t>G</t>
  </si>
  <si>
    <t>H</t>
  </si>
  <si>
    <t>I</t>
  </si>
  <si>
    <t>J</t>
  </si>
  <si>
    <t>K</t>
  </si>
  <si>
    <t>(B-B[MW])/B[STDW]</t>
  </si>
  <si>
    <t>(C-C[MW])/C[STDW]</t>
  </si>
  <si>
    <t>(D-D[MW])/D[STDW]</t>
  </si>
  <si>
    <r>
      <rPr>
        <sz val="10"/>
        <rFont val="Arial"/>
        <family val="2"/>
      </rPr>
      <t xml:space="preserve">E * </t>
    </r>
    <r>
      <rPr>
        <sz val="8"/>
        <rFont val="Symbol"/>
        <family val="1"/>
        <charset val="2"/>
      </rPr>
      <t>w</t>
    </r>
  </si>
  <si>
    <r>
      <rPr>
        <sz val="10"/>
        <rFont val="Arial"/>
        <family val="2"/>
      </rPr>
      <t xml:space="preserve">F * </t>
    </r>
    <r>
      <rPr>
        <sz val="8"/>
        <rFont val="Symbol"/>
        <family val="1"/>
        <charset val="2"/>
      </rPr>
      <t>w</t>
    </r>
  </si>
  <si>
    <r>
      <rPr>
        <sz val="10"/>
        <rFont val="Arial"/>
        <family val="2"/>
      </rPr>
      <t xml:space="preserve">G * </t>
    </r>
    <r>
      <rPr>
        <sz val="8"/>
        <rFont val="Symbol"/>
        <family val="1"/>
        <charset val="2"/>
      </rPr>
      <t>w</t>
    </r>
  </si>
  <si>
    <t>H + I + J</t>
  </si>
  <si>
    <t>Teilindikatoren</t>
  </si>
  <si>
    <t>Standardisierte Teilindikatoren</t>
  </si>
  <si>
    <t>Gewichtete standardisierte Teilindikatoren</t>
  </si>
  <si>
    <t>Armut
(SLA A)</t>
  </si>
  <si>
    <t>Alters-struktur
(SLA B)</t>
  </si>
  <si>
    <t>Ausländer-integration (SLA C)</t>
  </si>
  <si>
    <t>Alters-
struktur
(SLA B)</t>
  </si>
  <si>
    <r>
      <rPr>
        <sz val="10"/>
        <rFont val="Arial"/>
        <family val="2"/>
      </rPr>
      <t>Gewicht (</t>
    </r>
    <r>
      <rPr>
        <i/>
        <sz val="10"/>
        <rFont val="Symbol"/>
        <family val="1"/>
        <charset val="2"/>
      </rPr>
      <t>w</t>
    </r>
    <r>
      <rPr>
        <i/>
        <sz val="10"/>
        <rFont val="Arial"/>
        <family val="2"/>
      </rPr>
      <t>)</t>
    </r>
  </si>
  <si>
    <t>Mittelwert (MW)</t>
  </si>
  <si>
    <t>Standardabweichung (STDW)</t>
  </si>
  <si>
    <t>Ausgleichssumme (Dot)</t>
  </si>
  <si>
    <r>
      <rPr>
        <sz val="8"/>
        <rFont val="Arial"/>
        <family val="2"/>
      </rPr>
      <t>D - D[</t>
    </r>
    <r>
      <rPr>
        <sz val="8"/>
        <color indexed="8"/>
        <rFont val="Arial"/>
        <family val="2"/>
      </rPr>
      <t>Min]</t>
    </r>
  </si>
  <si>
    <r>
      <rPr>
        <sz val="8"/>
        <rFont val="Arial"/>
        <family val="2"/>
      </rPr>
      <t>C * (E - E[</t>
    </r>
    <r>
      <rPr>
        <sz val="8"/>
        <color indexed="8"/>
        <rFont val="Arial"/>
        <family val="2"/>
      </rPr>
      <t>MW])</t>
    </r>
  </si>
  <si>
    <r>
      <rPr>
        <sz val="8"/>
        <rFont val="Arial"/>
        <family val="2"/>
      </rPr>
      <t>F / F[t</t>
    </r>
    <r>
      <rPr>
        <sz val="8"/>
        <color indexed="8"/>
        <rFont val="Arial"/>
        <family val="2"/>
      </rPr>
      <t>otal] * Dot</t>
    </r>
  </si>
  <si>
    <t>Kanton</t>
  </si>
  <si>
    <t>Gerundeter Lastenindex</t>
  </si>
  <si>
    <t>Masszahl
Lasten</t>
  </si>
  <si>
    <t>Massgebende Sonderlasten</t>
  </si>
  <si>
    <t>Beträge</t>
  </si>
  <si>
    <r>
      <rPr>
        <sz val="10"/>
        <rFont val="Arial"/>
        <family val="2"/>
      </rPr>
      <t>Minimum (Min</t>
    </r>
    <r>
      <rPr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</si>
</sst>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%"/>
    <numFmt numFmtId="166" formatCode="0.000%"/>
  </numFmts>
  <fonts count="24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i/>
      <sz val="8"/>
      <color rgb="FF000000"/>
      <name val="Arial"/>
      <family val="2"/>
    </font>
    <font>
      <i/>
      <sz val="8"/>
      <color rgb="FF0000FF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i/>
      <sz val="8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b/>
      <i/>
      <sz val="10"/>
      <color indexed="12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sz val="8"/>
      <name val="Symbol"/>
      <family val="1"/>
      <charset val="2"/>
    </font>
    <font>
      <i/>
      <sz val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8D8D8"/>
        <bgColor indexed="64"/>
      </patternFill>
    </fill>
  </fills>
  <borders count="54">
    <border>
      <left/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 style="thin">
        <color rgb="FF000000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rgb="FF000000"/>
      </bottom>
      <diagonal/>
    </border>
    <border diagonalUp="1" diagonalDown="1">
      <left style="thin">
        <color auto="1"/>
      </left>
      <right/>
      <top style="thin">
        <color rgb="FF000000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rgb="FF000000"/>
      </top>
      <bottom style="thin">
        <color auto="1"/>
      </bottom>
      <diagonal/>
    </border>
    <border diagonalUp="1" diagonalDown="1">
      <left/>
      <right/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/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 style="thin">
        <color auto="1"/>
      </right>
      <top/>
      <bottom style="thin">
        <color rgb="FF000000"/>
      </bottom>
      <diagonal/>
    </border>
    <border diagonalUp="1" diagonalDown="1">
      <left style="thin">
        <color auto="1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auto="1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/>
      <top style="thin">
        <color rgb="FF000000"/>
      </top>
      <bottom/>
      <diagonal/>
    </border>
    <border diagonalUp="1" diagonalDown="1">
      <left/>
      <right style="thin">
        <color auto="1"/>
      </right>
      <top style="thin">
        <color rgb="FF000000"/>
      </top>
      <bottom/>
      <diagonal/>
    </border>
    <border diagonalUp="1" diagonalDown="1">
      <left/>
      <right/>
      <top style="thin">
        <color rgb="FF000000"/>
      </top>
      <bottom style="thin">
        <color auto="1"/>
      </bottom>
      <diagonal/>
    </border>
    <border diagonalUp="1" diagonalDown="1">
      <left/>
      <right/>
      <top style="thin">
        <color auto="1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auto="1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auto="1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 diagonalUp="1" diagonalDown="1"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auto="1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auto="1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auto="1"/>
      </bottom>
      <diagonal/>
    </border>
    <border diagonalUp="1" diagonalDown="1"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 diagonalUp="1" diagonalDown="1">
      <left style="thin">
        <color auto="1"/>
      </left>
      <right style="thin">
        <color rgb="FF000000"/>
      </right>
      <top style="thin">
        <color auto="1"/>
      </top>
      <bottom/>
      <diagonal/>
    </border>
    <border diagonalUp="1" diagonalDown="1">
      <left style="thin">
        <color rgb="FF000000"/>
      </left>
      <right/>
      <top style="thin">
        <color auto="1"/>
      </top>
      <bottom/>
      <diagonal/>
    </border>
    <border diagonalUp="1" diagonalDown="1">
      <left/>
      <right/>
      <top style="thin">
        <color auto="1"/>
      </top>
      <bottom/>
      <diagonal/>
    </border>
    <border diagonalUp="1" diagonalDown="1">
      <left/>
      <right style="thin">
        <color rgb="FF000000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auto="1"/>
      </left>
      <right style="thin">
        <color rgb="FF000000"/>
      </right>
      <top/>
      <bottom style="thin">
        <color auto="1"/>
      </bottom>
      <diagonal/>
    </border>
    <border diagonalUp="1" diagonalDown="1">
      <left style="thin">
        <color rgb="FF000000"/>
      </left>
      <right/>
      <top/>
      <bottom style="thin">
        <color auto="1"/>
      </bottom>
      <diagonal/>
    </border>
    <border diagonalUp="1" diagonalDown="1">
      <left/>
      <right/>
      <top/>
      <bottom style="thin">
        <color auto="1"/>
      </bottom>
      <diagonal/>
    </border>
    <border diagonalUp="1" diagonalDown="1">
      <left/>
      <right style="thin">
        <color rgb="FF000000"/>
      </right>
      <top/>
      <bottom style="thin">
        <color auto="1"/>
      </bottom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auto="1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0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0" fontId="1" fillId="0" borderId="1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3" fillId="0" borderId="3" xfId="0" applyFont="1" applyFill="1" applyBorder="1"/>
    <xf numFmtId="1" fontId="4" fillId="0" borderId="5" xfId="0" applyNumberFormat="1" applyFont="1" applyFill="1" applyBorder="1" applyAlignment="1" applyProtection="1">
      <alignment horizontal="left" vertical="top"/>
      <protection locked="0"/>
    </xf>
    <xf numFmtId="1" fontId="4" fillId="0" borderId="6" xfId="0" applyNumberFormat="1" applyFont="1" applyFill="1" applyBorder="1" applyAlignment="1" applyProtection="1">
      <alignment horizontal="left" vertical="top"/>
      <protection locked="0"/>
    </xf>
    <xf numFmtId="0" fontId="3" fillId="0" borderId="7" xfId="0" applyFont="1" applyFill="1" applyBorder="1"/>
    <xf numFmtId="1" fontId="4" fillId="0" borderId="8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 applyAlignment="1">
      <alignment wrapText="1"/>
    </xf>
    <xf numFmtId="0" fontId="9" fillId="0" borderId="0" xfId="0" applyFont="1" applyFill="1" applyBorder="1"/>
    <xf numFmtId="0" fontId="10" fillId="0" borderId="0" xfId="0" applyFont="1" applyFill="1" applyBorder="1" applyAlignment="1">
      <alignment wrapText="1"/>
    </xf>
    <xf numFmtId="1" fontId="11" fillId="0" borderId="0" xfId="0" applyNumberFormat="1" applyFont="1" applyFill="1" applyAlignment="1">
      <alignment horizontal="right"/>
    </xf>
    <xf numFmtId="0" fontId="1" fillId="0" borderId="9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right" wrapText="1"/>
    </xf>
    <xf numFmtId="0" fontId="11" fillId="0" borderId="11" xfId="0" applyFont="1" applyFill="1" applyBorder="1" applyAlignment="1">
      <alignment horizontal="right" wrapText="1"/>
    </xf>
    <xf numFmtId="1" fontId="11" fillId="0" borderId="12" xfId="0" applyNumberFormat="1" applyFont="1" applyFill="1" applyBorder="1" applyAlignment="1" applyProtection="1">
      <alignment horizontal="right"/>
      <protection locked="0"/>
    </xf>
    <xf numFmtId="0" fontId="0" fillId="0" borderId="3" xfId="0" applyFont="1" applyFill="1" applyBorder="1" applyAlignment="1">
      <alignment horizontal="left" vertical="center" wrapText="1"/>
    </xf>
    <xf numFmtId="10" fontId="12" fillId="0" borderId="6" xfId="0" applyNumberFormat="1" applyFont="1" applyFill="1" applyBorder="1" applyAlignment="1" applyProtection="1">
      <alignment vertical="center"/>
      <protection locked="0"/>
    </xf>
    <xf numFmtId="0" fontId="0" fillId="3" borderId="3" xfId="0" applyFont="1" applyFill="1" applyBorder="1" applyAlignment="1">
      <alignment horizontal="left" vertical="center" wrapText="1"/>
    </xf>
    <xf numFmtId="10" fontId="12" fillId="3" borderId="6" xfId="0" applyNumberFormat="1" applyFont="1" applyFill="1" applyBorder="1" applyAlignment="1" applyProtection="1">
      <alignment vertical="center"/>
      <protection locked="0"/>
    </xf>
    <xf numFmtId="0" fontId="0" fillId="3" borderId="7" xfId="0" applyFont="1" applyFill="1" applyBorder="1" applyAlignment="1">
      <alignment horizontal="left" vertical="center" wrapText="1"/>
    </xf>
    <xf numFmtId="10" fontId="12" fillId="3" borderId="8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>
      <alignment wrapText="1"/>
    </xf>
    <xf numFmtId="0" fontId="13" fillId="0" borderId="1" xfId="0" applyFont="1" applyFill="1" applyBorder="1" applyAlignment="1">
      <alignment horizontal="right" wrapText="1"/>
    </xf>
    <xf numFmtId="1" fontId="0" fillId="0" borderId="13" xfId="0" applyNumberFormat="1" applyFont="1" applyFill="1" applyBorder="1" applyAlignment="1" applyProtection="1">
      <alignment horizontal="right"/>
      <protection locked="0"/>
    </xf>
    <xf numFmtId="0" fontId="0" fillId="0" borderId="4" xfId="0" applyFont="1" applyFill="1" applyBorder="1" applyAlignment="1">
      <alignment horizontal="right"/>
    </xf>
    <xf numFmtId="0" fontId="11" fillId="0" borderId="0" xfId="0" applyFont="1" applyFill="1"/>
    <xf numFmtId="0" fontId="14" fillId="0" borderId="1" xfId="0" applyFont="1" applyFill="1" applyBorder="1" applyAlignment="1">
      <alignment horizontal="right" wrapText="1"/>
    </xf>
    <xf numFmtId="1" fontId="15" fillId="0" borderId="13" xfId="0" applyNumberFormat="1" applyFont="1" applyFill="1" applyBorder="1" applyAlignment="1" applyProtection="1">
      <alignment horizontal="right"/>
      <protection locked="0"/>
    </xf>
    <xf numFmtId="0" fontId="15" fillId="0" borderId="4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right" wrapText="1"/>
    </xf>
    <xf numFmtId="0" fontId="1" fillId="0" borderId="15" xfId="0" applyFont="1" applyFill="1" applyBorder="1" applyAlignment="1">
      <alignment horizontal="right" wrapText="1"/>
    </xf>
    <xf numFmtId="0" fontId="1" fillId="0" borderId="16" xfId="0" applyFont="1" applyFill="1" applyBorder="1" applyAlignment="1">
      <alignment horizontal="right"/>
    </xf>
    <xf numFmtId="0" fontId="11" fillId="0" borderId="17" xfId="0" applyFont="1" applyFill="1" applyBorder="1" applyAlignment="1">
      <alignment horizontal="right" wrapText="1"/>
    </xf>
    <xf numFmtId="1" fontId="11" fillId="0" borderId="18" xfId="0" applyNumberFormat="1" applyFont="1" applyFill="1" applyBorder="1" applyAlignment="1" applyProtection="1">
      <alignment vertical="center"/>
      <protection locked="0"/>
    </xf>
    <xf numFmtId="0" fontId="1" fillId="0" borderId="19" xfId="0" applyFont="1" applyFill="1" applyBorder="1" applyAlignment="1">
      <alignment horizontal="right"/>
    </xf>
    <xf numFmtId="0" fontId="0" fillId="0" borderId="20" xfId="0" applyFont="1" applyFill="1" applyBorder="1" applyAlignment="1">
      <alignment horizontal="left" vertical="center" wrapText="1"/>
    </xf>
    <xf numFmtId="3" fontId="12" fillId="0" borderId="0" xfId="0" applyNumberFormat="1" applyFont="1" applyFill="1" applyBorder="1" applyAlignment="1" applyProtection="1">
      <alignment vertical="center"/>
      <protection locked="0"/>
    </xf>
    <xf numFmtId="10" fontId="0" fillId="0" borderId="21" xfId="0" applyNumberFormat="1" applyFont="1" applyFill="1" applyBorder="1" applyAlignment="1">
      <alignment vertical="center"/>
    </xf>
    <xf numFmtId="3" fontId="12" fillId="3" borderId="0" xfId="0" applyNumberFormat="1" applyFont="1" applyFill="1" applyBorder="1" applyAlignment="1" applyProtection="1">
      <alignment vertical="center"/>
      <protection locked="0"/>
    </xf>
    <xf numFmtId="10" fontId="0" fillId="3" borderId="6" xfId="0" applyNumberFormat="1" applyFont="1" applyFill="1" applyBorder="1" applyAlignment="1">
      <alignment vertical="center"/>
    </xf>
    <xf numFmtId="10" fontId="0" fillId="0" borderId="6" xfId="0" applyNumberFormat="1" applyFont="1" applyFill="1" applyBorder="1" applyAlignment="1">
      <alignment vertical="center"/>
    </xf>
    <xf numFmtId="0" fontId="16" fillId="0" borderId="11" xfId="0" applyFont="1" applyFill="1" applyBorder="1" applyAlignment="1">
      <alignment vertical="center" wrapText="1"/>
    </xf>
    <xf numFmtId="3" fontId="17" fillId="0" borderId="22" xfId="0" applyNumberFormat="1" applyFont="1" applyFill="1" applyBorder="1" applyAlignment="1" applyProtection="1">
      <alignment vertical="center"/>
      <protection locked="0"/>
    </xf>
    <xf numFmtId="10" fontId="1" fillId="0" borderId="12" xfId="0" applyNumberFormat="1" applyFont="1" applyFill="1" applyBorder="1" applyAlignment="1">
      <alignment vertical="center"/>
    </xf>
    <xf numFmtId="0" fontId="1" fillId="0" borderId="23" xfId="0" applyFont="1" applyFill="1" applyBorder="1" applyAlignment="1">
      <alignment horizontal="right" wrapText="1"/>
    </xf>
    <xf numFmtId="0" fontId="1" fillId="0" borderId="10" xfId="0" applyFont="1" applyFill="1" applyBorder="1" applyAlignment="1">
      <alignment horizontal="right"/>
    </xf>
    <xf numFmtId="1" fontId="11" fillId="0" borderId="18" xfId="0" applyNumberFormat="1" applyFont="1" applyFill="1" applyBorder="1" applyAlignment="1" applyProtection="1">
      <alignment horizontal="right"/>
      <protection locked="0"/>
    </xf>
    <xf numFmtId="3" fontId="0" fillId="0" borderId="24" xfId="0" applyNumberFormat="1" applyFont="1" applyFill="1" applyBorder="1" applyAlignment="1">
      <alignment vertical="center"/>
    </xf>
    <xf numFmtId="3" fontId="12" fillId="0" borderId="24" xfId="0" applyNumberFormat="1" applyFont="1" applyFill="1" applyBorder="1" applyAlignment="1" applyProtection="1">
      <alignment vertical="center"/>
      <protection locked="0"/>
    </xf>
    <xf numFmtId="3" fontId="0" fillId="3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1" fillId="0" borderId="22" xfId="0" applyNumberFormat="1" applyFont="1" applyFill="1" applyBorder="1" applyAlignment="1">
      <alignment vertical="center"/>
    </xf>
    <xf numFmtId="0" fontId="9" fillId="0" borderId="0" xfId="0" applyFont="1" applyFill="1"/>
    <xf numFmtId="0" fontId="16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wrapText="1"/>
    </xf>
    <xf numFmtId="1" fontId="10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 applyAlignment="1">
      <alignment wrapText="1"/>
    </xf>
    <xf numFmtId="0" fontId="13" fillId="0" borderId="25" xfId="0" applyFont="1" applyFill="1" applyBorder="1" applyAlignment="1">
      <alignment horizontal="right" wrapText="1"/>
    </xf>
    <xf numFmtId="0" fontId="13" fillId="0" borderId="26" xfId="0" applyFont="1" applyFill="1" applyBorder="1" applyAlignment="1">
      <alignment horizontal="right" wrapText="1"/>
    </xf>
    <xf numFmtId="1" fontId="13" fillId="0" borderId="23" xfId="0" applyNumberFormat="1" applyFont="1" applyFill="1" applyBorder="1" applyAlignment="1" applyProtection="1">
      <alignment horizontal="right"/>
      <protection locked="0"/>
    </xf>
    <xf numFmtId="0" fontId="13" fillId="0" borderId="27" xfId="0" applyFont="1" applyFill="1" applyBorder="1" applyAlignment="1">
      <alignment horizontal="right" wrapText="1"/>
    </xf>
    <xf numFmtId="0" fontId="13" fillId="0" borderId="23" xfId="0" applyFont="1" applyFill="1" applyBorder="1" applyAlignment="1">
      <alignment horizontal="right" wrapText="1"/>
    </xf>
    <xf numFmtId="0" fontId="13" fillId="0" borderId="28" xfId="0" applyFont="1" applyFill="1" applyBorder="1" applyAlignment="1">
      <alignment horizontal="right" wrapText="1"/>
    </xf>
    <xf numFmtId="0" fontId="15" fillId="0" borderId="0" xfId="0" applyFont="1" applyFill="1"/>
    <xf numFmtId="0" fontId="15" fillId="0" borderId="29" xfId="0" applyFont="1" applyFill="1" applyBorder="1" applyAlignment="1">
      <alignment horizontal="right" wrapText="1"/>
    </xf>
    <xf numFmtId="0" fontId="18" fillId="0" borderId="30" xfId="0" applyFont="1" applyFill="1" applyBorder="1" applyAlignment="1">
      <alignment horizontal="right" wrapText="1"/>
    </xf>
    <xf numFmtId="0" fontId="18" fillId="0" borderId="18" xfId="0" applyFont="1" applyFill="1" applyBorder="1" applyAlignment="1">
      <alignment horizontal="right" wrapText="1"/>
    </xf>
    <xf numFmtId="0" fontId="18" fillId="0" borderId="31" xfId="0" applyFont="1" applyFill="1" applyBorder="1" applyAlignment="1">
      <alignment horizontal="right" wrapText="1"/>
    </xf>
    <xf numFmtId="0" fontId="15" fillId="0" borderId="30" xfId="0" applyFont="1" applyFill="1" applyBorder="1" applyAlignment="1">
      <alignment horizontal="right"/>
    </xf>
    <xf numFmtId="0" fontId="15" fillId="0" borderId="18" xfId="0" applyFont="1" applyFill="1" applyBorder="1" applyAlignment="1">
      <alignment horizontal="right"/>
    </xf>
    <xf numFmtId="0" fontId="15" fillId="0" borderId="31" xfId="0" applyFont="1" applyFill="1" applyBorder="1" applyAlignment="1">
      <alignment horizontal="right"/>
    </xf>
    <xf numFmtId="0" fontId="15" fillId="0" borderId="30" xfId="0" applyFont="1" applyFill="1" applyBorder="1" applyAlignment="1">
      <alignment horizontal="right" vertical="center" wrapText="1"/>
    </xf>
    <xf numFmtId="0" fontId="15" fillId="0" borderId="18" xfId="0" applyFont="1" applyFill="1" applyBorder="1" applyAlignment="1">
      <alignment horizontal="right" vertical="center" wrapText="1"/>
    </xf>
    <xf numFmtId="0" fontId="15" fillId="0" borderId="31" xfId="0" applyFont="1" applyFill="1" applyBorder="1" applyAlignment="1">
      <alignment horizontal="right" vertical="center" wrapText="1"/>
    </xf>
    <xf numFmtId="0" fontId="15" fillId="0" borderId="32" xfId="0" applyFont="1" applyFill="1" applyBorder="1" applyAlignment="1">
      <alignment horizontal="right"/>
    </xf>
    <xf numFmtId="0" fontId="1" fillId="0" borderId="33" xfId="0" applyFont="1" applyFill="1" applyBorder="1" applyAlignment="1">
      <alignment wrapText="1"/>
    </xf>
    <xf numFmtId="0" fontId="0" fillId="0" borderId="34" xfId="0" applyFont="1" applyFill="1" applyBorder="1" applyAlignment="1">
      <alignment horizontal="right" wrapText="1"/>
    </xf>
    <xf numFmtId="0" fontId="1" fillId="0" borderId="30" xfId="0" applyFont="1" applyFill="1" applyBorder="1" applyAlignment="1">
      <alignment horizontal="right" wrapText="1"/>
    </xf>
    <xf numFmtId="0" fontId="1" fillId="0" borderId="18" xfId="0" applyFont="1" applyFill="1" applyBorder="1" applyAlignment="1">
      <alignment horizontal="right" wrapText="1"/>
    </xf>
    <xf numFmtId="0" fontId="1" fillId="0" borderId="31" xfId="0" applyFont="1" applyFill="1" applyBorder="1" applyAlignment="1">
      <alignment horizontal="right" wrapText="1"/>
    </xf>
    <xf numFmtId="0" fontId="2" fillId="0" borderId="35" xfId="0" applyFont="1" applyFill="1" applyBorder="1" applyAlignment="1">
      <alignment horizontal="right" wrapText="1"/>
    </xf>
    <xf numFmtId="0" fontId="2" fillId="0" borderId="36" xfId="0" applyFont="1" applyFill="1" applyBorder="1" applyAlignment="1">
      <alignment horizontal="right"/>
    </xf>
    <xf numFmtId="0" fontId="2" fillId="0" borderId="22" xfId="0" applyFont="1" applyFill="1" applyBorder="1" applyAlignment="1">
      <alignment horizontal="right"/>
    </xf>
    <xf numFmtId="0" fontId="2" fillId="0" borderId="37" xfId="0" applyFont="1" applyFill="1" applyBorder="1" applyAlignment="1">
      <alignment horizontal="right"/>
    </xf>
    <xf numFmtId="164" fontId="19" fillId="0" borderId="36" xfId="0" applyNumberFormat="1" applyFont="1" applyFill="1" applyBorder="1" applyAlignment="1">
      <alignment horizontal="right"/>
    </xf>
    <xf numFmtId="164" fontId="19" fillId="0" borderId="22" xfId="0" applyNumberFormat="1" applyFont="1" applyFill="1" applyBorder="1" applyAlignment="1">
      <alignment horizontal="right"/>
    </xf>
    <xf numFmtId="164" fontId="19" fillId="0" borderId="37" xfId="0" applyNumberFormat="1" applyFont="1" applyFill="1" applyBorder="1" applyAlignment="1">
      <alignment horizontal="right"/>
    </xf>
    <xf numFmtId="0" fontId="0" fillId="0" borderId="38" xfId="0" applyFont="1" applyFill="1" applyBorder="1" applyAlignment="1">
      <alignment horizontal="right"/>
    </xf>
    <xf numFmtId="0" fontId="0" fillId="0" borderId="39" xfId="0" applyFont="1" applyFill="1" applyBorder="1" applyAlignment="1">
      <alignment horizontal="left" vertical="center" wrapText="1"/>
    </xf>
    <xf numFmtId="10" fontId="0" fillId="0" borderId="40" xfId="0" applyNumberFormat="1" applyFont="1" applyFill="1" applyBorder="1" applyAlignment="1">
      <alignment vertical="center"/>
    </xf>
    <xf numFmtId="10" fontId="0" fillId="0" borderId="41" xfId="0" applyNumberFormat="1" applyFont="1" applyFill="1" applyBorder="1" applyAlignment="1">
      <alignment vertical="center"/>
    </xf>
    <xf numFmtId="165" fontId="0" fillId="0" borderId="42" xfId="0" applyNumberFormat="1" applyFont="1" applyFill="1" applyBorder="1" applyAlignment="1">
      <alignment vertical="center"/>
    </xf>
    <xf numFmtId="164" fontId="0" fillId="0" borderId="41" xfId="0" applyNumberFormat="1" applyFont="1" applyFill="1" applyBorder="1" applyAlignment="1">
      <alignment horizontal="right" vertical="center" wrapText="1"/>
    </xf>
    <xf numFmtId="164" fontId="0" fillId="0" borderId="42" xfId="0" applyNumberFormat="1" applyFont="1" applyFill="1" applyBorder="1" applyAlignment="1">
      <alignment horizontal="right" vertical="center" wrapText="1"/>
    </xf>
    <xf numFmtId="164" fontId="0" fillId="0" borderId="40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Fill="1" applyBorder="1" applyAlignment="1">
      <alignment horizontal="right" vertical="center" wrapText="1"/>
    </xf>
    <xf numFmtId="0" fontId="0" fillId="3" borderId="43" xfId="0" applyFont="1" applyFill="1" applyBorder="1" applyAlignment="1">
      <alignment horizontal="left" vertical="center" wrapText="1"/>
    </xf>
    <xf numFmtId="10" fontId="0" fillId="3" borderId="44" xfId="0" applyNumberFormat="1" applyFont="1" applyFill="1" applyBorder="1" applyAlignment="1">
      <alignment vertical="center"/>
    </xf>
    <xf numFmtId="10" fontId="0" fillId="3" borderId="0" xfId="0" applyNumberFormat="1" applyFont="1" applyFill="1" applyBorder="1" applyAlignment="1">
      <alignment vertical="center"/>
    </xf>
    <xf numFmtId="165" fontId="0" fillId="3" borderId="45" xfId="0" applyNumberFormat="1" applyFont="1" applyFill="1" applyBorder="1" applyAlignment="1">
      <alignment vertical="center"/>
    </xf>
    <xf numFmtId="164" fontId="0" fillId="3" borderId="0" xfId="0" applyNumberFormat="1" applyFont="1" applyFill="1" applyBorder="1" applyAlignment="1">
      <alignment horizontal="right" vertical="center" wrapText="1"/>
    </xf>
    <xf numFmtId="164" fontId="0" fillId="3" borderId="45" xfId="0" applyNumberFormat="1" applyFont="1" applyFill="1" applyBorder="1" applyAlignment="1">
      <alignment horizontal="right" vertical="center" wrapText="1"/>
    </xf>
    <xf numFmtId="164" fontId="0" fillId="3" borderId="44" xfId="0" applyNumberFormat="1" applyFont="1" applyFill="1" applyBorder="1" applyAlignment="1">
      <alignment horizontal="right" vertical="center" wrapText="1"/>
    </xf>
    <xf numFmtId="164" fontId="1" fillId="3" borderId="6" xfId="0" applyNumberFormat="1" applyFont="1" applyFill="1" applyBorder="1" applyAlignment="1">
      <alignment horizontal="right" vertical="center" wrapText="1"/>
    </xf>
    <xf numFmtId="0" fontId="0" fillId="0" borderId="43" xfId="0" applyFont="1" applyFill="1" applyBorder="1" applyAlignment="1">
      <alignment horizontal="left" vertical="center" wrapText="1"/>
    </xf>
    <xf numFmtId="10" fontId="0" fillId="0" borderId="44" xfId="0" applyNumberFormat="1" applyFont="1" applyFill="1" applyBorder="1" applyAlignment="1">
      <alignment vertical="center"/>
    </xf>
    <xf numFmtId="10" fontId="0" fillId="0" borderId="0" xfId="0" applyNumberFormat="1" applyFont="1" applyFill="1" applyBorder="1" applyAlignment="1">
      <alignment vertical="center"/>
    </xf>
    <xf numFmtId="165" fontId="0" fillId="0" borderId="45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horizontal="right" vertical="center" wrapText="1"/>
    </xf>
    <xf numFmtId="164" fontId="0" fillId="0" borderId="45" xfId="0" applyNumberFormat="1" applyFont="1" applyFill="1" applyBorder="1" applyAlignment="1">
      <alignment horizontal="right" vertical="center" wrapText="1"/>
    </xf>
    <xf numFmtId="164" fontId="0" fillId="0" borderId="44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0" fontId="0" fillId="3" borderId="46" xfId="0" applyFont="1" applyFill="1" applyBorder="1" applyAlignment="1">
      <alignment horizontal="left" vertical="center" wrapText="1"/>
    </xf>
    <xf numFmtId="10" fontId="0" fillId="3" borderId="47" xfId="0" applyNumberFormat="1" applyFont="1" applyFill="1" applyBorder="1" applyAlignment="1">
      <alignment vertical="center"/>
    </xf>
    <xf numFmtId="10" fontId="0" fillId="3" borderId="48" xfId="0" applyNumberFormat="1" applyFont="1" applyFill="1" applyBorder="1" applyAlignment="1">
      <alignment vertical="center"/>
    </xf>
    <xf numFmtId="165" fontId="0" fillId="3" borderId="49" xfId="0" applyNumberFormat="1" applyFont="1" applyFill="1" applyBorder="1" applyAlignment="1">
      <alignment vertical="center"/>
    </xf>
    <xf numFmtId="164" fontId="0" fillId="3" borderId="48" xfId="0" applyNumberFormat="1" applyFont="1" applyFill="1" applyBorder="1" applyAlignment="1">
      <alignment horizontal="right" vertical="center" wrapText="1"/>
    </xf>
    <xf numFmtId="164" fontId="0" fillId="3" borderId="49" xfId="0" applyNumberFormat="1" applyFont="1" applyFill="1" applyBorder="1" applyAlignment="1">
      <alignment horizontal="right" vertical="center" wrapText="1"/>
    </xf>
    <xf numFmtId="164" fontId="0" fillId="3" borderId="47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25" xfId="0" applyFont="1" applyFill="1" applyBorder="1" applyAlignment="1">
      <alignment wrapText="1"/>
    </xf>
    <xf numFmtId="165" fontId="0" fillId="0" borderId="26" xfId="0" applyNumberFormat="1" applyFont="1" applyFill="1" applyBorder="1"/>
    <xf numFmtId="165" fontId="0" fillId="0" borderId="23" xfId="0" applyNumberFormat="1" applyFont="1" applyFill="1" applyBorder="1"/>
    <xf numFmtId="165" fontId="0" fillId="0" borderId="27" xfId="0" applyNumberFormat="1" applyFont="1" applyFill="1" applyBorder="1"/>
    <xf numFmtId="164" fontId="0" fillId="0" borderId="26" xfId="0" applyNumberFormat="1" applyFont="1" applyFill="1" applyBorder="1"/>
    <xf numFmtId="164" fontId="0" fillId="0" borderId="23" xfId="0" applyNumberFormat="1" applyFont="1" applyFill="1" applyBorder="1"/>
    <xf numFmtId="164" fontId="0" fillId="0" borderId="27" xfId="0" applyNumberFormat="1" applyFont="1" applyFill="1" applyBorder="1"/>
    <xf numFmtId="164" fontId="0" fillId="0" borderId="28" xfId="0" applyNumberFormat="1" applyFont="1" applyFill="1" applyBorder="1"/>
    <xf numFmtId="0" fontId="0" fillId="0" borderId="35" xfId="0" applyFont="1" applyFill="1" applyBorder="1" applyAlignment="1">
      <alignment wrapText="1"/>
    </xf>
    <xf numFmtId="166" fontId="0" fillId="0" borderId="36" xfId="0" applyNumberFormat="1" applyFont="1" applyFill="1" applyBorder="1"/>
    <xf numFmtId="166" fontId="0" fillId="0" borderId="22" xfId="0" applyNumberFormat="1" applyFont="1" applyFill="1" applyBorder="1"/>
    <xf numFmtId="166" fontId="0" fillId="0" borderId="37" xfId="0" applyNumberFormat="1" applyFont="1" applyFill="1" applyBorder="1"/>
    <xf numFmtId="164" fontId="0" fillId="0" borderId="36" xfId="0" applyNumberFormat="1" applyFont="1" applyFill="1" applyBorder="1"/>
    <xf numFmtId="164" fontId="0" fillId="0" borderId="22" xfId="0" applyNumberFormat="1" applyFont="1" applyFill="1" applyBorder="1"/>
    <xf numFmtId="164" fontId="0" fillId="0" borderId="37" xfId="0" applyNumberFormat="1" applyFont="1" applyFill="1" applyBorder="1"/>
    <xf numFmtId="164" fontId="0" fillId="0" borderId="38" xfId="0" applyNumberFormat="1" applyFont="1" applyFill="1" applyBorder="1"/>
    <xf numFmtId="0" fontId="20" fillId="0" borderId="0" xfId="0" applyFont="1" applyFill="1" applyAlignment="1">
      <alignment horizontal="left" wrapText="1"/>
    </xf>
    <xf numFmtId="0" fontId="20" fillId="0" borderId="0" xfId="0" applyFont="1" applyFill="1" applyAlignment="1">
      <alignment wrapText="1"/>
    </xf>
    <xf numFmtId="0" fontId="10" fillId="0" borderId="0" xfId="0" applyFont="1" applyFill="1" applyAlignment="1">
      <alignment horizontal="left"/>
    </xf>
    <xf numFmtId="3" fontId="19" fillId="4" borderId="4" xfId="0" applyNumberFormat="1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/>
    </xf>
    <xf numFmtId="0" fontId="0" fillId="0" borderId="23" xfId="0" applyFont="1" applyFill="1" applyBorder="1" applyAlignment="1">
      <alignment horizontal="right"/>
    </xf>
    <xf numFmtId="0" fontId="0" fillId="0" borderId="10" xfId="0" applyFont="1" applyFill="1" applyBorder="1" applyAlignment="1">
      <alignment horizontal="right"/>
    </xf>
    <xf numFmtId="0" fontId="15" fillId="0" borderId="0" xfId="0" applyFont="1" applyFill="1" applyAlignment="1">
      <alignment wrapText="1"/>
    </xf>
    <xf numFmtId="0" fontId="11" fillId="0" borderId="0" xfId="0" applyFont="1" applyFill="1" applyBorder="1"/>
    <xf numFmtId="0" fontId="15" fillId="0" borderId="17" xfId="0" applyFont="1" applyFill="1" applyBorder="1" applyAlignment="1">
      <alignment horizontal="right"/>
    </xf>
    <xf numFmtId="1" fontId="18" fillId="0" borderId="18" xfId="0" applyNumberFormat="1" applyFont="1" applyFill="1" applyBorder="1" applyAlignment="1">
      <alignment horizontal="right" wrapText="1"/>
    </xf>
    <xf numFmtId="1" fontId="14" fillId="0" borderId="18" xfId="0" applyNumberFormat="1" applyFont="1" applyFill="1" applyBorder="1" applyAlignment="1">
      <alignment horizontal="right" wrapText="1"/>
    </xf>
    <xf numFmtId="1" fontId="14" fillId="0" borderId="19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left" wrapText="1"/>
    </xf>
    <xf numFmtId="0" fontId="1" fillId="0" borderId="19" xfId="0" applyFont="1" applyFill="1" applyBorder="1" applyAlignment="1">
      <alignment horizontal="right" wrapText="1"/>
    </xf>
    <xf numFmtId="0" fontId="0" fillId="0" borderId="20" xfId="0" applyFont="1" applyFill="1" applyBorder="1" applyAlignment="1">
      <alignment wrapText="1"/>
    </xf>
    <xf numFmtId="3" fontId="0" fillId="0" borderId="24" xfId="0" applyNumberFormat="1" applyFont="1" applyFill="1" applyBorder="1" applyAlignment="1">
      <alignment wrapText="1"/>
    </xf>
    <xf numFmtId="164" fontId="0" fillId="0" borderId="24" xfId="0" applyNumberFormat="1" applyFont="1" applyFill="1" applyBorder="1" applyAlignment="1" applyProtection="1">
      <alignment vertical="center"/>
      <protection locked="0"/>
    </xf>
    <xf numFmtId="164" fontId="0" fillId="0" borderId="24" xfId="0" applyNumberFormat="1" applyFont="1" applyFill="1" applyBorder="1" applyAlignment="1">
      <alignment wrapText="1"/>
    </xf>
    <xf numFmtId="3" fontId="1" fillId="0" borderId="21" xfId="0" applyNumberFormat="1" applyFont="1" applyFill="1" applyBorder="1" applyAlignment="1">
      <alignment wrapText="1"/>
    </xf>
    <xf numFmtId="0" fontId="0" fillId="3" borderId="3" xfId="0" applyFont="1" applyFill="1" applyBorder="1" applyAlignment="1">
      <alignment wrapText="1"/>
    </xf>
    <xf numFmtId="3" fontId="0" fillId="3" borderId="0" xfId="0" applyNumberFormat="1" applyFont="1" applyFill="1" applyBorder="1" applyAlignment="1">
      <alignment wrapText="1"/>
    </xf>
    <xf numFmtId="164" fontId="0" fillId="3" borderId="0" xfId="0" applyNumberFormat="1" applyFont="1" applyFill="1" applyBorder="1" applyAlignment="1" applyProtection="1">
      <alignment vertical="center"/>
      <protection locked="0"/>
    </xf>
    <xf numFmtId="164" fontId="0" fillId="3" borderId="0" xfId="0" applyNumberFormat="1" applyFont="1" applyFill="1" applyBorder="1" applyAlignment="1">
      <alignment wrapText="1"/>
    </xf>
    <xf numFmtId="3" fontId="1" fillId="3" borderId="6" xfId="0" applyNumberFormat="1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3" fontId="0" fillId="0" borderId="0" xfId="0" applyNumberFormat="1" applyFont="1" applyFill="1" applyBorder="1" applyAlignment="1">
      <alignment wrapText="1"/>
    </xf>
    <xf numFmtId="164" fontId="0" fillId="0" borderId="0" xfId="0" applyNumberFormat="1" applyFont="1" applyFill="1" applyBorder="1" applyAlignment="1" applyProtection="1">
      <alignment vertical="center"/>
      <protection locked="0"/>
    </xf>
    <xf numFmtId="164" fontId="0" fillId="0" borderId="0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wrapText="1"/>
    </xf>
    <xf numFmtId="3" fontId="0" fillId="3" borderId="15" xfId="0" applyNumberFormat="1" applyFont="1" applyFill="1" applyBorder="1" applyAlignment="1">
      <alignment wrapText="1"/>
    </xf>
    <xf numFmtId="164" fontId="0" fillId="3" borderId="15" xfId="0" applyNumberFormat="1" applyFont="1" applyFill="1" applyBorder="1" applyAlignment="1" applyProtection="1">
      <alignment vertical="center"/>
      <protection locked="0"/>
    </xf>
    <xf numFmtId="164" fontId="0" fillId="3" borderId="15" xfId="0" applyNumberFormat="1" applyFont="1" applyFill="1" applyBorder="1" applyAlignment="1">
      <alignment wrapText="1"/>
    </xf>
    <xf numFmtId="0" fontId="0" fillId="0" borderId="24" xfId="0" applyFont="1" applyFill="1" applyBorder="1" applyAlignment="1">
      <alignment wrapText="1"/>
    </xf>
    <xf numFmtId="3" fontId="0" fillId="0" borderId="21" xfId="0" applyNumberFormat="1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3" fontId="1" fillId="3" borderId="0" xfId="0" applyNumberFormat="1" applyFont="1" applyFill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3" borderId="7" xfId="0" applyFont="1" applyFill="1" applyBorder="1" applyAlignment="1">
      <alignment vertical="center" wrapText="1"/>
    </xf>
    <xf numFmtId="0" fontId="0" fillId="3" borderId="48" xfId="0" applyFont="1" applyFill="1" applyBorder="1" applyAlignment="1">
      <alignment vertical="center" wrapText="1"/>
    </xf>
    <xf numFmtId="164" fontId="0" fillId="3" borderId="48" xfId="0" applyNumberFormat="1" applyFont="1" applyFill="1" applyBorder="1" applyAlignment="1">
      <alignment vertical="center" wrapText="1"/>
    </xf>
    <xf numFmtId="0" fontId="0" fillId="3" borderId="8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>
      <alignment horizontal="left" wrapText="1"/>
    </xf>
    <xf numFmtId="0" fontId="1" fillId="0" borderId="53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51" xfId="0" applyFont="1" applyFill="1" applyBorder="1" applyAlignment="1">
      <alignment horizontal="center" wrapText="1"/>
    </xf>
    <xf numFmtId="0" fontId="1" fillId="0" borderId="52" xfId="0" applyFont="1" applyFill="1" applyBorder="1" applyAlignment="1">
      <alignment horizontal="right"/>
    </xf>
    <xf numFmtId="0" fontId="1" fillId="0" borderId="32" xfId="0" applyFont="1" applyFill="1" applyBorder="1" applyAlignment="1">
      <alignment horizontal="right"/>
    </xf>
    <xf numFmtId="0" fontId="1" fillId="0" borderId="5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5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left" wrapText="1"/>
    </xf>
  </cellXfs>
  <cellStyles count="1">
    <cellStyle name="Standard" xfId="0" builtinId="0"/>
  </cellStyles>
  <dxfs count="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0"/>
  <sheetViews>
    <sheetView showGridLines="0" tabSelected="1" workbookViewId="0">
      <selection activeCell="A4" sqref="A4:E4"/>
    </sheetView>
  </sheetViews>
  <sheetFormatPr baseColWidth="10" defaultColWidth="11.42578125" defaultRowHeight="12.75" x14ac:dyDescent="0.2"/>
  <cols>
    <col min="1" max="1" width="17.28515625" style="1" customWidth="1"/>
    <col min="2" max="2" width="14.140625" style="1" customWidth="1"/>
    <col min="3" max="3" width="28.28515625" style="1" customWidth="1"/>
    <col min="4" max="4" width="9.140625" style="1" customWidth="1"/>
    <col min="5" max="5" width="11.42578125" style="1" customWidth="1"/>
    <col min="6" max="16384" width="11.42578125" style="1"/>
  </cols>
  <sheetData>
    <row r="1" spans="1:5" ht="18" customHeight="1" x14ac:dyDescent="0.25">
      <c r="A1" s="194" t="s">
        <v>0</v>
      </c>
      <c r="B1" s="194"/>
      <c r="C1" s="194"/>
      <c r="D1" s="194"/>
      <c r="E1" s="194"/>
    </row>
    <row r="3" spans="1:5" ht="27.75" customHeight="1" x14ac:dyDescent="0.4">
      <c r="A3" s="195" t="s">
        <v>1</v>
      </c>
      <c r="B3" s="195"/>
      <c r="C3" s="195"/>
      <c r="D3" s="195"/>
      <c r="E3" s="195"/>
    </row>
    <row r="4" spans="1:5" ht="24.75" customHeight="1" x14ac:dyDescent="0.35">
      <c r="A4" s="196" t="s">
        <v>2</v>
      </c>
      <c r="B4" s="196"/>
      <c r="C4" s="196"/>
      <c r="D4" s="196"/>
      <c r="E4" s="196"/>
    </row>
    <row r="6" spans="1:5" ht="18" customHeight="1" x14ac:dyDescent="0.25">
      <c r="A6" s="197" t="str">
        <f>"Referenzjahr "&amp;C30</f>
        <v>Referenzjahr 2018</v>
      </c>
      <c r="B6" s="197"/>
      <c r="C6" s="197"/>
      <c r="D6" s="197"/>
      <c r="E6" s="197"/>
    </row>
    <row r="11" spans="1:5" x14ac:dyDescent="0.2">
      <c r="B11" s="2" t="s">
        <v>3</v>
      </c>
      <c r="C11" s="3" t="s">
        <v>4</v>
      </c>
    </row>
    <row r="12" spans="1:5" x14ac:dyDescent="0.2">
      <c r="B12" s="4" t="s">
        <v>5</v>
      </c>
      <c r="C12" s="5" t="s">
        <v>6</v>
      </c>
    </row>
    <row r="13" spans="1:5" x14ac:dyDescent="0.2">
      <c r="B13" s="4" t="s">
        <v>7</v>
      </c>
      <c r="C13" s="5" t="s">
        <v>8</v>
      </c>
    </row>
    <row r="14" spans="1:5" x14ac:dyDescent="0.2">
      <c r="B14" s="4" t="s">
        <v>9</v>
      </c>
      <c r="C14" s="5" t="s">
        <v>10</v>
      </c>
    </row>
    <row r="15" spans="1:5" x14ac:dyDescent="0.2">
      <c r="B15" s="4" t="s">
        <v>11</v>
      </c>
      <c r="C15" s="5" t="s">
        <v>12</v>
      </c>
      <c r="D15" s="6"/>
    </row>
    <row r="16" spans="1:5" x14ac:dyDescent="0.2">
      <c r="B16" s="4" t="s">
        <v>13</v>
      </c>
      <c r="C16" s="5" t="s">
        <v>14</v>
      </c>
      <c r="D16" s="6"/>
    </row>
    <row r="25" spans="2:3" x14ac:dyDescent="0.2">
      <c r="B25" s="7" t="s">
        <v>15</v>
      </c>
      <c r="C25" s="8"/>
    </row>
    <row r="26" spans="2:3" x14ac:dyDescent="0.2">
      <c r="B26" s="9" t="s">
        <v>16</v>
      </c>
      <c r="C26" s="10" t="s">
        <v>15</v>
      </c>
    </row>
    <row r="27" spans="2:3" x14ac:dyDescent="0.2">
      <c r="B27" s="9" t="s">
        <v>17</v>
      </c>
      <c r="C27" s="11" t="s">
        <v>18</v>
      </c>
    </row>
    <row r="28" spans="2:3" x14ac:dyDescent="0.2">
      <c r="B28" s="9" t="s">
        <v>19</v>
      </c>
      <c r="C28" s="11" t="s">
        <v>20</v>
      </c>
    </row>
    <row r="29" spans="2:3" x14ac:dyDescent="0.2">
      <c r="B29" s="9" t="s">
        <v>21</v>
      </c>
      <c r="C29" s="11" t="s">
        <v>22</v>
      </c>
    </row>
    <row r="30" spans="2:3" x14ac:dyDescent="0.2">
      <c r="B30" s="12" t="s">
        <v>23</v>
      </c>
      <c r="C30" s="13">
        <v>2018</v>
      </c>
    </row>
  </sheetData>
  <mergeCells count="4">
    <mergeCell ref="A1:E1"/>
    <mergeCell ref="A3:E3"/>
    <mergeCell ref="A4:E4"/>
    <mergeCell ref="A6:E6"/>
  </mergeCells>
  <conditionalFormatting sqref="C26:C30">
    <cfRule type="expression" dxfId="5" priority="1" stopIfTrue="1">
      <formula>ISBLANK(C26)</formula>
    </cfRule>
  </conditionalFormatting>
  <printOptions horizontalCentered="1" verticalCentered="1"/>
  <pageMargins left="1.1417322834645669" right="0.78740157480314965" top="1.8897637795275593" bottom="0.82677165354330717" header="0.47244094488188981" footer="0.19685039370078741"/>
  <pageSetup paperSize="9" r:id="rId1"/>
  <headerFooter>
    <oddHeader>&amp;L&amp;G</oddHeader>
    <oddFooter>&amp;CPage &amp;P</oddFooter>
  </headerFooter>
  <customProperties>
    <customPr name="EpmWorksheetKeyString_GU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34"/>
  <sheetViews>
    <sheetView showGridLines="0" workbookViewId="0">
      <selection activeCell="A4" sqref="A4"/>
    </sheetView>
  </sheetViews>
  <sheetFormatPr baseColWidth="10" defaultColWidth="11.42578125" defaultRowHeight="12.75" x14ac:dyDescent="0.2"/>
  <cols>
    <col min="1" max="1" width="17.85546875" style="14" customWidth="1"/>
    <col min="2" max="2" width="19.28515625" style="14" customWidth="1"/>
  </cols>
  <sheetData>
    <row r="1" spans="1:3" ht="23.25" customHeight="1" x14ac:dyDescent="0.35">
      <c r="A1" s="15" t="str">
        <f>"SLA A (Referenzjahr "&amp;Info!C30&amp;")"</f>
        <v>SLA A (Referenzjahr 2018)</v>
      </c>
      <c r="B1" s="15"/>
      <c r="C1" s="16"/>
    </row>
    <row r="2" spans="1:3" x14ac:dyDescent="0.2">
      <c r="A2" s="1" t="s">
        <v>24</v>
      </c>
      <c r="B2" s="1"/>
    </row>
    <row r="3" spans="1:3" ht="29.25" customHeight="1" x14ac:dyDescent="0.2">
      <c r="B3" s="17" t="str">
        <f>Info!$C$28</f>
        <v>FA_2018_20170823</v>
      </c>
    </row>
    <row r="4" spans="1:3" ht="28.5" customHeight="1" x14ac:dyDescent="0.2">
      <c r="A4" s="18"/>
      <c r="B4" s="19" t="s">
        <v>25</v>
      </c>
    </row>
    <row r="5" spans="1:3" x14ac:dyDescent="0.2">
      <c r="A5" s="20" t="s">
        <v>26</v>
      </c>
      <c r="B5" s="21">
        <v>2015</v>
      </c>
    </row>
    <row r="6" spans="1:3" x14ac:dyDescent="0.2">
      <c r="A6" s="22" t="s">
        <v>27</v>
      </c>
      <c r="B6" s="23">
        <v>6.1508456854132303E-2</v>
      </c>
    </row>
    <row r="7" spans="1:3" x14ac:dyDescent="0.2">
      <c r="A7" s="24" t="s">
        <v>28</v>
      </c>
      <c r="B7" s="25">
        <v>6.6423121899227194E-2</v>
      </c>
    </row>
    <row r="8" spans="1:3" x14ac:dyDescent="0.2">
      <c r="A8" s="22" t="s">
        <v>29</v>
      </c>
      <c r="B8" s="23">
        <v>4.5191166003458502E-2</v>
      </c>
    </row>
    <row r="9" spans="1:3" x14ac:dyDescent="0.2">
      <c r="A9" s="24" t="s">
        <v>30</v>
      </c>
      <c r="B9" s="25">
        <v>2.5762445323298699E-2</v>
      </c>
    </row>
    <row r="10" spans="1:3" x14ac:dyDescent="0.2">
      <c r="A10" s="22" t="s">
        <v>31</v>
      </c>
      <c r="B10" s="23">
        <v>2.7849811766487698E-2</v>
      </c>
    </row>
    <row r="11" spans="1:3" x14ac:dyDescent="0.2">
      <c r="A11" s="24" t="s">
        <v>32</v>
      </c>
      <c r="B11" s="25">
        <v>2.6437780494608799E-2</v>
      </c>
    </row>
    <row r="12" spans="1:3" x14ac:dyDescent="0.2">
      <c r="A12" s="22" t="s">
        <v>33</v>
      </c>
      <c r="B12" s="23">
        <v>2.19114683943059E-2</v>
      </c>
    </row>
    <row r="13" spans="1:3" x14ac:dyDescent="0.2">
      <c r="A13" s="24" t="s">
        <v>34</v>
      </c>
      <c r="B13" s="25">
        <v>4.1693404519565998E-2</v>
      </c>
    </row>
    <row r="14" spans="1:3" x14ac:dyDescent="0.2">
      <c r="A14" s="22" t="s">
        <v>35</v>
      </c>
      <c r="B14" s="23">
        <v>3.8610054515732198E-2</v>
      </c>
    </row>
    <row r="15" spans="1:3" x14ac:dyDescent="0.2">
      <c r="A15" s="24" t="s">
        <v>36</v>
      </c>
      <c r="B15" s="25">
        <v>4.9100394699711503E-2</v>
      </c>
    </row>
    <row r="16" spans="1:3" x14ac:dyDescent="0.2">
      <c r="A16" s="22" t="s">
        <v>37</v>
      </c>
      <c r="B16" s="23">
        <v>7.2904740641137306E-2</v>
      </c>
    </row>
    <row r="17" spans="1:2" x14ac:dyDescent="0.2">
      <c r="A17" s="24" t="s">
        <v>38</v>
      </c>
      <c r="B17" s="25">
        <v>0.1319202010855228</v>
      </c>
    </row>
    <row r="18" spans="1:2" x14ac:dyDescent="0.2">
      <c r="A18" s="22" t="s">
        <v>39</v>
      </c>
      <c r="B18" s="23">
        <v>4.6817052549481597E-2</v>
      </c>
    </row>
    <row r="19" spans="1:2" x14ac:dyDescent="0.2">
      <c r="A19" s="24" t="s">
        <v>40</v>
      </c>
      <c r="B19" s="25">
        <v>5.5480110403572702E-2</v>
      </c>
    </row>
    <row r="20" spans="1:2" x14ac:dyDescent="0.2">
      <c r="A20" s="22" t="s">
        <v>41</v>
      </c>
      <c r="B20" s="23">
        <v>4.04863802967243E-2</v>
      </c>
    </row>
    <row r="21" spans="1:2" x14ac:dyDescent="0.2">
      <c r="A21" s="24" t="s">
        <v>42</v>
      </c>
      <c r="B21" s="25">
        <v>1.9096754349804301E-2</v>
      </c>
    </row>
    <row r="22" spans="1:2" x14ac:dyDescent="0.2">
      <c r="A22" s="22" t="s">
        <v>43</v>
      </c>
      <c r="B22" s="23">
        <v>4.6997464757948797E-2</v>
      </c>
    </row>
    <row r="23" spans="1:2" x14ac:dyDescent="0.2">
      <c r="A23" s="24" t="s">
        <v>44</v>
      </c>
      <c r="B23" s="25">
        <v>2.96302593788666E-2</v>
      </c>
    </row>
    <row r="24" spans="1:2" x14ac:dyDescent="0.2">
      <c r="A24" s="22" t="s">
        <v>45</v>
      </c>
      <c r="B24" s="23">
        <v>3.9329342939482502E-2</v>
      </c>
    </row>
    <row r="25" spans="1:2" x14ac:dyDescent="0.2">
      <c r="A25" s="24" t="s">
        <v>46</v>
      </c>
      <c r="B25" s="25">
        <v>3.4690551479974997E-2</v>
      </c>
    </row>
    <row r="26" spans="1:2" x14ac:dyDescent="0.2">
      <c r="A26" s="22" t="s">
        <v>47</v>
      </c>
      <c r="B26" s="23">
        <v>9.34416623313883E-2</v>
      </c>
    </row>
    <row r="27" spans="1:2" x14ac:dyDescent="0.2">
      <c r="A27" s="24" t="s">
        <v>48</v>
      </c>
      <c r="B27" s="25">
        <v>8.99251623928468E-2</v>
      </c>
    </row>
    <row r="28" spans="1:2" x14ac:dyDescent="0.2">
      <c r="A28" s="22" t="s">
        <v>49</v>
      </c>
      <c r="B28" s="23">
        <v>5.9513099543719299E-2</v>
      </c>
    </row>
    <row r="29" spans="1:2" x14ac:dyDescent="0.2">
      <c r="A29" s="24" t="s">
        <v>50</v>
      </c>
      <c r="B29" s="25">
        <v>9.9366666731005901E-2</v>
      </c>
    </row>
    <row r="30" spans="1:2" x14ac:dyDescent="0.2">
      <c r="A30" s="22" t="s">
        <v>51</v>
      </c>
      <c r="B30" s="23">
        <v>0.1096098015306194</v>
      </c>
    </row>
    <row r="31" spans="1:2" x14ac:dyDescent="0.2">
      <c r="A31" s="26" t="s">
        <v>52</v>
      </c>
      <c r="B31" s="27">
        <v>6.3692244820675606E-2</v>
      </c>
    </row>
    <row r="32" spans="1:2" x14ac:dyDescent="0.2">
      <c r="A32" s="28"/>
    </row>
    <row r="33" spans="1:1" x14ac:dyDescent="0.2">
      <c r="A33" s="28"/>
    </row>
    <row r="34" spans="1:1" x14ac:dyDescent="0.2">
      <c r="A34" s="28"/>
    </row>
  </sheetData>
  <conditionalFormatting sqref="B5:B31">
    <cfRule type="expression" dxfId="4" priority="1" stopIfTrue="1">
      <formula>ISBLANK(B5)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34"/>
  <sheetViews>
    <sheetView showGridLines="0" workbookViewId="0">
      <selection activeCell="A4" sqref="A4"/>
    </sheetView>
  </sheetViews>
  <sheetFormatPr baseColWidth="10" defaultColWidth="11.42578125" defaultRowHeight="12.75" x14ac:dyDescent="0.2"/>
  <cols>
    <col min="1" max="1" width="18.5703125" style="1" customWidth="1"/>
    <col min="2" max="2" width="17.7109375" style="1" customWidth="1"/>
    <col min="3" max="3" width="21.140625" style="1" customWidth="1"/>
    <col min="4" max="4" width="16.42578125" style="1" customWidth="1"/>
  </cols>
  <sheetData>
    <row r="1" spans="1:4" ht="23.25" customHeight="1" x14ac:dyDescent="0.35">
      <c r="A1" s="15" t="str">
        <f>"SLA B (Referenzjahr "&amp;Info!C30&amp;")"</f>
        <v>SLA B (Referenzjahr 2018)</v>
      </c>
      <c r="B1" s="15"/>
      <c r="C1" s="15"/>
    </row>
    <row r="2" spans="1:4" x14ac:dyDescent="0.2">
      <c r="A2" s="1" t="s">
        <v>53</v>
      </c>
      <c r="D2" s="14"/>
    </row>
    <row r="3" spans="1:4" ht="27.75" customHeight="1" x14ac:dyDescent="0.2">
      <c r="A3" s="14"/>
      <c r="D3" s="17" t="str">
        <f>Info!$C$28</f>
        <v>FA_2018_20170823</v>
      </c>
    </row>
    <row r="4" spans="1:4" s="1" customFormat="1" ht="13.5" customHeight="1" x14ac:dyDescent="0.2">
      <c r="A4" s="29" t="s">
        <v>54</v>
      </c>
      <c r="B4" s="30" t="s">
        <v>55</v>
      </c>
      <c r="C4" s="30" t="s">
        <v>56</v>
      </c>
      <c r="D4" s="31" t="s">
        <v>57</v>
      </c>
    </row>
    <row r="5" spans="1:4" s="32" customFormat="1" ht="13.5" customHeight="1" x14ac:dyDescent="0.2">
      <c r="A5" s="33" t="s">
        <v>58</v>
      </c>
      <c r="B5" s="34"/>
      <c r="C5" s="34"/>
      <c r="D5" s="35" t="s">
        <v>59</v>
      </c>
    </row>
    <row r="6" spans="1:4" ht="38.25" customHeight="1" x14ac:dyDescent="0.2">
      <c r="A6" s="36"/>
      <c r="B6" s="37" t="s">
        <v>60</v>
      </c>
      <c r="C6" s="38" t="s">
        <v>61</v>
      </c>
      <c r="D6" s="39" t="s">
        <v>62</v>
      </c>
    </row>
    <row r="7" spans="1:4" x14ac:dyDescent="0.2">
      <c r="A7" s="40" t="s">
        <v>26</v>
      </c>
      <c r="B7" s="41">
        <v>2015</v>
      </c>
      <c r="C7" s="41">
        <v>2015</v>
      </c>
      <c r="D7" s="42"/>
    </row>
    <row r="8" spans="1:4" x14ac:dyDescent="0.2">
      <c r="A8" s="43" t="s">
        <v>27</v>
      </c>
      <c r="B8" s="44">
        <v>1466424</v>
      </c>
      <c r="C8" s="44">
        <v>69447</v>
      </c>
      <c r="D8" s="45">
        <f t="shared" ref="D8:D34" si="0">C8/B8</f>
        <v>4.7358062879494608E-2</v>
      </c>
    </row>
    <row r="9" spans="1:4" x14ac:dyDescent="0.2">
      <c r="A9" s="24" t="s">
        <v>28</v>
      </c>
      <c r="B9" s="46">
        <v>1017483</v>
      </c>
      <c r="C9" s="46">
        <v>58483</v>
      </c>
      <c r="D9" s="47">
        <f t="shared" si="0"/>
        <v>5.7478110199384168E-2</v>
      </c>
    </row>
    <row r="10" spans="1:4" x14ac:dyDescent="0.2">
      <c r="A10" s="22" t="s">
        <v>29</v>
      </c>
      <c r="B10" s="44">
        <v>398762</v>
      </c>
      <c r="C10" s="44">
        <v>19178</v>
      </c>
      <c r="D10" s="48">
        <f t="shared" si="0"/>
        <v>4.809385046719597E-2</v>
      </c>
    </row>
    <row r="11" spans="1:4" x14ac:dyDescent="0.2">
      <c r="A11" s="24" t="s">
        <v>30</v>
      </c>
      <c r="B11" s="46">
        <v>35973</v>
      </c>
      <c r="C11" s="46">
        <v>1999</v>
      </c>
      <c r="D11" s="47">
        <f t="shared" si="0"/>
        <v>5.5569454868929474E-2</v>
      </c>
    </row>
    <row r="12" spans="1:4" x14ac:dyDescent="0.2">
      <c r="A12" s="22" t="s">
        <v>31</v>
      </c>
      <c r="B12" s="44">
        <v>154093</v>
      </c>
      <c r="C12" s="44">
        <v>6646</v>
      </c>
      <c r="D12" s="48">
        <f t="shared" si="0"/>
        <v>4.3129798238725967E-2</v>
      </c>
    </row>
    <row r="13" spans="1:4" x14ac:dyDescent="0.2">
      <c r="A13" s="24" t="s">
        <v>32</v>
      </c>
      <c r="B13" s="46">
        <v>37076</v>
      </c>
      <c r="C13" s="46">
        <v>1708</v>
      </c>
      <c r="D13" s="47">
        <f t="shared" si="0"/>
        <v>4.6067536951127412E-2</v>
      </c>
    </row>
    <row r="14" spans="1:4" x14ac:dyDescent="0.2">
      <c r="A14" s="22" t="s">
        <v>33</v>
      </c>
      <c r="B14" s="44">
        <v>42420</v>
      </c>
      <c r="C14" s="44">
        <v>1934</v>
      </c>
      <c r="D14" s="48">
        <f t="shared" si="0"/>
        <v>4.5591702027345589E-2</v>
      </c>
    </row>
    <row r="15" spans="1:4" x14ac:dyDescent="0.2">
      <c r="A15" s="24" t="s">
        <v>34</v>
      </c>
      <c r="B15" s="46">
        <v>40028</v>
      </c>
      <c r="C15" s="46">
        <v>2178</v>
      </c>
      <c r="D15" s="47">
        <f t="shared" si="0"/>
        <v>5.4411911661836718E-2</v>
      </c>
    </row>
    <row r="16" spans="1:4" x14ac:dyDescent="0.2">
      <c r="A16" s="22" t="s">
        <v>35</v>
      </c>
      <c r="B16" s="44">
        <v>122134</v>
      </c>
      <c r="C16" s="44">
        <v>4953</v>
      </c>
      <c r="D16" s="48">
        <f t="shared" si="0"/>
        <v>4.0553817937675013E-2</v>
      </c>
    </row>
    <row r="17" spans="1:4" x14ac:dyDescent="0.2">
      <c r="A17" s="24" t="s">
        <v>36</v>
      </c>
      <c r="B17" s="46">
        <v>307461</v>
      </c>
      <c r="C17" s="46">
        <v>11537</v>
      </c>
      <c r="D17" s="47">
        <f t="shared" si="0"/>
        <v>3.7523458259746761E-2</v>
      </c>
    </row>
    <row r="18" spans="1:4" x14ac:dyDescent="0.2">
      <c r="A18" s="22" t="s">
        <v>37</v>
      </c>
      <c r="B18" s="44">
        <v>266418</v>
      </c>
      <c r="C18" s="44">
        <v>14332</v>
      </c>
      <c r="D18" s="48">
        <f t="shared" si="0"/>
        <v>5.3795163990421065E-2</v>
      </c>
    </row>
    <row r="19" spans="1:4" x14ac:dyDescent="0.2">
      <c r="A19" s="24" t="s">
        <v>38</v>
      </c>
      <c r="B19" s="46">
        <v>191817</v>
      </c>
      <c r="C19" s="46">
        <v>13511</v>
      </c>
      <c r="D19" s="47">
        <f t="shared" si="0"/>
        <v>7.0436926862582572E-2</v>
      </c>
    </row>
    <row r="20" spans="1:4" x14ac:dyDescent="0.2">
      <c r="A20" s="22" t="s">
        <v>39</v>
      </c>
      <c r="B20" s="44">
        <v>283231</v>
      </c>
      <c r="C20" s="44">
        <v>16657</v>
      </c>
      <c r="D20" s="48">
        <f t="shared" si="0"/>
        <v>5.88106527887131E-2</v>
      </c>
    </row>
    <row r="21" spans="1:4" x14ac:dyDescent="0.2">
      <c r="A21" s="24" t="s">
        <v>40</v>
      </c>
      <c r="B21" s="46">
        <v>79836</v>
      </c>
      <c r="C21" s="46">
        <v>4813</v>
      </c>
      <c r="D21" s="47">
        <f t="shared" si="0"/>
        <v>6.0286086477278421E-2</v>
      </c>
    </row>
    <row r="22" spans="1:4" x14ac:dyDescent="0.2">
      <c r="A22" s="22" t="s">
        <v>41</v>
      </c>
      <c r="B22" s="44">
        <v>54543</v>
      </c>
      <c r="C22" s="44">
        <v>2893</v>
      </c>
      <c r="D22" s="48">
        <f t="shared" si="0"/>
        <v>5.3040720165740789E-2</v>
      </c>
    </row>
    <row r="23" spans="1:4" x14ac:dyDescent="0.2">
      <c r="A23" s="24" t="s">
        <v>42</v>
      </c>
      <c r="B23" s="46">
        <v>15974</v>
      </c>
      <c r="C23" s="46">
        <v>890</v>
      </c>
      <c r="D23" s="47">
        <f t="shared" si="0"/>
        <v>5.5715537748841866E-2</v>
      </c>
    </row>
    <row r="24" spans="1:4" x14ac:dyDescent="0.2">
      <c r="A24" s="22" t="s">
        <v>43</v>
      </c>
      <c r="B24" s="44">
        <v>499065</v>
      </c>
      <c r="C24" s="44">
        <v>23311</v>
      </c>
      <c r="D24" s="48">
        <f t="shared" si="0"/>
        <v>4.67093464779137E-2</v>
      </c>
    </row>
    <row r="25" spans="1:4" x14ac:dyDescent="0.2">
      <c r="A25" s="24" t="s">
        <v>44</v>
      </c>
      <c r="B25" s="46">
        <v>196610</v>
      </c>
      <c r="C25" s="46">
        <v>10478</v>
      </c>
      <c r="D25" s="47">
        <f t="shared" si="0"/>
        <v>5.3293321804587762E-2</v>
      </c>
    </row>
    <row r="26" spans="1:4" x14ac:dyDescent="0.2">
      <c r="A26" s="22" t="s">
        <v>45</v>
      </c>
      <c r="B26" s="44">
        <v>653675</v>
      </c>
      <c r="C26" s="44">
        <v>28228</v>
      </c>
      <c r="D26" s="48">
        <f t="shared" si="0"/>
        <v>4.3183539220560674E-2</v>
      </c>
    </row>
    <row r="27" spans="1:4" x14ac:dyDescent="0.2">
      <c r="A27" s="24" t="s">
        <v>46</v>
      </c>
      <c r="B27" s="46">
        <v>267429</v>
      </c>
      <c r="C27" s="46">
        <v>11749</v>
      </c>
      <c r="D27" s="47">
        <f t="shared" si="0"/>
        <v>4.3933156090027632E-2</v>
      </c>
    </row>
    <row r="28" spans="1:4" x14ac:dyDescent="0.2">
      <c r="A28" s="22" t="s">
        <v>47</v>
      </c>
      <c r="B28" s="44">
        <v>351946</v>
      </c>
      <c r="C28" s="44">
        <v>22092</v>
      </c>
      <c r="D28" s="48">
        <f t="shared" si="0"/>
        <v>6.2770993277377785E-2</v>
      </c>
    </row>
    <row r="29" spans="1:4" x14ac:dyDescent="0.2">
      <c r="A29" s="24" t="s">
        <v>48</v>
      </c>
      <c r="B29" s="46">
        <v>773407</v>
      </c>
      <c r="C29" s="46">
        <v>35974</v>
      </c>
      <c r="D29" s="47">
        <f t="shared" si="0"/>
        <v>4.6513672619978873E-2</v>
      </c>
    </row>
    <row r="30" spans="1:4" x14ac:dyDescent="0.2">
      <c r="A30" s="22" t="s">
        <v>49</v>
      </c>
      <c r="B30" s="44">
        <v>335696</v>
      </c>
      <c r="C30" s="44">
        <v>16192</v>
      </c>
      <c r="D30" s="48">
        <f t="shared" si="0"/>
        <v>4.823411658166913E-2</v>
      </c>
    </row>
    <row r="31" spans="1:4" x14ac:dyDescent="0.2">
      <c r="A31" s="24" t="s">
        <v>50</v>
      </c>
      <c r="B31" s="46">
        <v>178107</v>
      </c>
      <c r="C31" s="46">
        <v>9961</v>
      </c>
      <c r="D31" s="47">
        <f t="shared" si="0"/>
        <v>5.5927055084864716E-2</v>
      </c>
    </row>
    <row r="32" spans="1:4" x14ac:dyDescent="0.2">
      <c r="A32" s="22" t="s">
        <v>51</v>
      </c>
      <c r="B32" s="44">
        <v>484736</v>
      </c>
      <c r="C32" s="44">
        <v>23539</v>
      </c>
      <c r="D32" s="48">
        <f t="shared" si="0"/>
        <v>4.8560453525217852E-2</v>
      </c>
    </row>
    <row r="33" spans="1:4" x14ac:dyDescent="0.2">
      <c r="A33" s="24" t="s">
        <v>52</v>
      </c>
      <c r="B33" s="46">
        <v>72782</v>
      </c>
      <c r="C33" s="46">
        <v>4184</v>
      </c>
      <c r="D33" s="47">
        <f t="shared" si="0"/>
        <v>5.7486741227226509E-2</v>
      </c>
    </row>
    <row r="34" spans="1:4" ht="13.5" customHeight="1" x14ac:dyDescent="0.2">
      <c r="A34" s="49" t="s">
        <v>63</v>
      </c>
      <c r="B34" s="50">
        <v>8327126</v>
      </c>
      <c r="C34" s="50">
        <v>416867</v>
      </c>
      <c r="D34" s="51">
        <f t="shared" si="0"/>
        <v>5.0061329683254462E-2</v>
      </c>
    </row>
  </sheetData>
  <conditionalFormatting sqref="B7:C34">
    <cfRule type="expression" dxfId="3" priority="1" stopIfTrue="1">
      <formula>ISBLANK(B7)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D36"/>
  <sheetViews>
    <sheetView showGridLines="0" workbookViewId="0">
      <selection activeCell="A4" sqref="A4"/>
    </sheetView>
  </sheetViews>
  <sheetFormatPr baseColWidth="10" defaultColWidth="11.42578125" defaultRowHeight="12.75" x14ac:dyDescent="0.2"/>
  <cols>
    <col min="1" max="1" width="17.42578125" style="1" customWidth="1"/>
    <col min="2" max="2" width="17.7109375" style="1" customWidth="1"/>
    <col min="3" max="3" width="14.42578125" style="1" customWidth="1"/>
    <col min="4" max="4" width="15.85546875" style="1" customWidth="1"/>
  </cols>
  <sheetData>
    <row r="1" spans="1:4" ht="23.25" customHeight="1" x14ac:dyDescent="0.35">
      <c r="A1" s="15" t="str">
        <f>"SLA C (Referenzjahr "&amp;Info!C30&amp;")"</f>
        <v>SLA C (Referenzjahr 2018)</v>
      </c>
      <c r="B1" s="15"/>
      <c r="C1" s="15"/>
    </row>
    <row r="2" spans="1:4" x14ac:dyDescent="0.2">
      <c r="A2" s="1" t="s">
        <v>64</v>
      </c>
    </row>
    <row r="3" spans="1:4" ht="26.25" customHeight="1" x14ac:dyDescent="0.2">
      <c r="A3" s="14"/>
      <c r="D3" s="17" t="str">
        <f>Info!$C$28</f>
        <v>FA_2018_20170823</v>
      </c>
    </row>
    <row r="4" spans="1:4" x14ac:dyDescent="0.2">
      <c r="A4" s="29" t="s">
        <v>54</v>
      </c>
      <c r="B4" s="30" t="s">
        <v>55</v>
      </c>
      <c r="C4" s="30" t="s">
        <v>56</v>
      </c>
      <c r="D4" s="31" t="s">
        <v>57</v>
      </c>
    </row>
    <row r="5" spans="1:4" s="14" customFormat="1" ht="13.5" customHeight="1" x14ac:dyDescent="0.2">
      <c r="A5" s="33" t="s">
        <v>58</v>
      </c>
      <c r="B5" s="34"/>
      <c r="C5" s="34"/>
      <c r="D5" s="35" t="s">
        <v>59</v>
      </c>
    </row>
    <row r="6" spans="1:4" ht="28.5" customHeight="1" x14ac:dyDescent="0.2">
      <c r="A6" s="18"/>
      <c r="B6" s="52" t="s">
        <v>60</v>
      </c>
      <c r="C6" s="52" t="s">
        <v>65</v>
      </c>
      <c r="D6" s="53" t="s">
        <v>62</v>
      </c>
    </row>
    <row r="7" spans="1:4" x14ac:dyDescent="0.2">
      <c r="A7" s="40" t="s">
        <v>26</v>
      </c>
      <c r="B7" s="54">
        <f>SLA_B!B7</f>
        <v>2015</v>
      </c>
      <c r="C7" s="41">
        <v>2015</v>
      </c>
      <c r="D7" s="42"/>
    </row>
    <row r="8" spans="1:4" x14ac:dyDescent="0.2">
      <c r="A8" s="43" t="s">
        <v>27</v>
      </c>
      <c r="B8" s="55">
        <f>SLA_B!B8</f>
        <v>1466424</v>
      </c>
      <c r="C8" s="56">
        <v>145571</v>
      </c>
      <c r="D8" s="45">
        <f t="shared" ref="D8:D34" si="0">C8/B8</f>
        <v>9.9269379115453651E-2</v>
      </c>
    </row>
    <row r="9" spans="1:4" x14ac:dyDescent="0.2">
      <c r="A9" s="24" t="s">
        <v>28</v>
      </c>
      <c r="B9" s="57">
        <f>SLA_B!B9</f>
        <v>1017483</v>
      </c>
      <c r="C9" s="46">
        <v>64742</v>
      </c>
      <c r="D9" s="47">
        <f t="shared" si="0"/>
        <v>6.3629564326873278E-2</v>
      </c>
    </row>
    <row r="10" spans="1:4" x14ac:dyDescent="0.2">
      <c r="A10" s="22" t="s">
        <v>29</v>
      </c>
      <c r="B10" s="58">
        <f>SLA_B!B10</f>
        <v>398762</v>
      </c>
      <c r="C10" s="44">
        <v>27406</v>
      </c>
      <c r="D10" s="48">
        <f t="shared" si="0"/>
        <v>6.8727712269474023E-2</v>
      </c>
    </row>
    <row r="11" spans="1:4" x14ac:dyDescent="0.2">
      <c r="A11" s="24" t="s">
        <v>30</v>
      </c>
      <c r="B11" s="57">
        <f>SLA_B!B11</f>
        <v>35973</v>
      </c>
      <c r="C11" s="46">
        <v>1850</v>
      </c>
      <c r="D11" s="47">
        <f t="shared" si="0"/>
        <v>5.1427459483501518E-2</v>
      </c>
    </row>
    <row r="12" spans="1:4" x14ac:dyDescent="0.2">
      <c r="A12" s="22" t="s">
        <v>31</v>
      </c>
      <c r="B12" s="58">
        <f>SLA_B!B12</f>
        <v>154093</v>
      </c>
      <c r="C12" s="44">
        <v>10138</v>
      </c>
      <c r="D12" s="48">
        <f t="shared" si="0"/>
        <v>6.579143763830933E-2</v>
      </c>
    </row>
    <row r="13" spans="1:4" x14ac:dyDescent="0.2">
      <c r="A13" s="24" t="s">
        <v>32</v>
      </c>
      <c r="B13" s="57">
        <f>SLA_B!B13</f>
        <v>37076</v>
      </c>
      <c r="C13" s="46">
        <v>2237</v>
      </c>
      <c r="D13" s="47">
        <f t="shared" si="0"/>
        <v>6.0335527025569102E-2</v>
      </c>
    </row>
    <row r="14" spans="1:4" x14ac:dyDescent="0.2">
      <c r="A14" s="22" t="s">
        <v>33</v>
      </c>
      <c r="B14" s="58">
        <f>SLA_B!B14</f>
        <v>42420</v>
      </c>
      <c r="C14" s="44">
        <v>2117</v>
      </c>
      <c r="D14" s="48">
        <f t="shared" si="0"/>
        <v>4.9905704856199905E-2</v>
      </c>
    </row>
    <row r="15" spans="1:4" x14ac:dyDescent="0.2">
      <c r="A15" s="24" t="s">
        <v>34</v>
      </c>
      <c r="B15" s="57">
        <f>SLA_B!B15</f>
        <v>40028</v>
      </c>
      <c r="C15" s="46">
        <v>3382</v>
      </c>
      <c r="D15" s="47">
        <f t="shared" si="0"/>
        <v>8.4490856400519634E-2</v>
      </c>
    </row>
    <row r="16" spans="1:4" x14ac:dyDescent="0.2">
      <c r="A16" s="22" t="s">
        <v>35</v>
      </c>
      <c r="B16" s="58">
        <f>SLA_B!B16</f>
        <v>122134</v>
      </c>
      <c r="C16" s="44">
        <v>14463</v>
      </c>
      <c r="D16" s="48">
        <f t="shared" si="0"/>
        <v>0.11841911343278694</v>
      </c>
    </row>
    <row r="17" spans="1:4" x14ac:dyDescent="0.2">
      <c r="A17" s="24" t="s">
        <v>36</v>
      </c>
      <c r="B17" s="57">
        <f>SLA_B!B17</f>
        <v>307461</v>
      </c>
      <c r="C17" s="46">
        <v>33578</v>
      </c>
      <c r="D17" s="47">
        <f t="shared" si="0"/>
        <v>0.10921059906784926</v>
      </c>
    </row>
    <row r="18" spans="1:4" x14ac:dyDescent="0.2">
      <c r="A18" s="22" t="s">
        <v>37</v>
      </c>
      <c r="B18" s="58">
        <f>SLA_B!B18</f>
        <v>266418</v>
      </c>
      <c r="C18" s="44">
        <v>17952</v>
      </c>
      <c r="D18" s="48">
        <f t="shared" si="0"/>
        <v>6.7382834493164873E-2</v>
      </c>
    </row>
    <row r="19" spans="1:4" x14ac:dyDescent="0.2">
      <c r="A19" s="24" t="s">
        <v>38</v>
      </c>
      <c r="B19" s="57">
        <f>SLA_B!B19</f>
        <v>191817</v>
      </c>
      <c r="C19" s="46">
        <v>25343</v>
      </c>
      <c r="D19" s="47">
        <f t="shared" si="0"/>
        <v>0.13212071922718008</v>
      </c>
    </row>
    <row r="20" spans="1:4" x14ac:dyDescent="0.2">
      <c r="A20" s="22" t="s">
        <v>39</v>
      </c>
      <c r="B20" s="58">
        <f>SLA_B!B20</f>
        <v>283231</v>
      </c>
      <c r="C20" s="44">
        <v>20399</v>
      </c>
      <c r="D20" s="48">
        <f t="shared" si="0"/>
        <v>7.2022483414597979E-2</v>
      </c>
    </row>
    <row r="21" spans="1:4" x14ac:dyDescent="0.2">
      <c r="A21" s="24" t="s">
        <v>40</v>
      </c>
      <c r="B21" s="57">
        <f>SLA_B!B21</f>
        <v>79836</v>
      </c>
      <c r="C21" s="46">
        <v>6121</v>
      </c>
      <c r="D21" s="47">
        <f t="shared" si="0"/>
        <v>7.6669672829300067E-2</v>
      </c>
    </row>
    <row r="22" spans="1:4" x14ac:dyDescent="0.2">
      <c r="A22" s="22" t="s">
        <v>41</v>
      </c>
      <c r="B22" s="58">
        <f>SLA_B!B22</f>
        <v>54543</v>
      </c>
      <c r="C22" s="44">
        <v>2546</v>
      </c>
      <c r="D22" s="48">
        <f t="shared" si="0"/>
        <v>4.6678767211191172E-2</v>
      </c>
    </row>
    <row r="23" spans="1:4" x14ac:dyDescent="0.2">
      <c r="A23" s="24" t="s">
        <v>42</v>
      </c>
      <c r="B23" s="57">
        <f>SLA_B!B23</f>
        <v>15974</v>
      </c>
      <c r="C23" s="46">
        <v>654</v>
      </c>
      <c r="D23" s="47">
        <f t="shared" si="0"/>
        <v>4.0941529986227618E-2</v>
      </c>
    </row>
    <row r="24" spans="1:4" x14ac:dyDescent="0.2">
      <c r="A24" s="22" t="s">
        <v>43</v>
      </c>
      <c r="B24" s="58">
        <f>SLA_B!B24</f>
        <v>499065</v>
      </c>
      <c r="C24" s="44">
        <v>35912</v>
      </c>
      <c r="D24" s="48">
        <f t="shared" si="0"/>
        <v>7.1958562511897251E-2</v>
      </c>
    </row>
    <row r="25" spans="1:4" x14ac:dyDescent="0.2">
      <c r="A25" s="24" t="s">
        <v>44</v>
      </c>
      <c r="B25" s="57">
        <f>SLA_B!B25</f>
        <v>196610</v>
      </c>
      <c r="C25" s="46">
        <v>14249</v>
      </c>
      <c r="D25" s="47">
        <f t="shared" si="0"/>
        <v>7.247342454605564E-2</v>
      </c>
    </row>
    <row r="26" spans="1:4" x14ac:dyDescent="0.2">
      <c r="A26" s="22" t="s">
        <v>45</v>
      </c>
      <c r="B26" s="58">
        <f>SLA_B!B26</f>
        <v>653675</v>
      </c>
      <c r="C26" s="44">
        <v>48979</v>
      </c>
      <c r="D26" s="48">
        <f t="shared" si="0"/>
        <v>7.4928672505449961E-2</v>
      </c>
    </row>
    <row r="27" spans="1:4" x14ac:dyDescent="0.2">
      <c r="A27" s="24" t="s">
        <v>46</v>
      </c>
      <c r="B27" s="57">
        <f>SLA_B!B27</f>
        <v>267429</v>
      </c>
      <c r="C27" s="46">
        <v>16125</v>
      </c>
      <c r="D27" s="47">
        <f t="shared" si="0"/>
        <v>6.0296377730163893E-2</v>
      </c>
    </row>
    <row r="28" spans="1:4" x14ac:dyDescent="0.2">
      <c r="A28" s="22" t="s">
        <v>47</v>
      </c>
      <c r="B28" s="58">
        <f>SLA_B!B28</f>
        <v>351946</v>
      </c>
      <c r="C28" s="44">
        <v>19855</v>
      </c>
      <c r="D28" s="48">
        <f t="shared" si="0"/>
        <v>5.6414904559222157E-2</v>
      </c>
    </row>
    <row r="29" spans="1:4" x14ac:dyDescent="0.2">
      <c r="A29" s="24" t="s">
        <v>48</v>
      </c>
      <c r="B29" s="57">
        <f>SLA_B!B29</f>
        <v>773407</v>
      </c>
      <c r="C29" s="46">
        <v>117434</v>
      </c>
      <c r="D29" s="47">
        <f t="shared" si="0"/>
        <v>0.15183984629050423</v>
      </c>
    </row>
    <row r="30" spans="1:4" x14ac:dyDescent="0.2">
      <c r="A30" s="22" t="s">
        <v>49</v>
      </c>
      <c r="B30" s="58">
        <f>SLA_B!B30</f>
        <v>335696</v>
      </c>
      <c r="C30" s="44">
        <v>36474</v>
      </c>
      <c r="D30" s="48">
        <f t="shared" si="0"/>
        <v>0.10865187550641056</v>
      </c>
    </row>
    <row r="31" spans="1:4" x14ac:dyDescent="0.2">
      <c r="A31" s="24" t="s">
        <v>50</v>
      </c>
      <c r="B31" s="57">
        <f>SLA_B!B31</f>
        <v>178107</v>
      </c>
      <c r="C31" s="46">
        <v>19124</v>
      </c>
      <c r="D31" s="47">
        <f t="shared" si="0"/>
        <v>0.10737365740818722</v>
      </c>
    </row>
    <row r="32" spans="1:4" x14ac:dyDescent="0.2">
      <c r="A32" s="22" t="s">
        <v>51</v>
      </c>
      <c r="B32" s="58">
        <f>SLA_B!B32</f>
        <v>484736</v>
      </c>
      <c r="C32" s="44">
        <v>93572</v>
      </c>
      <c r="D32" s="48">
        <f t="shared" si="0"/>
        <v>0.19303703459202534</v>
      </c>
    </row>
    <row r="33" spans="1:4" x14ac:dyDescent="0.2">
      <c r="A33" s="24" t="s">
        <v>52</v>
      </c>
      <c r="B33" s="57">
        <f>SLA_B!B33</f>
        <v>72782</v>
      </c>
      <c r="C33" s="46">
        <v>4128</v>
      </c>
      <c r="D33" s="47">
        <f t="shared" si="0"/>
        <v>5.6717320216537054E-2</v>
      </c>
    </row>
    <row r="34" spans="1:4" ht="13.5" customHeight="1" x14ac:dyDescent="0.2">
      <c r="A34" s="49" t="s">
        <v>63</v>
      </c>
      <c r="B34" s="59">
        <f>SLA_B!B34</f>
        <v>8327126</v>
      </c>
      <c r="C34" s="50">
        <v>784351</v>
      </c>
      <c r="D34" s="51">
        <f t="shared" si="0"/>
        <v>9.4192281946976666E-2</v>
      </c>
    </row>
    <row r="36" spans="1:4" ht="25.5" customHeight="1" x14ac:dyDescent="0.2">
      <c r="A36" s="198" t="s">
        <v>66</v>
      </c>
      <c r="B36" s="198"/>
      <c r="C36" s="198"/>
      <c r="D36" s="198"/>
    </row>
  </sheetData>
  <mergeCells count="1">
    <mergeCell ref="A36:D36"/>
  </mergeCells>
  <conditionalFormatting sqref="C7:C34">
    <cfRule type="expression" dxfId="2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39"/>
  <sheetViews>
    <sheetView showGridLines="0" workbookViewId="0">
      <selection activeCell="A4" sqref="A4"/>
    </sheetView>
  </sheetViews>
  <sheetFormatPr baseColWidth="10" defaultColWidth="11.42578125" defaultRowHeight="12.75" x14ac:dyDescent="0.2"/>
  <cols>
    <col min="1" max="1" width="26" style="14" customWidth="1"/>
    <col min="5" max="5" width="14.7109375" style="1" customWidth="1"/>
    <col min="6" max="6" width="14.42578125" style="1" customWidth="1"/>
    <col min="7" max="7" width="14.7109375" style="1" customWidth="1"/>
    <col min="11" max="11" width="12.140625" style="1" customWidth="1"/>
  </cols>
  <sheetData>
    <row r="1" spans="1:11" ht="23.25" customHeight="1" x14ac:dyDescent="0.35">
      <c r="A1" s="60" t="str">
        <f>"Zusammenfassung SLA A-C "&amp;Info!C30</f>
        <v>Zusammenfassung SLA A-C 2018</v>
      </c>
      <c r="B1" s="60"/>
      <c r="C1" s="60"/>
      <c r="D1" s="60"/>
    </row>
    <row r="2" spans="1:11" s="1" customFormat="1" x14ac:dyDescent="0.2">
      <c r="A2" s="61"/>
      <c r="B2" s="61"/>
      <c r="C2" s="61"/>
      <c r="D2" s="61"/>
    </row>
    <row r="3" spans="1:11" ht="15.75" customHeight="1" x14ac:dyDescent="0.25">
      <c r="A3" s="62"/>
      <c r="B3" s="62"/>
      <c r="C3" s="63"/>
      <c r="D3" s="64"/>
      <c r="K3" s="17" t="str">
        <f>Info!$C$28</f>
        <v>FA_2018_20170823</v>
      </c>
    </row>
    <row r="4" spans="1:11" x14ac:dyDescent="0.2">
      <c r="A4" s="65" t="s">
        <v>54</v>
      </c>
      <c r="B4" s="66" t="s">
        <v>55</v>
      </c>
      <c r="C4" s="67" t="s">
        <v>56</v>
      </c>
      <c r="D4" s="68" t="s">
        <v>57</v>
      </c>
      <c r="E4" s="66" t="s">
        <v>67</v>
      </c>
      <c r="F4" s="69" t="s">
        <v>68</v>
      </c>
      <c r="G4" s="68" t="s">
        <v>69</v>
      </c>
      <c r="H4" s="66" t="s">
        <v>70</v>
      </c>
      <c r="I4" s="69" t="s">
        <v>71</v>
      </c>
      <c r="J4" s="68" t="s">
        <v>72</v>
      </c>
      <c r="K4" s="70" t="s">
        <v>73</v>
      </c>
    </row>
    <row r="5" spans="1:11" s="71" customFormat="1" ht="11.25" customHeight="1" x14ac:dyDescent="0.2">
      <c r="A5" s="72" t="s">
        <v>58</v>
      </c>
      <c r="B5" s="73"/>
      <c r="C5" s="74"/>
      <c r="D5" s="75"/>
      <c r="E5" s="76" t="s">
        <v>74</v>
      </c>
      <c r="F5" s="77" t="s">
        <v>75</v>
      </c>
      <c r="G5" s="78" t="s">
        <v>76</v>
      </c>
      <c r="H5" s="79" t="s">
        <v>77</v>
      </c>
      <c r="I5" s="80" t="s">
        <v>78</v>
      </c>
      <c r="J5" s="81" t="s">
        <v>79</v>
      </c>
      <c r="K5" s="82" t="s">
        <v>80</v>
      </c>
    </row>
    <row r="6" spans="1:11" ht="26.25" customHeight="1" x14ac:dyDescent="0.2">
      <c r="A6" s="83"/>
      <c r="B6" s="205" t="s">
        <v>81</v>
      </c>
      <c r="C6" s="206"/>
      <c r="D6" s="207"/>
      <c r="E6" s="199" t="s">
        <v>82</v>
      </c>
      <c r="F6" s="199"/>
      <c r="G6" s="199"/>
      <c r="H6" s="200" t="s">
        <v>83</v>
      </c>
      <c r="I6" s="201"/>
      <c r="J6" s="202"/>
      <c r="K6" s="203" t="s">
        <v>12</v>
      </c>
    </row>
    <row r="7" spans="1:11" ht="38.25" customHeight="1" x14ac:dyDescent="0.2">
      <c r="A7" s="84"/>
      <c r="B7" s="85" t="s">
        <v>84</v>
      </c>
      <c r="C7" s="86" t="s">
        <v>85</v>
      </c>
      <c r="D7" s="87" t="s">
        <v>86</v>
      </c>
      <c r="E7" s="85" t="s">
        <v>84</v>
      </c>
      <c r="F7" s="86" t="s">
        <v>87</v>
      </c>
      <c r="G7" s="87" t="s">
        <v>86</v>
      </c>
      <c r="H7" s="85" t="s">
        <v>84</v>
      </c>
      <c r="I7" s="86" t="s">
        <v>85</v>
      </c>
      <c r="J7" s="87" t="s">
        <v>86</v>
      </c>
      <c r="K7" s="204"/>
    </row>
    <row r="8" spans="1:11" ht="13.5" customHeight="1" x14ac:dyDescent="0.2">
      <c r="A8" s="88" t="s">
        <v>88</v>
      </c>
      <c r="B8" s="89"/>
      <c r="C8" s="90"/>
      <c r="D8" s="91"/>
      <c r="E8" s="89"/>
      <c r="F8" s="90"/>
      <c r="G8" s="91"/>
      <c r="H8" s="92">
        <v>0.55037614026366299</v>
      </c>
      <c r="I8" s="93">
        <v>0.27296974427855902</v>
      </c>
      <c r="J8" s="94">
        <v>0.43507550872676598</v>
      </c>
      <c r="K8" s="95"/>
    </row>
    <row r="9" spans="1:11" x14ac:dyDescent="0.2">
      <c r="A9" s="96" t="s">
        <v>27</v>
      </c>
      <c r="B9" s="97">
        <f>SLA_A!B6</f>
        <v>6.1508456854132303E-2</v>
      </c>
      <c r="C9" s="98">
        <f>SLA_B!D8</f>
        <v>4.7358062879494608E-2</v>
      </c>
      <c r="D9" s="99">
        <f>SLA_C!D8</f>
        <v>9.9269379115453651E-2</v>
      </c>
      <c r="E9" s="100">
        <f t="shared" ref="E9:E34" si="0">(B9-B$36)/B$37</f>
        <v>0.21392279990573326</v>
      </c>
      <c r="F9" s="100">
        <f t="shared" ref="F9:F34" si="1">(C9-C$36)/C$37</f>
        <v>-0.52422402665101175</v>
      </c>
      <c r="G9" s="101">
        <f t="shared" ref="G9:G34" si="2">(D9-D$36)/D$37</f>
        <v>0.45250045436563274</v>
      </c>
      <c r="H9" s="102">
        <f t="shared" ref="H9:H34" si="3">H$8*E9</f>
        <v>0.11773800492651336</v>
      </c>
      <c r="I9" s="100">
        <f t="shared" ref="I9:I34" si="4">I$8*F9</f>
        <v>-0.14309729849960318</v>
      </c>
      <c r="J9" s="101">
        <f t="shared" ref="J9:J34" si="5">J$8*G9</f>
        <v>0.19687186538222043</v>
      </c>
      <c r="K9" s="103">
        <f t="shared" ref="K9:K34" si="6">SUM(H9:J9)</f>
        <v>0.1715125718091306</v>
      </c>
    </row>
    <row r="10" spans="1:11" x14ac:dyDescent="0.2">
      <c r="A10" s="104" t="s">
        <v>28</v>
      </c>
      <c r="B10" s="105">
        <f>SLA_A!B7</f>
        <v>6.6423121899227194E-2</v>
      </c>
      <c r="C10" s="106">
        <f>SLA_B!D9</f>
        <v>5.7478110199384168E-2</v>
      </c>
      <c r="D10" s="107">
        <f>SLA_C!D9</f>
        <v>6.3629564326873278E-2</v>
      </c>
      <c r="E10" s="108">
        <f t="shared" si="0"/>
        <v>0.38283637921768282</v>
      </c>
      <c r="F10" s="108">
        <f t="shared" si="1"/>
        <v>0.81279659138741245</v>
      </c>
      <c r="G10" s="109">
        <f t="shared" si="2"/>
        <v>-0.54515359139871744</v>
      </c>
      <c r="H10" s="110">
        <f t="shared" si="3"/>
        <v>0.21070400874634429</v>
      </c>
      <c r="I10" s="108">
        <f t="shared" si="4"/>
        <v>0.2218688777015064</v>
      </c>
      <c r="J10" s="109">
        <f t="shared" si="5"/>
        <v>-0.23718297611202049</v>
      </c>
      <c r="K10" s="111">
        <f t="shared" si="6"/>
        <v>0.1953899103358302</v>
      </c>
    </row>
    <row r="11" spans="1:11" x14ac:dyDescent="0.2">
      <c r="A11" s="112" t="s">
        <v>29</v>
      </c>
      <c r="B11" s="113">
        <f>SLA_A!B8</f>
        <v>4.5191166003458502E-2</v>
      </c>
      <c r="C11" s="114">
        <f>SLA_B!D10</f>
        <v>4.809385046719597E-2</v>
      </c>
      <c r="D11" s="115">
        <f>SLA_C!D10</f>
        <v>6.8727712269474023E-2</v>
      </c>
      <c r="E11" s="116">
        <f t="shared" si="0"/>
        <v>-0.34689100469165024</v>
      </c>
      <c r="F11" s="116">
        <f t="shared" si="1"/>
        <v>-0.42701468126385883</v>
      </c>
      <c r="G11" s="117">
        <f t="shared" si="2"/>
        <v>-0.40244275098013771</v>
      </c>
      <c r="H11" s="118">
        <f t="shared" si="3"/>
        <v>-0.19092053225437466</v>
      </c>
      <c r="I11" s="116">
        <f t="shared" si="4"/>
        <v>-0.11656208834778593</v>
      </c>
      <c r="J11" s="117">
        <f t="shared" si="5"/>
        <v>-0.17509298461608261</v>
      </c>
      <c r="K11" s="119">
        <f t="shared" si="6"/>
        <v>-0.48257560521824316</v>
      </c>
    </row>
    <row r="12" spans="1:11" x14ac:dyDescent="0.2">
      <c r="A12" s="104" t="s">
        <v>30</v>
      </c>
      <c r="B12" s="105">
        <f>SLA_A!B9</f>
        <v>2.5762445323298699E-2</v>
      </c>
      <c r="C12" s="106">
        <f>SLA_B!D11</f>
        <v>5.5569454868929474E-2</v>
      </c>
      <c r="D12" s="107">
        <f>SLA_C!D11</f>
        <v>5.1427459483501518E-2</v>
      </c>
      <c r="E12" s="108">
        <f t="shared" si="0"/>
        <v>-1.01464246311775</v>
      </c>
      <c r="F12" s="108">
        <f t="shared" si="1"/>
        <v>0.56063259957173817</v>
      </c>
      <c r="G12" s="109">
        <f t="shared" si="2"/>
        <v>-0.88672324702249483</v>
      </c>
      <c r="H12" s="110">
        <f t="shared" si="3"/>
        <v>-0.55843500259836332</v>
      </c>
      <c r="I12" s="108">
        <f t="shared" si="4"/>
        <v>0.15303573733932116</v>
      </c>
      <c r="J12" s="109">
        <f t="shared" si="5"/>
        <v>-0.38579156779816171</v>
      </c>
      <c r="K12" s="111">
        <f t="shared" si="6"/>
        <v>-0.79119083305720384</v>
      </c>
    </row>
    <row r="13" spans="1:11" x14ac:dyDescent="0.2">
      <c r="A13" s="112" t="s">
        <v>31</v>
      </c>
      <c r="B13" s="113">
        <f>SLA_A!B10</f>
        <v>2.7849811766487698E-2</v>
      </c>
      <c r="C13" s="114">
        <f>SLA_B!D12</f>
        <v>4.3129798238725967E-2</v>
      </c>
      <c r="D13" s="115">
        <f>SLA_C!D12</f>
        <v>6.579143763830933E-2</v>
      </c>
      <c r="E13" s="116">
        <f t="shared" si="0"/>
        <v>-0.94290114727637719</v>
      </c>
      <c r="F13" s="116">
        <f t="shared" si="1"/>
        <v>-1.0828456244097266</v>
      </c>
      <c r="G13" s="117">
        <f t="shared" si="2"/>
        <v>-0.4846369566075841</v>
      </c>
      <c r="H13" s="118">
        <f t="shared" si="3"/>
        <v>-0.51895029408815219</v>
      </c>
      <c r="I13" s="116">
        <f t="shared" si="4"/>
        <v>-0.29558409318827966</v>
      </c>
      <c r="J13" s="117">
        <f t="shared" si="5"/>
        <v>-0.21085367044383627</v>
      </c>
      <c r="K13" s="119">
        <f t="shared" si="6"/>
        <v>-1.0253880577202681</v>
      </c>
    </row>
    <row r="14" spans="1:11" x14ac:dyDescent="0.2">
      <c r="A14" s="104" t="s">
        <v>32</v>
      </c>
      <c r="B14" s="105">
        <f>SLA_A!B11</f>
        <v>2.6437780494608799E-2</v>
      </c>
      <c r="C14" s="106">
        <f>SLA_B!D13</f>
        <v>4.6067536951127412E-2</v>
      </c>
      <c r="D14" s="107">
        <f>SLA_C!D13</f>
        <v>6.0335527025569102E-2</v>
      </c>
      <c r="E14" s="108">
        <f t="shared" si="0"/>
        <v>-0.99143166849094444</v>
      </c>
      <c r="F14" s="108">
        <f t="shared" si="1"/>
        <v>-0.69472320711916691</v>
      </c>
      <c r="G14" s="109">
        <f t="shared" si="2"/>
        <v>-0.63736253412301536</v>
      </c>
      <c r="H14" s="110">
        <f t="shared" si="3"/>
        <v>-0.54566033503920952</v>
      </c>
      <c r="I14" s="108">
        <f t="shared" si="4"/>
        <v>-0.18963841619169938</v>
      </c>
      <c r="J14" s="109">
        <f t="shared" si="5"/>
        <v>-0.27730082877695167</v>
      </c>
      <c r="K14" s="111">
        <f t="shared" si="6"/>
        <v>-1.0125995800078607</v>
      </c>
    </row>
    <row r="15" spans="1:11" x14ac:dyDescent="0.2">
      <c r="A15" s="112" t="s">
        <v>33</v>
      </c>
      <c r="B15" s="113">
        <f>SLA_A!B12</f>
        <v>2.19114683943059E-2</v>
      </c>
      <c r="C15" s="114">
        <f>SLA_B!D14</f>
        <v>4.5591702027345589E-2</v>
      </c>
      <c r="D15" s="115">
        <f>SLA_C!D14</f>
        <v>4.9905704856199905E-2</v>
      </c>
      <c r="E15" s="116">
        <f t="shared" si="0"/>
        <v>-1.1469978303615729</v>
      </c>
      <c r="F15" s="116">
        <f t="shared" si="1"/>
        <v>-0.75758863489524797</v>
      </c>
      <c r="G15" s="117">
        <f t="shared" si="2"/>
        <v>-0.92932124225883739</v>
      </c>
      <c r="H15" s="118">
        <f t="shared" si="3"/>
        <v>-0.63128023876519812</v>
      </c>
      <c r="I15" s="116">
        <f t="shared" si="4"/>
        <v>-0.20679877593569845</v>
      </c>
      <c r="J15" s="117">
        <f t="shared" si="5"/>
        <v>-0.40432491224635381</v>
      </c>
      <c r="K15" s="119">
        <f t="shared" si="6"/>
        <v>-1.2424039269472504</v>
      </c>
    </row>
    <row r="16" spans="1:11" x14ac:dyDescent="0.2">
      <c r="A16" s="104" t="s">
        <v>34</v>
      </c>
      <c r="B16" s="105">
        <f>SLA_A!B13</f>
        <v>4.1693404519565998E-2</v>
      </c>
      <c r="C16" s="106">
        <f>SLA_B!D15</f>
        <v>5.4411911661836718E-2</v>
      </c>
      <c r="D16" s="107">
        <f>SLA_C!D15</f>
        <v>8.4490856400519634E-2</v>
      </c>
      <c r="E16" s="108">
        <f t="shared" si="0"/>
        <v>-0.46710660563345391</v>
      </c>
      <c r="F16" s="108">
        <f t="shared" si="1"/>
        <v>0.40770257017240658</v>
      </c>
      <c r="G16" s="109">
        <f t="shared" si="2"/>
        <v>3.8809949394252766E-2</v>
      </c>
      <c r="H16" s="110">
        <f t="shared" si="3"/>
        <v>-0.25708433070020137</v>
      </c>
      <c r="I16" s="108">
        <f t="shared" si="4"/>
        <v>0.11129046632167308</v>
      </c>
      <c r="J16" s="109">
        <f t="shared" si="5"/>
        <v>1.6885258476364566E-2</v>
      </c>
      <c r="K16" s="111">
        <f t="shared" si="6"/>
        <v>-0.12890860590216371</v>
      </c>
    </row>
    <row r="17" spans="1:11" x14ac:dyDescent="0.2">
      <c r="A17" s="112" t="s">
        <v>35</v>
      </c>
      <c r="B17" s="113">
        <f>SLA_A!B14</f>
        <v>3.8610054515732198E-2</v>
      </c>
      <c r="C17" s="114">
        <f>SLA_B!D16</f>
        <v>4.0553817937675013E-2</v>
      </c>
      <c r="D17" s="115">
        <f>SLA_C!D16</f>
        <v>0.11841911343278694</v>
      </c>
      <c r="E17" s="116">
        <f t="shared" si="0"/>
        <v>-0.57307917561335264</v>
      </c>
      <c r="F17" s="116">
        <f t="shared" si="1"/>
        <v>-1.4231739514716932</v>
      </c>
      <c r="G17" s="117">
        <f t="shared" si="2"/>
        <v>0.98855290105571736</v>
      </c>
      <c r="H17" s="118">
        <f t="shared" si="3"/>
        <v>-0.31540910473955891</v>
      </c>
      <c r="I17" s="116">
        <f t="shared" si="4"/>
        <v>-0.38848342959713444</v>
      </c>
      <c r="J17" s="117">
        <f t="shared" si="5"/>
        <v>0.43009515633013656</v>
      </c>
      <c r="K17" s="119">
        <f t="shared" si="6"/>
        <v>-0.27379737800655674</v>
      </c>
    </row>
    <row r="18" spans="1:11" x14ac:dyDescent="0.2">
      <c r="A18" s="104" t="s">
        <v>36</v>
      </c>
      <c r="B18" s="105">
        <f>SLA_A!B15</f>
        <v>4.9100394699711503E-2</v>
      </c>
      <c r="C18" s="106">
        <f>SLA_B!D17</f>
        <v>3.7523458259746761E-2</v>
      </c>
      <c r="D18" s="107">
        <f>SLA_C!D17</f>
        <v>0.10921059906784926</v>
      </c>
      <c r="E18" s="108">
        <f t="shared" si="0"/>
        <v>-0.21253356519694488</v>
      </c>
      <c r="F18" s="108">
        <f t="shared" si="1"/>
        <v>-1.8235330843286497</v>
      </c>
      <c r="G18" s="109">
        <f t="shared" si="2"/>
        <v>0.73078187541607631</v>
      </c>
      <c r="H18" s="110">
        <f t="shared" si="3"/>
        <v>-0.11697340328957011</v>
      </c>
      <c r="I18" s="108">
        <f t="shared" si="4"/>
        <v>-0.49776935971268349</v>
      </c>
      <c r="J18" s="109">
        <f t="shared" si="5"/>
        <v>0.31794529621494949</v>
      </c>
      <c r="K18" s="111">
        <f t="shared" si="6"/>
        <v>-0.29679746678730412</v>
      </c>
    </row>
    <row r="19" spans="1:11" x14ac:dyDescent="0.2">
      <c r="A19" s="112" t="s">
        <v>37</v>
      </c>
      <c r="B19" s="113">
        <f>SLA_A!B16</f>
        <v>7.2904740641137306E-2</v>
      </c>
      <c r="C19" s="114">
        <f>SLA_B!D18</f>
        <v>5.3795163990421065E-2</v>
      </c>
      <c r="D19" s="115">
        <f>SLA_C!D18</f>
        <v>6.7382834493164873E-2</v>
      </c>
      <c r="E19" s="116">
        <f t="shared" si="0"/>
        <v>0.60560505447545177</v>
      </c>
      <c r="F19" s="116">
        <f t="shared" si="1"/>
        <v>0.32622030761526721</v>
      </c>
      <c r="G19" s="117">
        <f t="shared" si="2"/>
        <v>-0.44008948855586993</v>
      </c>
      <c r="H19" s="118">
        <f t="shared" si="3"/>
        <v>0.33331057240636452</v>
      </c>
      <c r="I19" s="116">
        <f t="shared" si="4"/>
        <v>8.9048273948212353E-2</v>
      </c>
      <c r="J19" s="117">
        <f t="shared" si="5"/>
        <v>-0.19147215811874738</v>
      </c>
      <c r="K19" s="119">
        <f t="shared" si="6"/>
        <v>0.2308866882358295</v>
      </c>
    </row>
    <row r="20" spans="1:11" x14ac:dyDescent="0.2">
      <c r="A20" s="104" t="s">
        <v>38</v>
      </c>
      <c r="B20" s="105">
        <f>SLA_A!B17</f>
        <v>0.1319202010855228</v>
      </c>
      <c r="C20" s="106">
        <f>SLA_B!D19</f>
        <v>7.0436926862582572E-2</v>
      </c>
      <c r="D20" s="107">
        <f>SLA_C!D19</f>
        <v>0.13212071922718008</v>
      </c>
      <c r="E20" s="108">
        <f t="shared" si="0"/>
        <v>2.6339249027127307</v>
      </c>
      <c r="F20" s="108">
        <f t="shared" si="1"/>
        <v>2.5248641851845175</v>
      </c>
      <c r="G20" s="109">
        <f t="shared" si="2"/>
        <v>1.3720976118050143</v>
      </c>
      <c r="H20" s="110">
        <f t="shared" si="3"/>
        <v>1.4496494216993767</v>
      </c>
      <c r="I20" s="108">
        <f t="shared" si="4"/>
        <v>0.68921153096790999</v>
      </c>
      <c r="J20" s="109">
        <f t="shared" si="5"/>
        <v>0.59696606647884731</v>
      </c>
      <c r="K20" s="111">
        <f t="shared" si="6"/>
        <v>2.735827019146134</v>
      </c>
    </row>
    <row r="21" spans="1:11" x14ac:dyDescent="0.2">
      <c r="A21" s="112" t="s">
        <v>39</v>
      </c>
      <c r="B21" s="113">
        <f>SLA_A!B18</f>
        <v>4.6817052549481597E-2</v>
      </c>
      <c r="C21" s="114">
        <f>SLA_B!D20</f>
        <v>5.88106527887131E-2</v>
      </c>
      <c r="D21" s="115">
        <f>SLA_C!D20</f>
        <v>7.2022483414597979E-2</v>
      </c>
      <c r="E21" s="116">
        <f t="shared" si="0"/>
        <v>-0.29101042818766165</v>
      </c>
      <c r="F21" s="116">
        <f t="shared" si="1"/>
        <v>0.98884684688824676</v>
      </c>
      <c r="G21" s="117">
        <f t="shared" si="2"/>
        <v>-0.31021326599825216</v>
      </c>
      <c r="H21" s="118">
        <f t="shared" si="3"/>
        <v>-0.16016519624240111</v>
      </c>
      <c r="I21" s="116">
        <f t="shared" si="4"/>
        <v>0.26992527092574414</v>
      </c>
      <c r="J21" s="117">
        <f t="shared" si="5"/>
        <v>-0.13496619451798114</v>
      </c>
      <c r="K21" s="119">
        <f t="shared" si="6"/>
        <v>-2.5206119834638108E-2</v>
      </c>
    </row>
    <row r="22" spans="1:11" x14ac:dyDescent="0.2">
      <c r="A22" s="104" t="s">
        <v>40</v>
      </c>
      <c r="B22" s="105">
        <f>SLA_A!B19</f>
        <v>5.5480110403572702E-2</v>
      </c>
      <c r="C22" s="106">
        <f>SLA_B!D21</f>
        <v>6.0286086477278421E-2</v>
      </c>
      <c r="D22" s="107">
        <f>SLA_C!D21</f>
        <v>7.6669672829300067E-2</v>
      </c>
      <c r="E22" s="108">
        <f t="shared" si="0"/>
        <v>6.7327743488953479E-3</v>
      </c>
      <c r="F22" s="108">
        <f t="shared" si="1"/>
        <v>1.1837753091577143</v>
      </c>
      <c r="G22" s="109">
        <f t="shared" si="2"/>
        <v>-0.18012596480115534</v>
      </c>
      <c r="H22" s="110">
        <f t="shared" si="3"/>
        <v>3.7055583594112181E-3</v>
      </c>
      <c r="I22" s="108">
        <f t="shared" si="4"/>
        <v>0.32313484342405341</v>
      </c>
      <c r="J22" s="109">
        <f t="shared" si="5"/>
        <v>-7.8368395770762198E-2</v>
      </c>
      <c r="K22" s="111">
        <f t="shared" si="6"/>
        <v>0.24847200601270242</v>
      </c>
    </row>
    <row r="23" spans="1:11" x14ac:dyDescent="0.2">
      <c r="A23" s="112" t="s">
        <v>41</v>
      </c>
      <c r="B23" s="113">
        <f>SLA_A!B20</f>
        <v>4.04863802967243E-2</v>
      </c>
      <c r="C23" s="114">
        <f>SLA_B!D22</f>
        <v>5.3040720165740789E-2</v>
      </c>
      <c r="D23" s="115">
        <f>SLA_C!D22</f>
        <v>4.6678767211191172E-2</v>
      </c>
      <c r="E23" s="116">
        <f t="shared" si="0"/>
        <v>-0.50859117882932237</v>
      </c>
      <c r="F23" s="116">
        <f t="shared" si="1"/>
        <v>0.22654617400061303</v>
      </c>
      <c r="G23" s="117">
        <f t="shared" si="2"/>
        <v>-1.0196518855595929</v>
      </c>
      <c r="H23" s="118">
        <f t="shared" si="3"/>
        <v>-0.27991644997622883</v>
      </c>
      <c r="I23" s="116">
        <f t="shared" si="4"/>
        <v>6.1840251184233273E-2</v>
      </c>
      <c r="J23" s="117">
        <f t="shared" si="5"/>
        <v>-0.44362556283404603</v>
      </c>
      <c r="K23" s="119">
        <f t="shared" si="6"/>
        <v>-0.66170176162604155</v>
      </c>
    </row>
    <row r="24" spans="1:11" x14ac:dyDescent="0.2">
      <c r="A24" s="104" t="s">
        <v>42</v>
      </c>
      <c r="B24" s="105">
        <f>SLA_A!B21</f>
        <v>1.9096754349804301E-2</v>
      </c>
      <c r="C24" s="106">
        <f>SLA_B!D23</f>
        <v>5.5715537748841866E-2</v>
      </c>
      <c r="D24" s="107">
        <f>SLA_C!D23</f>
        <v>4.0941529986227618E-2</v>
      </c>
      <c r="E24" s="108">
        <f t="shared" si="0"/>
        <v>-1.2437375714495025</v>
      </c>
      <c r="F24" s="108">
        <f t="shared" si="1"/>
        <v>0.57993249177692896</v>
      </c>
      <c r="G24" s="109">
        <f t="shared" si="2"/>
        <v>-1.1802525498152534</v>
      </c>
      <c r="H24" s="110">
        <f t="shared" si="3"/>
        <v>-0.68452348407527897</v>
      </c>
      <c r="I24" s="108">
        <f t="shared" si="4"/>
        <v>0.15830402397917584</v>
      </c>
      <c r="J24" s="109">
        <f t="shared" si="5"/>
        <v>-0.51349897853693405</v>
      </c>
      <c r="K24" s="111">
        <f t="shared" si="6"/>
        <v>-1.0397184386330371</v>
      </c>
    </row>
    <row r="25" spans="1:11" x14ac:dyDescent="0.2">
      <c r="A25" s="112" t="s">
        <v>43</v>
      </c>
      <c r="B25" s="113">
        <f>SLA_A!B22</f>
        <v>4.6997464757948797E-2</v>
      </c>
      <c r="C25" s="114">
        <f>SLA_B!D24</f>
        <v>4.67093464779137E-2</v>
      </c>
      <c r="D25" s="115">
        <f>SLA_C!D24</f>
        <v>7.1958562511897251E-2</v>
      </c>
      <c r="E25" s="116">
        <f t="shared" si="0"/>
        <v>-0.28480978753277447</v>
      </c>
      <c r="F25" s="116">
        <f t="shared" si="1"/>
        <v>-0.60992987137257915</v>
      </c>
      <c r="G25" s="117">
        <f t="shared" si="2"/>
        <v>-0.3120025835793504</v>
      </c>
      <c r="H25" s="118">
        <f t="shared" si="3"/>
        <v>-0.15675251157160233</v>
      </c>
      <c r="I25" s="116">
        <f t="shared" si="4"/>
        <v>-0.16649240101642732</v>
      </c>
      <c r="J25" s="117">
        <f t="shared" si="5"/>
        <v>-0.13574468277485119</v>
      </c>
      <c r="K25" s="119">
        <f t="shared" si="6"/>
        <v>-0.45898959536288086</v>
      </c>
    </row>
    <row r="26" spans="1:11" x14ac:dyDescent="0.2">
      <c r="A26" s="104" t="s">
        <v>44</v>
      </c>
      <c r="B26" s="105">
        <f>SLA_A!B23</f>
        <v>2.96302593788666E-2</v>
      </c>
      <c r="C26" s="106">
        <f>SLA_B!D25</f>
        <v>5.3293321804587762E-2</v>
      </c>
      <c r="D26" s="107">
        <f>SLA_C!D25</f>
        <v>7.247342454605564E-2</v>
      </c>
      <c r="E26" s="108">
        <f t="shared" si="0"/>
        <v>-0.88170841568127256</v>
      </c>
      <c r="F26" s="108">
        <f t="shared" si="1"/>
        <v>0.25991890325899608</v>
      </c>
      <c r="G26" s="109">
        <f t="shared" si="2"/>
        <v>-0.29759021374983141</v>
      </c>
      <c r="H26" s="110">
        <f t="shared" si="3"/>
        <v>-0.48527127466064812</v>
      </c>
      <c r="I26" s="108">
        <f t="shared" si="4"/>
        <v>7.094999655577168E-2</v>
      </c>
      <c r="J26" s="109">
        <f t="shared" si="5"/>
        <v>-0.12947421363931494</v>
      </c>
      <c r="K26" s="111">
        <f t="shared" si="6"/>
        <v>-0.54379549174419139</v>
      </c>
    </row>
    <row r="27" spans="1:11" x14ac:dyDescent="0.2">
      <c r="A27" s="112" t="s">
        <v>45</v>
      </c>
      <c r="B27" s="113">
        <f>SLA_A!B24</f>
        <v>3.9329342939482502E-2</v>
      </c>
      <c r="C27" s="114">
        <f>SLA_B!D26</f>
        <v>4.3183539220560674E-2</v>
      </c>
      <c r="D27" s="115">
        <f>SLA_C!D26</f>
        <v>7.4928672505449961E-2</v>
      </c>
      <c r="E27" s="116">
        <f t="shared" si="0"/>
        <v>-0.54835773862863368</v>
      </c>
      <c r="F27" s="116">
        <f t="shared" si="1"/>
        <v>-1.0757455784835168</v>
      </c>
      <c r="G27" s="117">
        <f t="shared" si="2"/>
        <v>-0.22886123537059277</v>
      </c>
      <c r="H27" s="118">
        <f t="shared" si="3"/>
        <v>-0.30180301567013795</v>
      </c>
      <c r="I27" s="116">
        <f t="shared" si="4"/>
        <v>-0.29364599546743614</v>
      </c>
      <c r="J27" s="117">
        <f t="shared" si="5"/>
        <v>-9.9571918406696783E-2</v>
      </c>
      <c r="K27" s="119">
        <f t="shared" si="6"/>
        <v>-0.69502092954427086</v>
      </c>
    </row>
    <row r="28" spans="1:11" x14ac:dyDescent="0.2">
      <c r="A28" s="104" t="s">
        <v>46</v>
      </c>
      <c r="B28" s="105">
        <f>SLA_A!B25</f>
        <v>3.4690551479974997E-2</v>
      </c>
      <c r="C28" s="106">
        <f>SLA_B!D27</f>
        <v>4.3933156090027632E-2</v>
      </c>
      <c r="D28" s="107">
        <f>SLA_C!D27</f>
        <v>6.0296377730163893E-2</v>
      </c>
      <c r="E28" s="108">
        <f t="shared" si="0"/>
        <v>-0.7077897369271029</v>
      </c>
      <c r="F28" s="108">
        <f t="shared" si="1"/>
        <v>-0.97670916309670819</v>
      </c>
      <c r="G28" s="109">
        <f t="shared" si="2"/>
        <v>-0.63845842794798391</v>
      </c>
      <c r="H28" s="110">
        <f t="shared" si="3"/>
        <v>-0.38955058352817229</v>
      </c>
      <c r="I28" s="108">
        <f t="shared" si="4"/>
        <v>-0.26661205048503384</v>
      </c>
      <c r="J28" s="109">
        <f t="shared" si="5"/>
        <v>-0.27777762534036038</v>
      </c>
      <c r="K28" s="111">
        <f t="shared" si="6"/>
        <v>-0.93394025935356639</v>
      </c>
    </row>
    <row r="29" spans="1:11" x14ac:dyDescent="0.2">
      <c r="A29" s="112" t="s">
        <v>47</v>
      </c>
      <c r="B29" s="113">
        <f>SLA_A!B26</f>
        <v>9.34416623313883E-2</v>
      </c>
      <c r="C29" s="114">
        <f>SLA_B!D28</f>
        <v>6.2770993277377785E-2</v>
      </c>
      <c r="D29" s="115">
        <f>SLA_C!D28</f>
        <v>5.6414904559222157E-2</v>
      </c>
      <c r="E29" s="116">
        <f t="shared" si="0"/>
        <v>1.3114446018138259</v>
      </c>
      <c r="F29" s="116">
        <f t="shared" si="1"/>
        <v>1.5120713655513509</v>
      </c>
      <c r="G29" s="117">
        <f t="shared" si="2"/>
        <v>-0.74711127688917933</v>
      </c>
      <c r="H29" s="118">
        <f t="shared" si="3"/>
        <v>0.72178781811590997</v>
      </c>
      <c r="I29" s="116">
        <f t="shared" si="4"/>
        <v>0.41274973398548381</v>
      </c>
      <c r="J29" s="117">
        <f t="shared" si="5"/>
        <v>-0.32504981886806344</v>
      </c>
      <c r="K29" s="119">
        <f t="shared" si="6"/>
        <v>0.80948773323333034</v>
      </c>
    </row>
    <row r="30" spans="1:11" x14ac:dyDescent="0.2">
      <c r="A30" s="104" t="s">
        <v>48</v>
      </c>
      <c r="B30" s="105">
        <f>SLA_A!B27</f>
        <v>8.99251623928468E-2</v>
      </c>
      <c r="C30" s="106">
        <f>SLA_B!D29</f>
        <v>4.6513672619978873E-2</v>
      </c>
      <c r="D30" s="107">
        <f>SLA_C!D29</f>
        <v>0.15183984629050423</v>
      </c>
      <c r="E30" s="108">
        <f t="shared" si="0"/>
        <v>1.1905849733713698</v>
      </c>
      <c r="F30" s="108">
        <f t="shared" si="1"/>
        <v>-0.63578152741729033</v>
      </c>
      <c r="G30" s="109">
        <f t="shared" si="2"/>
        <v>1.924088889267269</v>
      </c>
      <c r="H30" s="110">
        <f t="shared" si="3"/>
        <v>0.65526956230005051</v>
      </c>
      <c r="I30" s="108">
        <f t="shared" si="4"/>
        <v>-0.1735491209561294</v>
      </c>
      <c r="J30" s="109">
        <f t="shared" si="5"/>
        <v>0.83712395233347514</v>
      </c>
      <c r="K30" s="111">
        <f t="shared" si="6"/>
        <v>1.3188443936773964</v>
      </c>
    </row>
    <row r="31" spans="1:11" x14ac:dyDescent="0.2">
      <c r="A31" s="112" t="s">
        <v>49</v>
      </c>
      <c r="B31" s="113">
        <f>SLA_A!B28</f>
        <v>5.9513099543719299E-2</v>
      </c>
      <c r="C31" s="114">
        <f>SLA_B!D30</f>
        <v>4.823411658166913E-2</v>
      </c>
      <c r="D31" s="115">
        <f>SLA_C!D30</f>
        <v>0.10865187550641056</v>
      </c>
      <c r="E31" s="116">
        <f t="shared" si="0"/>
        <v>0.14534377321407443</v>
      </c>
      <c r="F31" s="116">
        <f t="shared" si="1"/>
        <v>-0.40848327709797405</v>
      </c>
      <c r="G31" s="117">
        <f t="shared" si="2"/>
        <v>0.71514170374740116</v>
      </c>
      <c r="H31" s="118">
        <f t="shared" si="3"/>
        <v>7.9993744912919454E-2</v>
      </c>
      <c r="I31" s="116">
        <f t="shared" si="4"/>
        <v>-0.11150357569150174</v>
      </c>
      <c r="J31" s="117">
        <f t="shared" si="5"/>
        <v>0.3111406405696267</v>
      </c>
      <c r="K31" s="119">
        <f t="shared" si="6"/>
        <v>0.27963080979104443</v>
      </c>
    </row>
    <row r="32" spans="1:11" x14ac:dyDescent="0.2">
      <c r="A32" s="104" t="s">
        <v>50</v>
      </c>
      <c r="B32" s="105">
        <f>SLA_A!B29</f>
        <v>9.9366666731005901E-2</v>
      </c>
      <c r="C32" s="106">
        <f>SLA_B!D31</f>
        <v>5.5927055084864716E-2</v>
      </c>
      <c r="D32" s="107">
        <f>SLA_C!D31</f>
        <v>0.10737365740818722</v>
      </c>
      <c r="E32" s="108">
        <f t="shared" si="0"/>
        <v>1.5150828337981856</v>
      </c>
      <c r="F32" s="108">
        <f t="shared" si="1"/>
        <v>0.60787732547146134</v>
      </c>
      <c r="G32" s="109">
        <f t="shared" si="2"/>
        <v>0.6793609494245606</v>
      </c>
      <c r="H32" s="110">
        <f t="shared" si="3"/>
        <v>0.83386544224557824</v>
      </c>
      <c r="I32" s="108">
        <f t="shared" si="4"/>
        <v>0.16593211808667918</v>
      </c>
      <c r="J32" s="109">
        <f t="shared" si="5"/>
        <v>0.29557331067998943</v>
      </c>
      <c r="K32" s="111">
        <f t="shared" si="6"/>
        <v>1.2953708710122469</v>
      </c>
    </row>
    <row r="33" spans="1:11" x14ac:dyDescent="0.2">
      <c r="A33" s="112" t="s">
        <v>51</v>
      </c>
      <c r="B33" s="113">
        <f>SLA_A!B30</f>
        <v>0.1096098015306194</v>
      </c>
      <c r="C33" s="114">
        <f>SLA_B!D32</f>
        <v>4.8560453525217852E-2</v>
      </c>
      <c r="D33" s="115">
        <f>SLA_C!D32</f>
        <v>0.19303703459202534</v>
      </c>
      <c r="E33" s="116">
        <f t="shared" si="0"/>
        <v>1.8671321691042297</v>
      </c>
      <c r="F33" s="116">
        <f t="shared" si="1"/>
        <v>-0.36536893107167068</v>
      </c>
      <c r="G33" s="117">
        <f t="shared" si="2"/>
        <v>3.0773087313719936</v>
      </c>
      <c r="H33" s="118">
        <f t="shared" si="3"/>
        <v>1.027624996593707</v>
      </c>
      <c r="I33" s="116">
        <f t="shared" si="4"/>
        <v>-9.9734663681964403E-2</v>
      </c>
      <c r="J33" s="117">
        <f t="shared" si="5"/>
        <v>1.338861661810989</v>
      </c>
      <c r="K33" s="119">
        <f t="shared" si="6"/>
        <v>2.2667519947227315</v>
      </c>
    </row>
    <row r="34" spans="1:11" s="120" customFormat="1" ht="13.5" customHeight="1" x14ac:dyDescent="0.2">
      <c r="A34" s="121" t="s">
        <v>52</v>
      </c>
      <c r="B34" s="122">
        <f>SLA_A!B31</f>
        <v>6.3692244820675606E-2</v>
      </c>
      <c r="C34" s="123">
        <f>SLA_B!D33</f>
        <v>5.7486741227226509E-2</v>
      </c>
      <c r="D34" s="124">
        <f>SLA_C!D33</f>
        <v>5.6717320216537054E-2</v>
      </c>
      <c r="E34" s="125">
        <f t="shared" si="0"/>
        <v>0.28897805565614243</v>
      </c>
      <c r="F34" s="125">
        <f t="shared" si="1"/>
        <v>0.81393688864248492</v>
      </c>
      <c r="G34" s="126">
        <f t="shared" si="2"/>
        <v>-0.73864585119007142</v>
      </c>
      <c r="H34" s="127">
        <f t="shared" si="3"/>
        <v>0.15904662689292565</v>
      </c>
      <c r="I34" s="125">
        <f t="shared" si="4"/>
        <v>0.22218014435162509</v>
      </c>
      <c r="J34" s="126">
        <f t="shared" si="5"/>
        <v>-0.32136671947543538</v>
      </c>
      <c r="K34" s="128">
        <f t="shared" si="6"/>
        <v>5.9860051769115352E-2</v>
      </c>
    </row>
    <row r="35" spans="1:11" ht="13.5" customHeight="1" x14ac:dyDescent="0.2">
      <c r="A35" s="129"/>
      <c r="B35" s="130"/>
      <c r="C35" s="130"/>
      <c r="D35" s="130"/>
      <c r="E35" s="116"/>
      <c r="F35" s="116"/>
      <c r="G35" s="116"/>
      <c r="H35" s="116"/>
      <c r="I35" s="116"/>
      <c r="J35" s="116"/>
      <c r="K35" s="116"/>
    </row>
    <row r="36" spans="1:11" x14ac:dyDescent="0.2">
      <c r="A36" s="131" t="s">
        <v>89</v>
      </c>
      <c r="B36" s="132">
        <f t="shared" ref="B36:K36" si="7">AVERAGE(B9:B34)</f>
        <v>5.528421537320384E-2</v>
      </c>
      <c r="C36" s="133">
        <f t="shared" si="7"/>
        <v>5.1325968747479377E-2</v>
      </c>
      <c r="D36" s="134">
        <f t="shared" si="7"/>
        <v>8.3104424486332762E-2</v>
      </c>
      <c r="E36" s="135">
        <f t="shared" si="7"/>
        <v>2.092343392562795E-16</v>
      </c>
      <c r="F36" s="136">
        <f t="shared" si="7"/>
        <v>1.6952251568314891E-15</v>
      </c>
      <c r="G36" s="137">
        <f t="shared" si="7"/>
        <v>-3.8430797006255418E-17</v>
      </c>
      <c r="H36" s="135">
        <f t="shared" si="7"/>
        <v>1.2169752385314217E-16</v>
      </c>
      <c r="I36" s="136">
        <f t="shared" si="7"/>
        <v>4.6223708621412766E-16</v>
      </c>
      <c r="J36" s="137">
        <f t="shared" si="7"/>
        <v>-3.8430797006255418E-17</v>
      </c>
      <c r="K36" s="138">
        <f t="shared" si="7"/>
        <v>5.6792177798133003E-16</v>
      </c>
    </row>
    <row r="37" spans="1:11" ht="13.5" customHeight="1" x14ac:dyDescent="0.2">
      <c r="A37" s="139" t="s">
        <v>90</v>
      </c>
      <c r="B37" s="140">
        <f t="shared" ref="B37:K37" si="8">STDEV(B9:B34)</f>
        <v>2.9095736796971722E-2</v>
      </c>
      <c r="C37" s="141">
        <f t="shared" si="8"/>
        <v>7.5691034104896074E-3</v>
      </c>
      <c r="D37" s="142">
        <f t="shared" si="8"/>
        <v>3.5723620768033891E-2</v>
      </c>
      <c r="E37" s="143">
        <f t="shared" si="8"/>
        <v>0.99999999999999978</v>
      </c>
      <c r="F37" s="144">
        <f t="shared" si="8"/>
        <v>0.99999999999998379</v>
      </c>
      <c r="G37" s="145">
        <f t="shared" si="8"/>
        <v>1.0000000000000002</v>
      </c>
      <c r="H37" s="143">
        <f t="shared" si="8"/>
        <v>0.55037614026366277</v>
      </c>
      <c r="I37" s="144">
        <f t="shared" si="8"/>
        <v>0.27296974427855464</v>
      </c>
      <c r="J37" s="145">
        <f t="shared" si="8"/>
        <v>0.43507550872676609</v>
      </c>
      <c r="K37" s="146">
        <f t="shared" si="8"/>
        <v>0.99999999999999711</v>
      </c>
    </row>
    <row r="38" spans="1:11" x14ac:dyDescent="0.2">
      <c r="B38" s="1"/>
      <c r="C38" s="1"/>
      <c r="D38" s="1"/>
    </row>
    <row r="39" spans="1:11" x14ac:dyDescent="0.2">
      <c r="B39" s="1"/>
      <c r="C39" s="1"/>
      <c r="D39" s="1"/>
    </row>
  </sheetData>
  <mergeCells count="4">
    <mergeCell ref="E6:G6"/>
    <mergeCell ref="H6:J6"/>
    <mergeCell ref="K6:K7"/>
    <mergeCell ref="B6:D6"/>
  </mergeCells>
  <conditionalFormatting sqref="H8:J8">
    <cfRule type="expression" dxfId="1" priority="1" stopIfTrue="1">
      <formula>ISBLANK(H8)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8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36"/>
  <sheetViews>
    <sheetView showGridLines="0" workbookViewId="0"/>
  </sheetViews>
  <sheetFormatPr baseColWidth="10" defaultColWidth="16.5703125" defaultRowHeight="12.75" x14ac:dyDescent="0.2"/>
  <cols>
    <col min="1" max="1" width="1.42578125" style="14" customWidth="1"/>
    <col min="2" max="2" width="17.42578125" style="14" customWidth="1"/>
    <col min="3" max="3" width="20" style="14" customWidth="1"/>
    <col min="4" max="4" width="16.5703125" style="14" customWidth="1"/>
    <col min="5" max="16384" width="16.5703125" style="14"/>
  </cols>
  <sheetData>
    <row r="1" spans="1:7" ht="21" customHeight="1" x14ac:dyDescent="0.3">
      <c r="B1" s="210" t="s">
        <v>14</v>
      </c>
      <c r="C1" s="210"/>
      <c r="D1" s="210"/>
      <c r="E1" s="210"/>
      <c r="F1" s="148"/>
      <c r="G1" s="148"/>
    </row>
    <row r="2" spans="1:7" ht="20.25" customHeight="1" x14ac:dyDescent="0.3">
      <c r="A2" s="147"/>
      <c r="B2" s="149" t="str">
        <f>Info!A6</f>
        <v>Referenzjahr 2018</v>
      </c>
      <c r="C2" s="147"/>
      <c r="D2" s="147"/>
      <c r="E2" s="208" t="s">
        <v>91</v>
      </c>
      <c r="F2" s="209"/>
      <c r="G2" s="150">
        <v>239290002.568261</v>
      </c>
    </row>
    <row r="3" spans="1:7" ht="33" customHeight="1" x14ac:dyDescent="0.3">
      <c r="A3" s="147"/>
      <c r="B3" s="147"/>
      <c r="C3" s="147"/>
      <c r="D3" s="147"/>
      <c r="E3" s="147"/>
      <c r="F3" s="147"/>
      <c r="G3" s="17" t="str">
        <f>Info!$C$28</f>
        <v>FA_2018_20170823</v>
      </c>
    </row>
    <row r="4" spans="1:7" s="1" customFormat="1" x14ac:dyDescent="0.2">
      <c r="A4" s="130"/>
      <c r="B4" s="151" t="s">
        <v>54</v>
      </c>
      <c r="C4" s="152" t="s">
        <v>56</v>
      </c>
      <c r="D4" s="152" t="s">
        <v>57</v>
      </c>
      <c r="E4" s="152" t="s">
        <v>67</v>
      </c>
      <c r="F4" s="152" t="s">
        <v>68</v>
      </c>
      <c r="G4" s="153" t="s">
        <v>69</v>
      </c>
    </row>
    <row r="5" spans="1:7" s="154" customFormat="1" ht="11.25" customHeight="1" x14ac:dyDescent="0.2">
      <c r="A5" s="155"/>
      <c r="B5" s="156" t="s">
        <v>58</v>
      </c>
      <c r="C5" s="157"/>
      <c r="D5" s="157"/>
      <c r="E5" s="158" t="s">
        <v>92</v>
      </c>
      <c r="F5" s="158" t="s">
        <v>93</v>
      </c>
      <c r="G5" s="159" t="s">
        <v>94</v>
      </c>
    </row>
    <row r="6" spans="1:7" ht="25.5" customHeight="1" x14ac:dyDescent="0.2">
      <c r="A6" s="130"/>
      <c r="B6" s="160" t="s">
        <v>95</v>
      </c>
      <c r="C6" s="86" t="s">
        <v>60</v>
      </c>
      <c r="D6" s="86" t="s">
        <v>96</v>
      </c>
      <c r="E6" s="86" t="s">
        <v>97</v>
      </c>
      <c r="F6" s="86" t="s">
        <v>98</v>
      </c>
      <c r="G6" s="161" t="s">
        <v>99</v>
      </c>
    </row>
    <row r="7" spans="1:7" x14ac:dyDescent="0.2">
      <c r="A7" s="28"/>
      <c r="B7" s="162" t="s">
        <v>27</v>
      </c>
      <c r="C7" s="163">
        <f>SLA_B!B8</f>
        <v>1466424</v>
      </c>
      <c r="D7" s="164">
        <f>ROUND(Index!K9,3)</f>
        <v>0.17199999999999999</v>
      </c>
      <c r="E7" s="165">
        <f t="shared" ref="E7:E32" si="0">D7-D$35</f>
        <v>1.4139999999999999</v>
      </c>
      <c r="F7" s="163">
        <f t="shared" ref="F7:F32" si="1">IF(E7&gt;E$36,C7*(E7-E$36),0)</f>
        <v>252281.328923077</v>
      </c>
      <c r="G7" s="166">
        <f t="shared" ref="G7:G32" si="2">F7/F$34*G$2</f>
        <v>15929417.644275868</v>
      </c>
    </row>
    <row r="8" spans="1:7" x14ac:dyDescent="0.2">
      <c r="A8" s="28"/>
      <c r="B8" s="167" t="s">
        <v>28</v>
      </c>
      <c r="C8" s="168">
        <f>SLA_B!B9</f>
        <v>1017483</v>
      </c>
      <c r="D8" s="169">
        <f>ROUND(Index!K10,3)</f>
        <v>0.19500000000000001</v>
      </c>
      <c r="E8" s="170">
        <f t="shared" si="0"/>
        <v>1.4370000000000001</v>
      </c>
      <c r="F8" s="168">
        <f t="shared" si="1"/>
        <v>198448.31896153864</v>
      </c>
      <c r="G8" s="171">
        <f t="shared" si="2"/>
        <v>12530321.474985922</v>
      </c>
    </row>
    <row r="9" spans="1:7" x14ac:dyDescent="0.2">
      <c r="A9" s="28"/>
      <c r="B9" s="172" t="s">
        <v>29</v>
      </c>
      <c r="C9" s="173">
        <f>SLA_B!B10</f>
        <v>398762</v>
      </c>
      <c r="D9" s="174">
        <f>ROUND(Index!K11,3)</f>
        <v>-0.48299999999999998</v>
      </c>
      <c r="E9" s="175">
        <f t="shared" si="0"/>
        <v>0.75900000000000001</v>
      </c>
      <c r="F9" s="173">
        <f t="shared" si="1"/>
        <v>0</v>
      </c>
      <c r="G9" s="176">
        <f t="shared" si="2"/>
        <v>0</v>
      </c>
    </row>
    <row r="10" spans="1:7" x14ac:dyDescent="0.2">
      <c r="A10" s="28"/>
      <c r="B10" s="167" t="s">
        <v>30</v>
      </c>
      <c r="C10" s="168">
        <f>SLA_B!B11</f>
        <v>35973</v>
      </c>
      <c r="D10" s="169">
        <f>ROUND(Index!K12,3)</f>
        <v>-0.79100000000000004</v>
      </c>
      <c r="E10" s="170">
        <f t="shared" si="0"/>
        <v>0.45099999999999996</v>
      </c>
      <c r="F10" s="168">
        <f t="shared" si="1"/>
        <v>0</v>
      </c>
      <c r="G10" s="171">
        <f t="shared" si="2"/>
        <v>0</v>
      </c>
    </row>
    <row r="11" spans="1:7" x14ac:dyDescent="0.2">
      <c r="A11" s="28"/>
      <c r="B11" s="172" t="s">
        <v>31</v>
      </c>
      <c r="C11" s="173">
        <f>SLA_B!B12</f>
        <v>154093</v>
      </c>
      <c r="D11" s="174">
        <f>ROUND(Index!K13,3)</f>
        <v>-1.0249999999999999</v>
      </c>
      <c r="E11" s="175">
        <f t="shared" si="0"/>
        <v>0.21700000000000008</v>
      </c>
      <c r="F11" s="173">
        <f t="shared" si="1"/>
        <v>0</v>
      </c>
      <c r="G11" s="176">
        <f t="shared" si="2"/>
        <v>0</v>
      </c>
    </row>
    <row r="12" spans="1:7" x14ac:dyDescent="0.2">
      <c r="A12" s="28"/>
      <c r="B12" s="167" t="s">
        <v>32</v>
      </c>
      <c r="C12" s="168">
        <f>SLA_B!B13</f>
        <v>37076</v>
      </c>
      <c r="D12" s="169">
        <f>ROUND(Index!K14,3)</f>
        <v>-1.0129999999999999</v>
      </c>
      <c r="E12" s="170">
        <f t="shared" si="0"/>
        <v>0.22900000000000009</v>
      </c>
      <c r="F12" s="168">
        <f t="shared" si="1"/>
        <v>0</v>
      </c>
      <c r="G12" s="171">
        <f t="shared" si="2"/>
        <v>0</v>
      </c>
    </row>
    <row r="13" spans="1:7" x14ac:dyDescent="0.2">
      <c r="A13" s="28"/>
      <c r="B13" s="172" t="s">
        <v>33</v>
      </c>
      <c r="C13" s="173">
        <f>SLA_B!B14</f>
        <v>42420</v>
      </c>
      <c r="D13" s="174">
        <f>ROUND(Index!K15,3)</f>
        <v>-1.242</v>
      </c>
      <c r="E13" s="175">
        <f t="shared" si="0"/>
        <v>0</v>
      </c>
      <c r="F13" s="173">
        <f t="shared" si="1"/>
        <v>0</v>
      </c>
      <c r="G13" s="176">
        <f t="shared" si="2"/>
        <v>0</v>
      </c>
    </row>
    <row r="14" spans="1:7" x14ac:dyDescent="0.2">
      <c r="A14" s="28"/>
      <c r="B14" s="167" t="s">
        <v>34</v>
      </c>
      <c r="C14" s="168">
        <f>SLA_B!B15</f>
        <v>40028</v>
      </c>
      <c r="D14" s="169">
        <f>ROUND(Index!K16,3)</f>
        <v>-0.129</v>
      </c>
      <c r="E14" s="170">
        <f t="shared" si="0"/>
        <v>1.113</v>
      </c>
      <c r="F14" s="168">
        <f t="shared" si="1"/>
        <v>0</v>
      </c>
      <c r="G14" s="171">
        <f t="shared" si="2"/>
        <v>0</v>
      </c>
    </row>
    <row r="15" spans="1:7" x14ac:dyDescent="0.2">
      <c r="A15" s="28"/>
      <c r="B15" s="172" t="s">
        <v>35</v>
      </c>
      <c r="C15" s="173">
        <f>SLA_B!B16</f>
        <v>122134</v>
      </c>
      <c r="D15" s="174">
        <f>ROUND(Index!K17,3)</f>
        <v>-0.27400000000000002</v>
      </c>
      <c r="E15" s="175">
        <f t="shared" si="0"/>
        <v>0.96799999999999997</v>
      </c>
      <c r="F15" s="173">
        <f t="shared" si="1"/>
        <v>0</v>
      </c>
      <c r="G15" s="176">
        <f t="shared" si="2"/>
        <v>0</v>
      </c>
    </row>
    <row r="16" spans="1:7" x14ac:dyDescent="0.2">
      <c r="A16" s="28"/>
      <c r="B16" s="167" t="s">
        <v>36</v>
      </c>
      <c r="C16" s="168">
        <f>SLA_B!B17</f>
        <v>307461</v>
      </c>
      <c r="D16" s="169">
        <f>ROUND(Index!K18,3)</f>
        <v>-0.29699999999999999</v>
      </c>
      <c r="E16" s="170">
        <f t="shared" si="0"/>
        <v>0.94500000000000006</v>
      </c>
      <c r="F16" s="168">
        <f t="shared" si="1"/>
        <v>0</v>
      </c>
      <c r="G16" s="171">
        <f t="shared" si="2"/>
        <v>0</v>
      </c>
    </row>
    <row r="17" spans="1:7" x14ac:dyDescent="0.2">
      <c r="A17" s="28"/>
      <c r="B17" s="172" t="s">
        <v>37</v>
      </c>
      <c r="C17" s="173">
        <f>SLA_B!B18</f>
        <v>266418</v>
      </c>
      <c r="D17" s="174">
        <f>ROUND(Index!K19,3)</f>
        <v>0.23100000000000001</v>
      </c>
      <c r="E17" s="175">
        <f t="shared" si="0"/>
        <v>1.4730000000000001</v>
      </c>
      <c r="F17" s="173">
        <f t="shared" si="1"/>
        <v>61552.8048461539</v>
      </c>
      <c r="G17" s="176">
        <f t="shared" si="2"/>
        <v>3886535.479087939</v>
      </c>
    </row>
    <row r="18" spans="1:7" x14ac:dyDescent="0.2">
      <c r="A18" s="28"/>
      <c r="B18" s="167" t="s">
        <v>38</v>
      </c>
      <c r="C18" s="168">
        <f>SLA_B!B19</f>
        <v>191817</v>
      </c>
      <c r="D18" s="169">
        <f>ROUND(Index!K20,3)</f>
        <v>2.7360000000000002</v>
      </c>
      <c r="E18" s="170">
        <f t="shared" si="0"/>
        <v>3.9780000000000002</v>
      </c>
      <c r="F18" s="168">
        <f t="shared" si="1"/>
        <v>524818.68957692315</v>
      </c>
      <c r="G18" s="171">
        <f t="shared" si="2"/>
        <v>33137831.204073928</v>
      </c>
    </row>
    <row r="19" spans="1:7" x14ac:dyDescent="0.2">
      <c r="A19" s="28"/>
      <c r="B19" s="172" t="s">
        <v>39</v>
      </c>
      <c r="C19" s="173">
        <f>SLA_B!B20</f>
        <v>283231</v>
      </c>
      <c r="D19" s="174">
        <f>ROUND(Index!K21,3)</f>
        <v>-2.5000000000000001E-2</v>
      </c>
      <c r="E19" s="175">
        <f t="shared" si="0"/>
        <v>1.2170000000000001</v>
      </c>
      <c r="F19" s="173">
        <f t="shared" si="1"/>
        <v>0</v>
      </c>
      <c r="G19" s="176">
        <f t="shared" si="2"/>
        <v>0</v>
      </c>
    </row>
    <row r="20" spans="1:7" x14ac:dyDescent="0.2">
      <c r="A20" s="28"/>
      <c r="B20" s="167" t="s">
        <v>40</v>
      </c>
      <c r="C20" s="168">
        <f>SLA_B!B21</f>
        <v>79836</v>
      </c>
      <c r="D20" s="169">
        <f>ROUND(Index!K22,3)</f>
        <v>0.248</v>
      </c>
      <c r="E20" s="170">
        <f t="shared" si="0"/>
        <v>1.49</v>
      </c>
      <c r="F20" s="168">
        <f t="shared" si="1"/>
        <v>19802.398615384624</v>
      </c>
      <c r="G20" s="171">
        <f t="shared" si="2"/>
        <v>1250352.8471545062</v>
      </c>
    </row>
    <row r="21" spans="1:7" x14ac:dyDescent="0.2">
      <c r="A21" s="28"/>
      <c r="B21" s="172" t="s">
        <v>41</v>
      </c>
      <c r="C21" s="173">
        <f>SLA_B!B22</f>
        <v>54543</v>
      </c>
      <c r="D21" s="174">
        <f>ROUND(Index!K23,3)</f>
        <v>-0.66200000000000003</v>
      </c>
      <c r="E21" s="175">
        <f t="shared" si="0"/>
        <v>0.57999999999999996</v>
      </c>
      <c r="F21" s="173">
        <f t="shared" si="1"/>
        <v>0</v>
      </c>
      <c r="G21" s="176">
        <f t="shared" si="2"/>
        <v>0</v>
      </c>
    </row>
    <row r="22" spans="1:7" x14ac:dyDescent="0.2">
      <c r="A22" s="28"/>
      <c r="B22" s="167" t="s">
        <v>42</v>
      </c>
      <c r="C22" s="168">
        <f>SLA_B!B23</f>
        <v>15974</v>
      </c>
      <c r="D22" s="169">
        <f>ROUND(Index!K24,3)</f>
        <v>-1.04</v>
      </c>
      <c r="E22" s="170">
        <f t="shared" si="0"/>
        <v>0.20199999999999996</v>
      </c>
      <c r="F22" s="168">
        <f t="shared" si="1"/>
        <v>0</v>
      </c>
      <c r="G22" s="171">
        <f t="shared" si="2"/>
        <v>0</v>
      </c>
    </row>
    <row r="23" spans="1:7" x14ac:dyDescent="0.2">
      <c r="A23" s="28"/>
      <c r="B23" s="172" t="s">
        <v>43</v>
      </c>
      <c r="C23" s="173">
        <f>SLA_B!B24</f>
        <v>499065</v>
      </c>
      <c r="D23" s="174">
        <f>ROUND(Index!K25,3)</f>
        <v>-0.45900000000000002</v>
      </c>
      <c r="E23" s="175">
        <f t="shared" si="0"/>
        <v>0.78299999999999992</v>
      </c>
      <c r="F23" s="173">
        <f t="shared" si="1"/>
        <v>0</v>
      </c>
      <c r="G23" s="176">
        <f t="shared" si="2"/>
        <v>0</v>
      </c>
    </row>
    <row r="24" spans="1:7" x14ac:dyDescent="0.2">
      <c r="A24" s="28"/>
      <c r="B24" s="167" t="s">
        <v>44</v>
      </c>
      <c r="C24" s="168">
        <f>SLA_B!B25</f>
        <v>196610</v>
      </c>
      <c r="D24" s="169">
        <f>ROUND(Index!K26,3)</f>
        <v>-0.54400000000000004</v>
      </c>
      <c r="E24" s="170">
        <f t="shared" si="0"/>
        <v>0.69799999999999995</v>
      </c>
      <c r="F24" s="168">
        <f t="shared" si="1"/>
        <v>0</v>
      </c>
      <c r="G24" s="171">
        <f t="shared" si="2"/>
        <v>0</v>
      </c>
    </row>
    <row r="25" spans="1:7" x14ac:dyDescent="0.2">
      <c r="A25" s="28"/>
      <c r="B25" s="172" t="s">
        <v>45</v>
      </c>
      <c r="C25" s="173">
        <f>SLA_B!B26</f>
        <v>653675</v>
      </c>
      <c r="D25" s="174">
        <f>ROUND(Index!K27,3)</f>
        <v>-0.69499999999999995</v>
      </c>
      <c r="E25" s="175">
        <f t="shared" si="0"/>
        <v>0.54700000000000004</v>
      </c>
      <c r="F25" s="173">
        <f t="shared" si="1"/>
        <v>0</v>
      </c>
      <c r="G25" s="176">
        <f t="shared" si="2"/>
        <v>0</v>
      </c>
    </row>
    <row r="26" spans="1:7" x14ac:dyDescent="0.2">
      <c r="A26" s="28"/>
      <c r="B26" s="167" t="s">
        <v>46</v>
      </c>
      <c r="C26" s="168">
        <f>SLA_B!B27</f>
        <v>267429</v>
      </c>
      <c r="D26" s="169">
        <f>ROUND(Index!K28,3)</f>
        <v>-0.93400000000000005</v>
      </c>
      <c r="E26" s="170">
        <f t="shared" si="0"/>
        <v>0.30799999999999994</v>
      </c>
      <c r="F26" s="168">
        <f t="shared" si="1"/>
        <v>0</v>
      </c>
      <c r="G26" s="171">
        <f t="shared" si="2"/>
        <v>0</v>
      </c>
    </row>
    <row r="27" spans="1:7" x14ac:dyDescent="0.2">
      <c r="A27" s="28"/>
      <c r="B27" s="172" t="s">
        <v>47</v>
      </c>
      <c r="C27" s="173">
        <f>SLA_B!B28</f>
        <v>351946</v>
      </c>
      <c r="D27" s="174">
        <f>ROUND(Index!K29,3)</f>
        <v>0.80900000000000005</v>
      </c>
      <c r="E27" s="175">
        <f t="shared" si="0"/>
        <v>2.0510000000000002</v>
      </c>
      <c r="F27" s="173">
        <f t="shared" si="1"/>
        <v>284737.85038461548</v>
      </c>
      <c r="G27" s="176">
        <f t="shared" si="2"/>
        <v>17978770.594207775</v>
      </c>
    </row>
    <row r="28" spans="1:7" x14ac:dyDescent="0.2">
      <c r="A28" s="28"/>
      <c r="B28" s="167" t="s">
        <v>48</v>
      </c>
      <c r="C28" s="168">
        <f>SLA_B!B29</f>
        <v>773407</v>
      </c>
      <c r="D28" s="169">
        <f>ROUND(Index!K30,3)</f>
        <v>1.319</v>
      </c>
      <c r="E28" s="170">
        <f t="shared" si="0"/>
        <v>2.5609999999999999</v>
      </c>
      <c r="F28" s="168">
        <f t="shared" si="1"/>
        <v>1020153.5794230769</v>
      </c>
      <c r="G28" s="171">
        <f t="shared" si="2"/>
        <v>64414011.521590106</v>
      </c>
    </row>
    <row r="29" spans="1:7" x14ac:dyDescent="0.2">
      <c r="A29" s="28"/>
      <c r="B29" s="172" t="s">
        <v>49</v>
      </c>
      <c r="C29" s="173">
        <f>SLA_B!B30</f>
        <v>335696</v>
      </c>
      <c r="D29" s="174">
        <f>ROUND(Index!K31,3)</f>
        <v>0.28000000000000003</v>
      </c>
      <c r="E29" s="175">
        <f t="shared" si="0"/>
        <v>1.522</v>
      </c>
      <c r="F29" s="173">
        <f t="shared" si="1"/>
        <v>94007.791384615426</v>
      </c>
      <c r="G29" s="176">
        <f t="shared" si="2"/>
        <v>5935791.5116980253</v>
      </c>
    </row>
    <row r="30" spans="1:7" x14ac:dyDescent="0.2">
      <c r="A30" s="28"/>
      <c r="B30" s="167" t="s">
        <v>50</v>
      </c>
      <c r="C30" s="168">
        <f>SLA_B!B31</f>
        <v>178107</v>
      </c>
      <c r="D30" s="169">
        <f>ROUND(Index!K32,3)</f>
        <v>1.2949999999999999</v>
      </c>
      <c r="E30" s="170">
        <f t="shared" si="0"/>
        <v>2.5369999999999999</v>
      </c>
      <c r="F30" s="168">
        <f t="shared" si="1"/>
        <v>230655.41526923078</v>
      </c>
      <c r="G30" s="171">
        <f t="shared" si="2"/>
        <v>14563925.350408169</v>
      </c>
    </row>
    <row r="31" spans="1:7" x14ac:dyDescent="0.2">
      <c r="A31" s="28"/>
      <c r="B31" s="172" t="s">
        <v>51</v>
      </c>
      <c r="C31" s="173">
        <f>SLA_B!B32</f>
        <v>484736</v>
      </c>
      <c r="D31" s="174">
        <f>ROUND(Index!K33,3)</f>
        <v>2.2669999999999999</v>
      </c>
      <c r="E31" s="175">
        <f t="shared" si="0"/>
        <v>3.5089999999999999</v>
      </c>
      <c r="F31" s="173">
        <f t="shared" si="1"/>
        <v>1098915.1556923077</v>
      </c>
      <c r="G31" s="176">
        <f t="shared" si="2"/>
        <v>69387134.37641941</v>
      </c>
    </row>
    <row r="32" spans="1:7" x14ac:dyDescent="0.2">
      <c r="A32" s="28"/>
      <c r="B32" s="167" t="s">
        <v>52</v>
      </c>
      <c r="C32" s="177">
        <f>SLA_B!B33</f>
        <v>72782</v>
      </c>
      <c r="D32" s="178">
        <f>ROUND(Index!K34,3)</f>
        <v>0.06</v>
      </c>
      <c r="E32" s="179">
        <f t="shared" si="0"/>
        <v>1.302</v>
      </c>
      <c r="F32" s="168">
        <f t="shared" si="1"/>
        <v>4369.7193076923204</v>
      </c>
      <c r="G32" s="171">
        <f t="shared" si="2"/>
        <v>275910.56435932615</v>
      </c>
    </row>
    <row r="33" spans="1:7" ht="7.5" customHeight="1" x14ac:dyDescent="0.2">
      <c r="A33" s="28"/>
      <c r="B33" s="162"/>
      <c r="C33" s="180"/>
      <c r="D33" s="180"/>
      <c r="E33" s="165"/>
      <c r="F33" s="163"/>
      <c r="G33" s="181"/>
    </row>
    <row r="34" spans="1:7" x14ac:dyDescent="0.2">
      <c r="A34" s="28"/>
      <c r="B34" s="182" t="s">
        <v>63</v>
      </c>
      <c r="C34" s="183">
        <f>SUM(C7:C32)</f>
        <v>8327126</v>
      </c>
      <c r="D34" s="184"/>
      <c r="E34" s="184"/>
      <c r="F34" s="183">
        <f>SUM(F7:F32)</f>
        <v>3789743.0523846163</v>
      </c>
      <c r="G34" s="171">
        <f>SUM(G7:G32)</f>
        <v>239290002.568261</v>
      </c>
    </row>
    <row r="35" spans="1:7" s="185" customFormat="1" x14ac:dyDescent="0.2">
      <c r="A35" s="186"/>
      <c r="B35" s="187" t="s">
        <v>100</v>
      </c>
      <c r="C35" s="186"/>
      <c r="D35" s="188">
        <f>MIN(D7:D32)</f>
        <v>-1.242</v>
      </c>
      <c r="E35" s="188">
        <f>MIN(E7:E32)</f>
        <v>0</v>
      </c>
      <c r="F35" s="186"/>
      <c r="G35" s="189"/>
    </row>
    <row r="36" spans="1:7" s="185" customFormat="1" x14ac:dyDescent="0.2">
      <c r="A36" s="186"/>
      <c r="B36" s="190" t="s">
        <v>89</v>
      </c>
      <c r="C36" s="191"/>
      <c r="D36" s="192">
        <f>AVERAGE(D7:D32)</f>
        <v>-3.8461538461519279E-5</v>
      </c>
      <c r="E36" s="192">
        <f>AVERAGE(E7:E32)</f>
        <v>1.2419615384615383</v>
      </c>
      <c r="F36" s="191"/>
      <c r="G36" s="193"/>
    </row>
  </sheetData>
  <mergeCells count="2">
    <mergeCell ref="E2:F2"/>
    <mergeCell ref="B1:E1"/>
  </mergeCells>
  <conditionalFormatting sqref="G2">
    <cfRule type="expression" dxfId="0" priority="1" stopIfTrue="1">
      <formula>ISBLANK(G2)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2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Info</vt:lpstr>
      <vt:lpstr>SLA_A</vt:lpstr>
      <vt:lpstr>SLA_B</vt:lpstr>
      <vt:lpstr>SLA_C</vt:lpstr>
      <vt:lpstr>Index</vt:lpstr>
      <vt:lpstr>Total_SLA_AC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2011-12-22T15:25:33Z</cp:lastPrinted>
  <dcterms:created xsi:type="dcterms:W3CDTF">2006-05-21T10:23:50Z</dcterms:created>
  <dcterms:modified xsi:type="dcterms:W3CDTF">2017-11-03T14:11:06Z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SLA_AC_2018.xlsx</vt:lpwstr>
  </property>
</Properties>
</file>