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Projektphase-NFA\datengrundlage\HA\"/>
    </mc:Choice>
  </mc:AlternateContent>
  <xr:revisionPtr revIDLastSave="0" documentId="8_{3EA3DE2B-7F12-4DA2-A1A7-4D2D277FCE06}" xr6:coauthVersionLast="47" xr6:coauthVersionMax="47" xr10:uidLastSave="{00000000-0000-0000-0000-000000000000}"/>
  <bookViews>
    <workbookView xWindow="-110" yWindow="-110" windowWidth="38620" windowHeight="21100" xr2:uid="{957CEB2F-4CA9-4D28-9BA9-B579D2D919A9}"/>
  </bookViews>
  <sheets>
    <sheet name="Bilanz_vor_HA" sheetId="1" r:id="rId1"/>
    <sheet name="Bilanz_nach_HA" sheetId="2" r:id="rId2"/>
    <sheet name="Bereinigung_Härteausgleich" sheetId="3" r:id="rId3"/>
  </sheets>
  <definedNames>
    <definedName name="epsilon">Bilanz_nach_HA!$J$36</definedName>
    <definedName name="solver_adj" localSheetId="1" hidden="1">Bilanz_nach_HA!$J$36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hs1" localSheetId="1" hidden="1">Bilanz_nach_HA!$J$33</definedName>
    <definedName name="solver_lin" localSheetId="1" hidden="1">2</definedName>
    <definedName name="solver_neg" localSheetId="1" hidden="1">2</definedName>
    <definedName name="solver_num" localSheetId="1" hidden="1">1</definedName>
    <definedName name="solver_nwt" localSheetId="1" hidden="1">1</definedName>
    <definedName name="solver_opt" localSheetId="1" hidden="1">Bilanz_nach_HA!$J$36</definedName>
    <definedName name="solver_pre" localSheetId="1" hidden="1">0.000001</definedName>
    <definedName name="solver_rel1" localSheetId="1" hidden="1">2</definedName>
    <definedName name="solver_rhs1" localSheetId="1" hidden="1">Bilanz_nach_HA!$J$35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2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F7" i="2"/>
  <c r="G7" i="2" s="1"/>
  <c r="C7" i="2"/>
  <c r="I7" i="2" s="1"/>
  <c r="J7" i="2" s="1"/>
  <c r="C7" i="3" s="1"/>
  <c r="H7" i="2"/>
  <c r="F8" i="2"/>
  <c r="G8" i="2" s="1"/>
  <c r="I8" i="2" s="1"/>
  <c r="J8" i="2" s="1"/>
  <c r="C8" i="3" s="1"/>
  <c r="C8" i="2"/>
  <c r="H8" i="2"/>
  <c r="F9" i="2"/>
  <c r="G9" i="2" s="1"/>
  <c r="I9" i="2" s="1"/>
  <c r="J9" i="2" s="1"/>
  <c r="C9" i="3" s="1"/>
  <c r="C9" i="2"/>
  <c r="H9" i="2"/>
  <c r="G10" i="3"/>
  <c r="F11" i="2"/>
  <c r="G11" i="2" s="1"/>
  <c r="C11" i="2"/>
  <c r="H11" i="2" s="1"/>
  <c r="G12" i="3"/>
  <c r="F13" i="2"/>
  <c r="G13" i="2"/>
  <c r="C13" i="2"/>
  <c r="H13" i="2"/>
  <c r="I13" i="2"/>
  <c r="J13" i="2"/>
  <c r="C13" i="3" s="1"/>
  <c r="G14" i="3"/>
  <c r="F15" i="2"/>
  <c r="G15" i="2" s="1"/>
  <c r="I15" i="2" s="1"/>
  <c r="J15" i="2" s="1"/>
  <c r="C15" i="2"/>
  <c r="H15" i="2"/>
  <c r="F16" i="2"/>
  <c r="G16" i="2" s="1"/>
  <c r="I16" i="2" s="1"/>
  <c r="J16" i="2" s="1"/>
  <c r="C16" i="2"/>
  <c r="H16" i="2"/>
  <c r="G17" i="3"/>
  <c r="G18" i="3"/>
  <c r="F19" i="2"/>
  <c r="G19" i="2"/>
  <c r="C19" i="2"/>
  <c r="I19" i="2" s="1"/>
  <c r="H19" i="2"/>
  <c r="F20" i="2"/>
  <c r="G20" i="2"/>
  <c r="C20" i="2"/>
  <c r="I20" i="2" s="1"/>
  <c r="H20" i="2"/>
  <c r="F21" i="2"/>
  <c r="G21" i="2"/>
  <c r="C21" i="2"/>
  <c r="I21" i="2" s="1"/>
  <c r="H21" i="2"/>
  <c r="F22" i="2"/>
  <c r="G22" i="2"/>
  <c r="C22" i="2"/>
  <c r="I22" i="2" s="1"/>
  <c r="H22" i="2"/>
  <c r="F23" i="2"/>
  <c r="G23" i="2"/>
  <c r="C23" i="2"/>
  <c r="I23" i="2" s="1"/>
  <c r="H23" i="2"/>
  <c r="F24" i="2"/>
  <c r="G24" i="2"/>
  <c r="C24" i="2"/>
  <c r="I24" i="2" s="1"/>
  <c r="H24" i="2"/>
  <c r="F25" i="2"/>
  <c r="G25" i="2"/>
  <c r="C25" i="2"/>
  <c r="I25" i="2" s="1"/>
  <c r="H25" i="2"/>
  <c r="C26" i="2"/>
  <c r="H26" i="2" s="1"/>
  <c r="J26" i="2"/>
  <c r="C26" i="3"/>
  <c r="G26" i="3"/>
  <c r="G27" i="3"/>
  <c r="F28" i="2"/>
  <c r="G28" i="2"/>
  <c r="C28" i="2"/>
  <c r="H28" i="2"/>
  <c r="I28" i="2"/>
  <c r="J28" i="2"/>
  <c r="C28" i="3"/>
  <c r="G28" i="3" s="1"/>
  <c r="F29" i="2"/>
  <c r="G29" i="2"/>
  <c r="C29" i="2"/>
  <c r="H29" i="2"/>
  <c r="I29" i="2"/>
  <c r="J29" i="2"/>
  <c r="C29" i="3"/>
  <c r="G29" i="3" s="1"/>
  <c r="G30" i="3"/>
  <c r="F31" i="2"/>
  <c r="G31" i="2" s="1"/>
  <c r="I31" i="2" s="1"/>
  <c r="J31" i="2" s="1"/>
  <c r="C31" i="2"/>
  <c r="H31" i="2"/>
  <c r="C6" i="2"/>
  <c r="J6" i="2"/>
  <c r="C10" i="2"/>
  <c r="H10" i="2" s="1"/>
  <c r="J10" i="2"/>
  <c r="C10" i="3" s="1"/>
  <c r="C12" i="2"/>
  <c r="J12" i="2" s="1"/>
  <c r="C14" i="2"/>
  <c r="J14" i="2" s="1"/>
  <c r="C14" i="3" s="1"/>
  <c r="C17" i="2"/>
  <c r="H17" i="2" s="1"/>
  <c r="J17" i="2"/>
  <c r="C18" i="2"/>
  <c r="H18" i="2" s="1"/>
  <c r="J18" i="2"/>
  <c r="C18" i="3" s="1"/>
  <c r="F27" i="2"/>
  <c r="G27" i="2" s="1"/>
  <c r="C27" i="2"/>
  <c r="H27" i="2" s="1"/>
  <c r="C30" i="2"/>
  <c r="H30" i="2" s="1"/>
  <c r="J30" i="2"/>
  <c r="D33" i="2"/>
  <c r="C17" i="3"/>
  <c r="C30" i="3"/>
  <c r="F6" i="2"/>
  <c r="G6" i="2"/>
  <c r="H6" i="2"/>
  <c r="I6" i="2"/>
  <c r="F10" i="2"/>
  <c r="G10" i="2"/>
  <c r="I10" i="2"/>
  <c r="F12" i="2"/>
  <c r="G12" i="2"/>
  <c r="H12" i="2"/>
  <c r="I12" i="2"/>
  <c r="F14" i="2"/>
  <c r="G14" i="2" s="1"/>
  <c r="H14" i="2"/>
  <c r="I14" i="2"/>
  <c r="F17" i="2"/>
  <c r="G17" i="2"/>
  <c r="F18" i="2"/>
  <c r="G18" i="2"/>
  <c r="I18" i="2"/>
  <c r="F26" i="2"/>
  <c r="G26" i="2" s="1"/>
  <c r="F30" i="2"/>
  <c r="G30" i="2" s="1"/>
  <c r="F32" i="2"/>
  <c r="E33" i="2"/>
  <c r="N33" i="1"/>
  <c r="F33" i="2" s="1"/>
  <c r="D33" i="1"/>
  <c r="E33" i="1"/>
  <c r="F33" i="1"/>
  <c r="G33" i="1"/>
  <c r="I33" i="1"/>
  <c r="J33" i="1"/>
  <c r="K33" i="1"/>
  <c r="L33" i="1"/>
  <c r="M33" i="1"/>
  <c r="H32" i="3"/>
  <c r="I32" i="3" s="1"/>
  <c r="C33" i="2"/>
  <c r="C16" i="3" l="1"/>
  <c r="G9" i="3"/>
  <c r="C31" i="3"/>
  <c r="C15" i="3"/>
  <c r="G13" i="3"/>
  <c r="I11" i="2"/>
  <c r="J11" i="2" s="1"/>
  <c r="C12" i="3"/>
  <c r="G7" i="3"/>
  <c r="G33" i="2"/>
  <c r="G8" i="3"/>
  <c r="I27" i="2"/>
  <c r="J27" i="2" s="1"/>
  <c r="I30" i="2"/>
  <c r="I26" i="2"/>
  <c r="I17" i="2"/>
  <c r="J25" i="2"/>
  <c r="J24" i="2"/>
  <c r="J23" i="2"/>
  <c r="J22" i="2"/>
  <c r="C22" i="3" s="1"/>
  <c r="J21" i="2"/>
  <c r="C21" i="3" s="1"/>
  <c r="J20" i="2"/>
  <c r="C20" i="3" s="1"/>
  <c r="J19" i="2"/>
  <c r="C19" i="3" s="1"/>
  <c r="C6" i="3"/>
  <c r="G31" i="3" l="1"/>
  <c r="C24" i="3"/>
  <c r="G16" i="3"/>
  <c r="C25" i="3"/>
  <c r="C27" i="3"/>
  <c r="G20" i="3"/>
  <c r="C11" i="3"/>
  <c r="G21" i="3"/>
  <c r="J33" i="2"/>
  <c r="C23" i="3"/>
  <c r="G19" i="3"/>
  <c r="G15" i="3"/>
  <c r="G22" i="3"/>
  <c r="G25" i="3" l="1"/>
  <c r="K9" i="2"/>
  <c r="K31" i="2"/>
  <c r="K8" i="2"/>
  <c r="K24" i="2"/>
  <c r="C33" i="3"/>
  <c r="K15" i="2"/>
  <c r="J39" i="2"/>
  <c r="K32" i="2"/>
  <c r="L32" i="2" s="1"/>
  <c r="J40" i="2"/>
  <c r="K17" i="2"/>
  <c r="K12" i="2"/>
  <c r="K20" i="2"/>
  <c r="K28" i="2"/>
  <c r="K22" i="2"/>
  <c r="K16" i="2"/>
  <c r="K14" i="2"/>
  <c r="K30" i="2"/>
  <c r="K7" i="2"/>
  <c r="K23" i="2"/>
  <c r="K25" i="2"/>
  <c r="K21" i="2"/>
  <c r="K18" i="2"/>
  <c r="K13" i="2"/>
  <c r="K6" i="2"/>
  <c r="K27" i="2"/>
  <c r="K10" i="2"/>
  <c r="K19" i="2"/>
  <c r="K11" i="2"/>
  <c r="K29" i="2"/>
  <c r="K26" i="2"/>
  <c r="G24" i="3"/>
  <c r="G23" i="3"/>
  <c r="G11" i="3"/>
  <c r="D19" i="3" l="1"/>
  <c r="L19" i="2"/>
  <c r="D25" i="3"/>
  <c r="L25" i="2"/>
  <c r="D20" i="3"/>
  <c r="L20" i="2"/>
  <c r="D24" i="3"/>
  <c r="L24" i="2"/>
  <c r="L10" i="2"/>
  <c r="D10" i="3"/>
  <c r="D23" i="3"/>
  <c r="L23" i="2"/>
  <c r="D12" i="3"/>
  <c r="L12" i="2"/>
  <c r="D8" i="3"/>
  <c r="L8" i="2"/>
  <c r="D27" i="3"/>
  <c r="L27" i="2"/>
  <c r="D7" i="3"/>
  <c r="L7" i="2"/>
  <c r="D17" i="3"/>
  <c r="L17" i="2"/>
  <c r="D31" i="3"/>
  <c r="L31" i="2"/>
  <c r="D6" i="3"/>
  <c r="L6" i="2"/>
  <c r="K33" i="2"/>
  <c r="D30" i="3"/>
  <c r="L30" i="2"/>
  <c r="D9" i="3"/>
  <c r="L9" i="2"/>
  <c r="D13" i="3"/>
  <c r="L13" i="2"/>
  <c r="J41" i="2"/>
  <c r="D14" i="3"/>
  <c r="L14" i="2"/>
  <c r="G33" i="3"/>
  <c r="D26" i="3"/>
  <c r="L26" i="2"/>
  <c r="D16" i="3"/>
  <c r="L16" i="2"/>
  <c r="D29" i="3"/>
  <c r="L29" i="2"/>
  <c r="D18" i="3"/>
  <c r="L18" i="2"/>
  <c r="D22" i="3"/>
  <c r="L22" i="2"/>
  <c r="D15" i="3"/>
  <c r="L15" i="2"/>
  <c r="D11" i="3"/>
  <c r="L11" i="2"/>
  <c r="D21" i="3"/>
  <c r="L21" i="2"/>
  <c r="D28" i="3"/>
  <c r="L28" i="2"/>
  <c r="C40" i="3"/>
  <c r="C39" i="3"/>
  <c r="H18" i="3" l="1"/>
  <c r="I18" i="3" s="1"/>
  <c r="E18" i="3"/>
  <c r="E31" i="3"/>
  <c r="E8" i="3"/>
  <c r="E9" i="3"/>
  <c r="H24" i="3"/>
  <c r="I24" i="3" s="1"/>
  <c r="E24" i="3"/>
  <c r="E28" i="3"/>
  <c r="C41" i="3"/>
  <c r="E29" i="3"/>
  <c r="H19" i="3"/>
  <c r="I19" i="3" s="1"/>
  <c r="E19" i="3"/>
  <c r="E21" i="3"/>
  <c r="E11" i="3"/>
  <c r="E12" i="3"/>
  <c r="H30" i="3"/>
  <c r="I30" i="3" s="1"/>
  <c r="E30" i="3"/>
  <c r="E20" i="3"/>
  <c r="E15" i="3"/>
  <c r="D33" i="3"/>
  <c r="E33" i="3" s="1"/>
  <c r="L33" i="2"/>
  <c r="H7" i="3"/>
  <c r="I7" i="3" s="1"/>
  <c r="E7" i="3"/>
  <c r="E23" i="3"/>
  <c r="E26" i="3"/>
  <c r="D39" i="3"/>
  <c r="D40" i="3"/>
  <c r="E40" i="3" s="1"/>
  <c r="E17" i="3"/>
  <c r="E14" i="3"/>
  <c r="E16" i="3"/>
  <c r="H10" i="3"/>
  <c r="I10" i="3" s="1"/>
  <c r="E10" i="3"/>
  <c r="E25" i="3"/>
  <c r="E22" i="3"/>
  <c r="E13" i="3"/>
  <c r="H6" i="3"/>
  <c r="E6" i="3"/>
  <c r="E27" i="3"/>
  <c r="D41" i="3" l="1"/>
  <c r="H13" i="3"/>
  <c r="I13" i="3" s="1"/>
  <c r="H16" i="3"/>
  <c r="I16" i="3" s="1"/>
  <c r="H12" i="3"/>
  <c r="I12" i="3" s="1"/>
  <c r="H29" i="3"/>
  <c r="I29" i="3" s="1"/>
  <c r="H9" i="3"/>
  <c r="I9" i="3" s="1"/>
  <c r="I6" i="3"/>
  <c r="H26" i="3"/>
  <c r="I26" i="3" s="1"/>
  <c r="E41" i="3"/>
  <c r="H22" i="3"/>
  <c r="I22" i="3" s="1"/>
  <c r="H14" i="3"/>
  <c r="I14" i="3" s="1"/>
  <c r="H11" i="3"/>
  <c r="I11" i="3" s="1"/>
  <c r="E39" i="3"/>
  <c r="H8" i="3"/>
  <c r="I8" i="3" s="1"/>
  <c r="H23" i="3"/>
  <c r="I23" i="3" s="1"/>
  <c r="H15" i="3"/>
  <c r="I15" i="3" s="1"/>
  <c r="H27" i="3"/>
  <c r="I27" i="3" s="1"/>
  <c r="H25" i="3"/>
  <c r="I25" i="3" s="1"/>
  <c r="H17" i="3"/>
  <c r="I17" i="3" s="1"/>
  <c r="H20" i="3"/>
  <c r="I20" i="3" s="1"/>
  <c r="H21" i="3"/>
  <c r="I21" i="3" s="1"/>
  <c r="H28" i="3"/>
  <c r="I28" i="3" s="1"/>
  <c r="H31" i="3"/>
  <c r="I31" i="3" s="1"/>
  <c r="H33" i="3" l="1"/>
  <c r="I33" i="3" s="1"/>
</calcChain>
</file>

<file path=xl/sharedStrings.xml><?xml version="1.0" encoding="utf-8"?>
<sst xmlns="http://schemas.openxmlformats.org/spreadsheetml/2006/main" count="142" uniqueCount="67">
  <si>
    <t>Wegfall bisherige Transfers</t>
  </si>
  <si>
    <t>Neues Ausgleichssystem</t>
  </si>
  <si>
    <t>Bilanz vor HA</t>
  </si>
  <si>
    <t>Index SSE nach RA</t>
  </si>
  <si>
    <t>Kant Nr</t>
  </si>
  <si>
    <t>Kanton</t>
  </si>
  <si>
    <t>Index Fin.-kraft</t>
  </si>
  <si>
    <t>Finanzkraft-abstufung</t>
  </si>
  <si>
    <t>Kantonsanteil DBSt</t>
  </si>
  <si>
    <t>Aufgaben-entflechtung</t>
  </si>
  <si>
    <t>Total</t>
  </si>
  <si>
    <t>RI</t>
  </si>
  <si>
    <t>RA</t>
  </si>
  <si>
    <t>GLA</t>
  </si>
  <si>
    <t>SLA_A_C</t>
  </si>
  <si>
    <t>SLA_F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</si>
  <si>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</si>
  <si>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</si>
  <si>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</si>
  <si>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</si>
  <si>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</si>
  <si>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</si>
  <si>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</si>
  <si>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</si>
  <si>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</si>
  <si>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</si>
  <si>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</si>
  <si>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</si>
  <si>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</si>
  <si>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</si>
  <si>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</si>
  <si>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</si>
  <si>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</si>
  <si>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</si>
  <si>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</si>
  <si>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</si>
  <si>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</si>
  <si>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</si>
  <si>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</si>
  <si>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</si>
  <si>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</si>
  <si>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</si>
  <si>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>divers</t>
  </si>
  <si>
    <t>Massgebende Wohnbevölkerung 2004/05</t>
  </si>
  <si>
    <t>SSE</t>
  </si>
  <si>
    <t>Grenzwert</t>
  </si>
  <si>
    <t>Differenz</t>
  </si>
  <si>
    <t>in 1'000 Franken</t>
  </si>
  <si>
    <t>in Prozent der SSE</t>
  </si>
  <si>
    <t>Auszahlung</t>
  </si>
  <si>
    <t>Einzahlung</t>
  </si>
  <si>
    <t>in 1'000 Franken; + = Belastung, - = Entlastung</t>
  </si>
  <si>
    <t>HA gemäss Bundesbeschluss</t>
  </si>
  <si>
    <t>RI 2004/05</t>
  </si>
  <si>
    <t>Epsilon (=Steigung Entlastungsgrenze)</t>
  </si>
  <si>
    <t>Kalkulierter Härteausgleich</t>
  </si>
  <si>
    <t>Ressourcen-index 2008</t>
  </si>
  <si>
    <t>Bereinigter Härteausgleich 2008</t>
  </si>
  <si>
    <t>Kalkulierter Härteausgleich 2004/05</t>
  </si>
  <si>
    <t>Global-bilanz 04/05 nach HA</t>
  </si>
  <si>
    <t>Global-bilanz vor HA</t>
  </si>
  <si>
    <t>Saldo HA</t>
  </si>
  <si>
    <t>Bund</t>
  </si>
  <si>
    <t>Kantone</t>
  </si>
  <si>
    <t>Finanzierung HA</t>
  </si>
  <si>
    <t>kalkulierter Härte-ausgleich 2004/05</t>
  </si>
  <si>
    <t>Bereinigter Härte-ausgleich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</si>
</sst>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1" formatCode="#,##0.0"/>
    <numFmt numFmtId="172" formatCode="0.0"/>
    <numFmt numFmtId="173" formatCode="0.0%"/>
    <numFmt numFmtId="176" formatCode="0.000%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3" fontId="0" fillId="2" borderId="1" xfId="0" applyNumberForma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3" fontId="0" fillId="0" borderId="1" xfId="0" applyNumberFormat="1" applyFill="1" applyBorder="1"/>
    <xf numFmtId="173" fontId="0" fillId="0" borderId="1" xfId="0" applyNumberFormat="1" applyBorder="1"/>
    <xf numFmtId="176" fontId="0" fillId="0" borderId="1" xfId="0" applyNumberFormat="1" applyBorder="1"/>
    <xf numFmtId="173" fontId="2" fillId="0" borderId="1" xfId="0" applyNumberFormat="1" applyFont="1" applyBorder="1"/>
    <xf numFmtId="3" fontId="0" fillId="0" borderId="0" xfId="0" applyNumberFormat="1"/>
    <xf numFmtId="0" fontId="3" fillId="0" borderId="0" xfId="0" applyFont="1"/>
    <xf numFmtId="10" fontId="0" fillId="0" borderId="1" xfId="0" applyNumberFormat="1" applyBorder="1"/>
    <xf numFmtId="171" fontId="0" fillId="3" borderId="1" xfId="0" applyNumberFormat="1" applyFill="1" applyBorder="1"/>
    <xf numFmtId="0" fontId="0" fillId="3" borderId="0" xfId="0" applyFill="1"/>
    <xf numFmtId="0" fontId="2" fillId="3" borderId="1" xfId="0" applyFont="1" applyFill="1" applyBorder="1" applyAlignment="1">
      <alignment horizontal="center" wrapText="1"/>
    </xf>
    <xf numFmtId="171" fontId="4" fillId="3" borderId="1" xfId="0" applyNumberFormat="1" applyFont="1" applyFill="1" applyBorder="1"/>
    <xf numFmtId="172" fontId="0" fillId="3" borderId="1" xfId="0" applyNumberFormat="1" applyFill="1" applyBorder="1"/>
    <xf numFmtId="0" fontId="2" fillId="2" borderId="1" xfId="0" applyFont="1" applyFill="1" applyBorder="1" applyAlignment="1">
      <alignment horizontal="center" wrapText="1"/>
    </xf>
    <xf numFmtId="10" fontId="2" fillId="2" borderId="1" xfId="0" applyNumberFormat="1" applyFont="1" applyFill="1" applyBorder="1"/>
    <xf numFmtId="0" fontId="2" fillId="3" borderId="1" xfId="0" applyFont="1" applyFill="1" applyBorder="1"/>
    <xf numFmtId="172" fontId="2" fillId="2" borderId="1" xfId="0" applyNumberFormat="1" applyFont="1" applyFill="1" applyBorder="1"/>
    <xf numFmtId="0" fontId="2" fillId="0" borderId="0" xfId="0" applyFont="1" applyFill="1" applyBorder="1"/>
    <xf numFmtId="0" fontId="2" fillId="0" borderId="0" xfId="0" applyFont="1"/>
    <xf numFmtId="3" fontId="5" fillId="0" borderId="0" xfId="0" applyNumberFormat="1" applyFont="1"/>
    <xf numFmtId="0" fontId="2" fillId="0" borderId="1" xfId="0" applyFont="1" applyFill="1" applyBorder="1"/>
    <xf numFmtId="3" fontId="5" fillId="0" borderId="1" xfId="0" applyNumberFormat="1" applyFont="1" applyBorder="1"/>
    <xf numFmtId="0" fontId="0" fillId="0" borderId="3" xfId="0" applyBorder="1"/>
    <xf numFmtId="0" fontId="2" fillId="0" borderId="4" xfId="0" applyFont="1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2" fillId="3" borderId="4" xfId="0" applyFont="1" applyFill="1" applyBorder="1" applyAlignment="1">
      <alignment horizontal="center" vertical="center"/>
    </xf>
    <xf numFmtId="0" fontId="0" fillId="3" borderId="5" xfId="0" applyFill="1" applyBorder="1" applyAlignment="1"/>
    <xf numFmtId="0" fontId="0" fillId="3" borderId="6" xfId="0" applyFill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3" borderId="2" xfId="0" applyFont="1" applyFill="1" applyBorder="1" applyAlignment="1">
      <alignment horizontal="center" wrapText="1"/>
    </xf>
    <xf numFmtId="0" fontId="0" fillId="3" borderId="7" xfId="0" applyFill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/>
    <xf numFmtId="0" fontId="0" fillId="3" borderId="1" xfId="0" applyFill="1" applyBorder="1" applyAlignment="1"/>
    <xf numFmtId="0" fontId="0" fillId="0" borderId="1" xfId="0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172" fontId="2" fillId="2" borderId="2" xfId="0" applyNumberFormat="1" applyFont="1" applyFill="1" applyBorder="1" applyAlignment="1">
      <alignment horizontal="center" wrapText="1"/>
    </xf>
    <xf numFmtId="0" fontId="2" fillId="2" borderId="7" xfId="0" applyFont="1" applyFill="1" applyBorder="1" applyAlignment="1">
      <alignment wrapText="1"/>
    </xf>
    <xf numFmtId="0" fontId="0" fillId="2" borderId="1" xfId="0" applyFill="1" applyBorder="1" applyAlignment="1"/>
    <xf numFmtId="0" fontId="2" fillId="3" borderId="8" xfId="0" applyFont="1" applyFill="1" applyBorder="1" applyAlignment="1">
      <alignment horizontal="center" wrapText="1"/>
    </xf>
    <xf numFmtId="0" fontId="0" fillId="3" borderId="9" xfId="0" applyFill="1" applyBorder="1" applyAlignment="1"/>
    <xf numFmtId="0" fontId="0" fillId="0" borderId="10" xfId="0" applyBorder="1" applyAlignment="1"/>
  </cellXfs>
  <cellStyles count="1">
    <cellStyle name="Standard" xfId="0" builtinId="0"/>
  </cellStyles>
  <dxfs count="1"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036F-D085-4383-AA3E-F375B21EAE1B}">
  <dimension ref="A3:O33"/>
  <sheetViews>
    <sheetView tabSelected="1" topLeftCell="A2" workbookViewId="0">
      <selection activeCell="Q33" sqref="Q33"/>
    </sheetView>
  </sheetViews>
  <sheetFormatPr baseColWidth="10" defaultRowHeight="12.5" x14ac:dyDescent="0.25"/>
  <cols>
    <col min="1" max="1" width="6" customWidth="1"/>
    <col min="2" max="2" width="8.1796875" customWidth="1"/>
    <col min="3" max="3" width="8.81640625" customWidth="1"/>
    <col min="5" max="5" width="11" customWidth="1"/>
    <col min="6" max="6" width="13.54296875" customWidth="1"/>
    <col min="8" max="8" width="7.26953125" customWidth="1"/>
    <col min="9" max="9" width="11.54296875" customWidth="1"/>
    <col min="10" max="12" width="10.1796875" customWidth="1"/>
    <col min="13" max="13" width="10.1796875" style="16" customWidth="1"/>
    <col min="14" max="14" width="12.26953125" customWidth="1"/>
    <col min="15" max="15" width="9.7265625" customWidth="1"/>
  </cols>
  <sheetData>
    <row r="3" spans="1:15" ht="13" x14ac:dyDescent="0.3">
      <c r="A3" s="24" t="s">
        <v>51</v>
      </c>
    </row>
    <row r="4" spans="1:15" ht="13" x14ac:dyDescent="0.3">
      <c r="A4" s="1"/>
      <c r="B4" s="1"/>
      <c r="C4" s="41" t="s">
        <v>0</v>
      </c>
      <c r="D4" s="42"/>
      <c r="E4" s="42"/>
      <c r="F4" s="42"/>
      <c r="G4" s="43"/>
      <c r="H4" s="44" t="s">
        <v>1</v>
      </c>
      <c r="I4" s="45"/>
      <c r="J4" s="45"/>
      <c r="K4" s="45"/>
      <c r="L4" s="45"/>
      <c r="M4" s="46"/>
      <c r="N4" s="47" t="s">
        <v>60</v>
      </c>
      <c r="O4" s="49" t="s">
        <v>3</v>
      </c>
    </row>
    <row r="5" spans="1:15" ht="26" x14ac:dyDescent="0.3">
      <c r="A5" s="8" t="s">
        <v>4</v>
      </c>
      <c r="B5" s="1" t="s">
        <v>5</v>
      </c>
      <c r="C5" s="3" t="s">
        <v>6</v>
      </c>
      <c r="D5" s="2" t="s">
        <v>7</v>
      </c>
      <c r="E5" s="4" t="s">
        <v>8</v>
      </c>
      <c r="F5" s="2" t="s">
        <v>9</v>
      </c>
      <c r="G5" s="5" t="s">
        <v>10</v>
      </c>
      <c r="H5" s="7" t="s">
        <v>11</v>
      </c>
      <c r="I5" s="7" t="s">
        <v>12</v>
      </c>
      <c r="J5" s="7" t="s">
        <v>13</v>
      </c>
      <c r="K5" s="7" t="s">
        <v>14</v>
      </c>
      <c r="L5" s="7" t="s">
        <v>15</v>
      </c>
      <c r="M5" s="7" t="s">
        <v>10</v>
      </c>
      <c r="N5" s="48"/>
      <c r="O5" s="50"/>
    </row>
    <row r="6" spans="1:15" ht="13" x14ac:dyDescent="0.3">
      <c r="A6" s="1">
        <v>1</v>
      </c>
      <c r="B6" s="1" t="s">
        <v>16</v>
      </c>
      <c r="C6" s="9">
        <v>157</v>
      </c>
      <c r="D6" s="10">
        <v>-601749.34166009421</v>
      </c>
      <c r="E6" s="10">
        <v>362092.18560357147</v>
      </c>
      <c r="F6" s="10">
        <v>-67674.207294808177</v>
      </c>
      <c r="G6" s="13">
        <v>-307331.36335133098</v>
      </c>
      <c r="H6" s="26">
        <v>132.1</v>
      </c>
      <c r="I6" s="12">
        <v>495593.0365951102</v>
      </c>
      <c r="J6" s="12">
        <v>0</v>
      </c>
      <c r="K6" s="12">
        <v>-34015.022005722276</v>
      </c>
      <c r="L6" s="12">
        <v>-53687.146262432798</v>
      </c>
      <c r="M6" s="15">
        <v>407890.86832695513</v>
      </c>
      <c r="N6" s="14">
        <v>100559.50497562412</v>
      </c>
      <c r="O6" s="26">
        <v>126.33166908309498</v>
      </c>
    </row>
    <row r="7" spans="1:15" ht="13" x14ac:dyDescent="0.3">
      <c r="A7" s="1">
        <v>2</v>
      </c>
      <c r="B7" s="1" t="s">
        <v>17</v>
      </c>
      <c r="C7" s="9">
        <v>58</v>
      </c>
      <c r="D7" s="10">
        <v>714910.89594431594</v>
      </c>
      <c r="E7" s="10">
        <v>132994.64400392858</v>
      </c>
      <c r="F7" s="10">
        <v>-63294.507800923158</v>
      </c>
      <c r="G7" s="13">
        <v>784611.03214732138</v>
      </c>
      <c r="H7" s="26">
        <v>73.95</v>
      </c>
      <c r="I7" s="12">
        <v>-803647.06129867863</v>
      </c>
      <c r="J7" s="12">
        <v>-20981.285628455364</v>
      </c>
      <c r="K7" s="12">
        <v>0</v>
      </c>
      <c r="L7" s="12">
        <v>-393.07226150164934</v>
      </c>
      <c r="M7" s="15">
        <v>-825021.41918863566</v>
      </c>
      <c r="N7" s="14">
        <v>-40410.38704131433</v>
      </c>
      <c r="O7" s="26">
        <v>85.933205608474125</v>
      </c>
    </row>
    <row r="8" spans="1:15" ht="13" x14ac:dyDescent="0.3">
      <c r="A8" s="1">
        <v>3</v>
      </c>
      <c r="B8" s="1" t="s">
        <v>18</v>
      </c>
      <c r="C8" s="9">
        <v>63</v>
      </c>
      <c r="D8" s="10">
        <v>221169.66038977803</v>
      </c>
      <c r="E8" s="10">
        <v>59926.789622142845</v>
      </c>
      <c r="F8" s="10">
        <v>-45338.153177105894</v>
      </c>
      <c r="G8" s="13">
        <v>235758.29683481497</v>
      </c>
      <c r="H8" s="26">
        <v>77</v>
      </c>
      <c r="I8" s="12">
        <v>-237099.52955909466</v>
      </c>
      <c r="J8" s="12">
        <v>-5878.7958668353476</v>
      </c>
      <c r="K8" s="12">
        <v>0</v>
      </c>
      <c r="L8" s="12">
        <v>0</v>
      </c>
      <c r="M8" s="15">
        <v>-242978.32542593003</v>
      </c>
      <c r="N8" s="14">
        <v>-7220.0285911150422</v>
      </c>
      <c r="O8" s="26">
        <v>86.765329289280089</v>
      </c>
    </row>
    <row r="9" spans="1:15" ht="13" x14ac:dyDescent="0.3">
      <c r="A9" s="1">
        <v>4</v>
      </c>
      <c r="B9" s="1" t="s">
        <v>19</v>
      </c>
      <c r="C9" s="9">
        <v>51</v>
      </c>
      <c r="D9" s="10">
        <v>46054.254692114861</v>
      </c>
      <c r="E9" s="10">
        <v>3286.1896646428568</v>
      </c>
      <c r="F9" s="10">
        <v>-20848.260633768507</v>
      </c>
      <c r="G9" s="13">
        <v>28492.183722989212</v>
      </c>
      <c r="H9" s="26">
        <v>67</v>
      </c>
      <c r="I9" s="12">
        <v>-43539.594240874096</v>
      </c>
      <c r="J9" s="12">
        <v>-9551.8837997176306</v>
      </c>
      <c r="K9" s="12">
        <v>0</v>
      </c>
      <c r="L9" s="12">
        <v>0</v>
      </c>
      <c r="M9" s="15">
        <v>-53091.478040591734</v>
      </c>
      <c r="N9" s="14">
        <v>-24599.294317602522</v>
      </c>
      <c r="O9" s="29">
        <v>84.848469143753732</v>
      </c>
    </row>
    <row r="10" spans="1:15" ht="13" x14ac:dyDescent="0.3">
      <c r="A10" s="1">
        <v>5</v>
      </c>
      <c r="B10" s="1" t="s">
        <v>20</v>
      </c>
      <c r="C10" s="9">
        <v>117</v>
      </c>
      <c r="D10" s="10">
        <v>-44661.237066047237</v>
      </c>
      <c r="E10" s="10">
        <v>48323.091904285713</v>
      </c>
      <c r="F10" s="10">
        <v>-7704.1070253966609</v>
      </c>
      <c r="G10" s="13">
        <v>-4042.2521871581775</v>
      </c>
      <c r="H10" s="26">
        <v>135.55000000000001</v>
      </c>
      <c r="I10" s="12">
        <v>57461.397375977904</v>
      </c>
      <c r="J10" s="12">
        <v>-5379.4096956143512</v>
      </c>
      <c r="K10" s="12">
        <v>0</v>
      </c>
      <c r="L10" s="12">
        <v>0</v>
      </c>
      <c r="M10" s="15">
        <v>52081.987680363549</v>
      </c>
      <c r="N10" s="14">
        <v>48039.735493205371</v>
      </c>
      <c r="O10" s="26">
        <v>129.14090422827826</v>
      </c>
    </row>
    <row r="11" spans="1:15" ht="13" x14ac:dyDescent="0.3">
      <c r="A11" s="1">
        <v>6</v>
      </c>
      <c r="B11" s="1" t="s">
        <v>21</v>
      </c>
      <c r="C11" s="9">
        <v>30</v>
      </c>
      <c r="D11" s="10">
        <v>50854.750789002588</v>
      </c>
      <c r="E11" s="10">
        <v>3740.2854319999988</v>
      </c>
      <c r="F11" s="10">
        <v>-3471.4097686349178</v>
      </c>
      <c r="G11" s="13">
        <v>51123.62645236768</v>
      </c>
      <c r="H11" s="26">
        <v>66.95</v>
      </c>
      <c r="I11" s="12">
        <v>-40468.624716424303</v>
      </c>
      <c r="J11" s="12">
        <v>-4796.1491924812217</v>
      </c>
      <c r="K11" s="12">
        <v>0</v>
      </c>
      <c r="L11" s="12">
        <v>0</v>
      </c>
      <c r="M11" s="15">
        <v>-45264.773908905525</v>
      </c>
      <c r="N11" s="14">
        <v>5858.8525434621515</v>
      </c>
      <c r="O11" s="26">
        <v>84.804576954530177</v>
      </c>
    </row>
    <row r="12" spans="1:15" ht="13" x14ac:dyDescent="0.3">
      <c r="A12" s="1">
        <v>7</v>
      </c>
      <c r="B12" s="1" t="s">
        <v>22</v>
      </c>
      <c r="C12" s="9">
        <v>129</v>
      </c>
      <c r="D12" s="10">
        <v>-3039.9499111459518</v>
      </c>
      <c r="E12" s="10">
        <v>12229.187713785714</v>
      </c>
      <c r="F12" s="10">
        <v>-18565.008210858279</v>
      </c>
      <c r="G12" s="13">
        <v>-9375.7704082185173</v>
      </c>
      <c r="H12" s="26">
        <v>124.6</v>
      </c>
      <c r="I12" s="12">
        <v>11476.975820839427</v>
      </c>
      <c r="J12" s="12">
        <v>-1310.1454125691389</v>
      </c>
      <c r="K12" s="12">
        <v>0</v>
      </c>
      <c r="L12" s="12">
        <v>0</v>
      </c>
      <c r="M12" s="15">
        <v>10166.830408270287</v>
      </c>
      <c r="N12" s="14">
        <v>791.06000005176975</v>
      </c>
      <c r="O12" s="26">
        <v>120.18779791331391</v>
      </c>
    </row>
    <row r="13" spans="1:15" ht="13" x14ac:dyDescent="0.3">
      <c r="A13" s="1">
        <v>8</v>
      </c>
      <c r="B13" s="1" t="s">
        <v>23</v>
      </c>
      <c r="C13" s="9">
        <v>77</v>
      </c>
      <c r="D13" s="10">
        <v>17494.089498103309</v>
      </c>
      <c r="E13" s="10">
        <v>4754.7108560714287</v>
      </c>
      <c r="F13" s="10">
        <v>-8510.212130113423</v>
      </c>
      <c r="G13" s="13">
        <v>13738.588224061317</v>
      </c>
      <c r="H13" s="26">
        <v>96.1</v>
      </c>
      <c r="I13" s="12">
        <v>-1660.5585481626031</v>
      </c>
      <c r="J13" s="12">
        <v>-4511.1537977377739</v>
      </c>
      <c r="K13" s="12">
        <v>-64.069462672259874</v>
      </c>
      <c r="L13" s="12">
        <v>0</v>
      </c>
      <c r="M13" s="15">
        <v>-6235.7818085726376</v>
      </c>
      <c r="N13" s="14">
        <v>7502.8064154886788</v>
      </c>
      <c r="O13" s="26">
        <v>96.72804033716676</v>
      </c>
    </row>
    <row r="14" spans="1:15" ht="13" x14ac:dyDescent="0.3">
      <c r="A14" s="1">
        <v>9</v>
      </c>
      <c r="B14" s="1" t="s">
        <v>24</v>
      </c>
      <c r="C14" s="9">
        <v>227</v>
      </c>
      <c r="D14" s="10">
        <v>-132654.92552531656</v>
      </c>
      <c r="E14" s="10">
        <v>106439.96416021428</v>
      </c>
      <c r="F14" s="10">
        <v>-6210.9364528609221</v>
      </c>
      <c r="G14" s="13">
        <v>-32425.897817963203</v>
      </c>
      <c r="H14" s="26">
        <v>203.95</v>
      </c>
      <c r="I14" s="12">
        <v>129015.205581184</v>
      </c>
      <c r="J14" s="12">
        <v>0</v>
      </c>
      <c r="K14" s="12">
        <v>0</v>
      </c>
      <c r="L14" s="12">
        <v>0</v>
      </c>
      <c r="M14" s="15">
        <v>129015.205581184</v>
      </c>
      <c r="N14" s="14">
        <v>96589.307763220801</v>
      </c>
      <c r="O14" s="26">
        <v>185.30512373220438</v>
      </c>
    </row>
    <row r="15" spans="1:15" ht="13" x14ac:dyDescent="0.3">
      <c r="A15" s="1">
        <v>10</v>
      </c>
      <c r="B15" s="1" t="s">
        <v>25</v>
      </c>
      <c r="C15" s="9">
        <v>45</v>
      </c>
      <c r="D15" s="10">
        <v>269633.44854140002</v>
      </c>
      <c r="E15" s="10">
        <v>38303.519062714273</v>
      </c>
      <c r="F15" s="10">
        <v>5630.5294763476741</v>
      </c>
      <c r="G15" s="13">
        <v>313567.49708046194</v>
      </c>
      <c r="H15" s="26">
        <v>74.900000000000006</v>
      </c>
      <c r="I15" s="12">
        <v>-188031.65003705537</v>
      </c>
      <c r="J15" s="12">
        <v>-10715.665797896454</v>
      </c>
      <c r="K15" s="12">
        <v>0</v>
      </c>
      <c r="L15" s="12">
        <v>0</v>
      </c>
      <c r="M15" s="15">
        <v>-198747.31583495182</v>
      </c>
      <c r="N15" s="14">
        <v>114820.18124551015</v>
      </c>
      <c r="O15" s="26">
        <v>86.18375570198944</v>
      </c>
    </row>
    <row r="16" spans="1:15" ht="13" x14ac:dyDescent="0.3">
      <c r="A16" s="1">
        <v>11</v>
      </c>
      <c r="B16" s="1" t="s">
        <v>26</v>
      </c>
      <c r="C16" s="9">
        <v>76</v>
      </c>
      <c r="D16" s="10">
        <v>80737.186858763773</v>
      </c>
      <c r="E16" s="10">
        <v>32231.625072214287</v>
      </c>
      <c r="F16" s="10">
        <v>-20405.066527353636</v>
      </c>
      <c r="G16" s="13">
        <v>92563.745403624431</v>
      </c>
      <c r="H16" s="26">
        <v>75.8</v>
      </c>
      <c r="I16" s="12">
        <v>-181047.49211845483</v>
      </c>
      <c r="J16" s="12">
        <v>0</v>
      </c>
      <c r="K16" s="12">
        <v>0</v>
      </c>
      <c r="L16" s="12">
        <v>0</v>
      </c>
      <c r="M16" s="15">
        <v>-181047.49211845483</v>
      </c>
      <c r="N16" s="14">
        <v>-88483.746714830399</v>
      </c>
      <c r="O16" s="26">
        <v>86.366200824173148</v>
      </c>
    </row>
    <row r="17" spans="1:15" ht="13" x14ac:dyDescent="0.3">
      <c r="A17" s="1">
        <v>12</v>
      </c>
      <c r="B17" s="1" t="s">
        <v>27</v>
      </c>
      <c r="C17" s="9">
        <v>166</v>
      </c>
      <c r="D17" s="10">
        <v>-130529.49791806603</v>
      </c>
      <c r="E17" s="10">
        <v>76536.062064428581</v>
      </c>
      <c r="F17" s="10">
        <v>-23239.26047302565</v>
      </c>
      <c r="G17" s="13">
        <v>-77232.696326663106</v>
      </c>
      <c r="H17" s="26">
        <v>148.55000000000001</v>
      </c>
      <c r="I17" s="12">
        <v>118165.55503171372</v>
      </c>
      <c r="J17" s="12">
        <v>0</v>
      </c>
      <c r="K17" s="12">
        <v>-22598.099595731677</v>
      </c>
      <c r="L17" s="12">
        <v>-19106.181502520059</v>
      </c>
      <c r="M17" s="15">
        <v>76461.273933461984</v>
      </c>
      <c r="N17" s="14">
        <v>-771.42239320112276</v>
      </c>
      <c r="O17" s="26">
        <v>139.79645565162247</v>
      </c>
    </row>
    <row r="18" spans="1:15" ht="13" x14ac:dyDescent="0.3">
      <c r="A18" s="1">
        <v>13</v>
      </c>
      <c r="B18" s="1" t="s">
        <v>28</v>
      </c>
      <c r="C18" s="9">
        <v>116</v>
      </c>
      <c r="D18" s="10">
        <v>-51310.015330022914</v>
      </c>
      <c r="E18" s="10">
        <v>48057.842857142867</v>
      </c>
      <c r="F18" s="10">
        <v>-21524.522469794523</v>
      </c>
      <c r="G18" s="13">
        <v>-24776.694942674578</v>
      </c>
      <c r="H18" s="26">
        <v>110.2</v>
      </c>
      <c r="I18" s="12">
        <v>33170.793948046557</v>
      </c>
      <c r="J18" s="12">
        <v>0</v>
      </c>
      <c r="K18" s="12">
        <v>0</v>
      </c>
      <c r="L18" s="12">
        <v>0</v>
      </c>
      <c r="M18" s="15">
        <v>33170.793948046557</v>
      </c>
      <c r="N18" s="14">
        <v>8394.0990053719797</v>
      </c>
      <c r="O18" s="26">
        <v>108.31838173218021</v>
      </c>
    </row>
    <row r="19" spans="1:15" ht="13" x14ac:dyDescent="0.3">
      <c r="A19" s="1">
        <v>14</v>
      </c>
      <c r="B19" s="1" t="s">
        <v>29</v>
      </c>
      <c r="C19" s="9">
        <v>98</v>
      </c>
      <c r="D19" s="10">
        <v>-12150.485001860792</v>
      </c>
      <c r="E19" s="10">
        <v>22534.711510071429</v>
      </c>
      <c r="F19" s="10">
        <v>2285.9486899806998</v>
      </c>
      <c r="G19" s="13">
        <v>12670.175198191337</v>
      </c>
      <c r="H19" s="26">
        <v>92.85</v>
      </c>
      <c r="I19" s="12">
        <v>-7129.3948812815433</v>
      </c>
      <c r="J19" s="12">
        <v>0</v>
      </c>
      <c r="K19" s="12">
        <v>-1285.6045907891394</v>
      </c>
      <c r="L19" s="12">
        <v>0</v>
      </c>
      <c r="M19" s="15">
        <v>-8414.9994720706818</v>
      </c>
      <c r="N19" s="14">
        <v>4255.1757261206549</v>
      </c>
      <c r="O19" s="26">
        <v>94.267058890766307</v>
      </c>
    </row>
    <row r="20" spans="1:15" ht="13" x14ac:dyDescent="0.3">
      <c r="A20" s="1">
        <v>15</v>
      </c>
      <c r="B20" s="1" t="s">
        <v>30</v>
      </c>
      <c r="C20" s="9">
        <v>61</v>
      </c>
      <c r="D20" s="10">
        <v>33843.135753371644</v>
      </c>
      <c r="E20" s="10">
        <v>7672.5494606428565</v>
      </c>
      <c r="F20" s="10">
        <v>-12626.618686364751</v>
      </c>
      <c r="G20" s="13">
        <v>28889.066527649753</v>
      </c>
      <c r="H20" s="26">
        <v>79.75</v>
      </c>
      <c r="I20" s="12">
        <v>-29592.242474654384</v>
      </c>
      <c r="J20" s="12">
        <v>-15503.228994655354</v>
      </c>
      <c r="K20" s="12">
        <v>0</v>
      </c>
      <c r="L20" s="12">
        <v>0</v>
      </c>
      <c r="M20" s="15">
        <v>-45095.471469309734</v>
      </c>
      <c r="N20" s="14">
        <v>-16206.404941659986</v>
      </c>
      <c r="O20" s="26">
        <v>87.587693711629981</v>
      </c>
    </row>
    <row r="21" spans="1:15" ht="13" x14ac:dyDescent="0.3">
      <c r="A21" s="1">
        <v>16</v>
      </c>
      <c r="B21" s="1" t="s">
        <v>31</v>
      </c>
      <c r="C21" s="9">
        <v>66</v>
      </c>
      <c r="D21" s="10">
        <v>7364.3234544746083</v>
      </c>
      <c r="E21" s="10">
        <v>2620.7135834285718</v>
      </c>
      <c r="F21" s="10">
        <v>-2964.8040594103377</v>
      </c>
      <c r="G21" s="13">
        <v>7020.2329784928424</v>
      </c>
      <c r="H21" s="26">
        <v>82.7</v>
      </c>
      <c r="I21" s="12">
        <v>-6218.511607983527</v>
      </c>
      <c r="J21" s="12">
        <v>-7198.5887162620729</v>
      </c>
      <c r="K21" s="12">
        <v>0</v>
      </c>
      <c r="L21" s="12">
        <v>0</v>
      </c>
      <c r="M21" s="15">
        <v>-13417.100324245599</v>
      </c>
      <c r="N21" s="14">
        <v>-6396.8673457527575</v>
      </c>
      <c r="O21" s="26">
        <v>88.733034751861339</v>
      </c>
    </row>
    <row r="22" spans="1:15" ht="13" x14ac:dyDescent="0.3">
      <c r="A22" s="1">
        <v>17</v>
      </c>
      <c r="B22" s="1" t="s">
        <v>32</v>
      </c>
      <c r="C22" s="9">
        <v>80</v>
      </c>
      <c r="D22" s="10">
        <v>154817.56208225392</v>
      </c>
      <c r="E22" s="10">
        <v>59908.37113392858</v>
      </c>
      <c r="F22" s="10">
        <v>-84102.634522711902</v>
      </c>
      <c r="G22" s="13">
        <v>130623.29869347058</v>
      </c>
      <c r="H22" s="26">
        <v>77</v>
      </c>
      <c r="I22" s="12">
        <v>-307139.20113363955</v>
      </c>
      <c r="J22" s="12">
        <v>-1748.5209553504676</v>
      </c>
      <c r="K22" s="12">
        <v>-1519.743702774281</v>
      </c>
      <c r="L22" s="12">
        <v>0</v>
      </c>
      <c r="M22" s="15">
        <v>-310407.46579176432</v>
      </c>
      <c r="N22" s="14">
        <v>-179784.16709829375</v>
      </c>
      <c r="O22" s="26">
        <v>86.680882536051826</v>
      </c>
    </row>
    <row r="23" spans="1:15" ht="13" x14ac:dyDescent="0.3">
      <c r="A23" s="1">
        <v>18</v>
      </c>
      <c r="B23" s="1" t="s">
        <v>33</v>
      </c>
      <c r="C23" s="9">
        <v>63</v>
      </c>
      <c r="D23" s="10">
        <v>185049.95491934533</v>
      </c>
      <c r="E23" s="10">
        <v>25941.447353714284</v>
      </c>
      <c r="F23" s="10">
        <v>-39611.465349026039</v>
      </c>
      <c r="G23" s="13">
        <v>171379.93692403357</v>
      </c>
      <c r="H23" s="26">
        <v>84.9</v>
      </c>
      <c r="I23" s="12">
        <v>-64359.845907615185</v>
      </c>
      <c r="J23" s="12">
        <v>-120725.26441058434</v>
      </c>
      <c r="K23" s="12">
        <v>0</v>
      </c>
      <c r="L23" s="12">
        <v>0</v>
      </c>
      <c r="M23" s="15">
        <v>-185085.1103181995</v>
      </c>
      <c r="N23" s="14">
        <v>-13705.173394165933</v>
      </c>
      <c r="O23" s="26">
        <v>89.719674393037607</v>
      </c>
    </row>
    <row r="24" spans="1:15" ht="13" x14ac:dyDescent="0.3">
      <c r="A24" s="1">
        <v>19</v>
      </c>
      <c r="B24" s="1" t="s">
        <v>34</v>
      </c>
      <c r="C24" s="9">
        <v>105</v>
      </c>
      <c r="D24" s="10">
        <v>-21125.542388858907</v>
      </c>
      <c r="E24" s="10">
        <v>94107.236590714281</v>
      </c>
      <c r="F24" s="10">
        <v>-91648.716921667423</v>
      </c>
      <c r="G24" s="13">
        <v>-18667.022719812048</v>
      </c>
      <c r="H24" s="26">
        <v>87.8</v>
      </c>
      <c r="I24" s="12">
        <v>-127926.86938915125</v>
      </c>
      <c r="J24" s="12">
        <v>0</v>
      </c>
      <c r="K24" s="12">
        <v>0</v>
      </c>
      <c r="L24" s="12">
        <v>0</v>
      </c>
      <c r="M24" s="15">
        <v>-127926.86938915125</v>
      </c>
      <c r="N24" s="14">
        <v>-146593.89210896331</v>
      </c>
      <c r="O24" s="26">
        <v>91.165690573302641</v>
      </c>
    </row>
    <row r="25" spans="1:15" ht="13" x14ac:dyDescent="0.3">
      <c r="A25" s="1">
        <v>20</v>
      </c>
      <c r="B25" s="1" t="s">
        <v>35</v>
      </c>
      <c r="C25" s="9">
        <v>80</v>
      </c>
      <c r="D25" s="10">
        <v>62435.301614733093</v>
      </c>
      <c r="E25" s="10">
        <v>28460.120099357144</v>
      </c>
      <c r="F25" s="10">
        <v>9339.9343371934265</v>
      </c>
      <c r="G25" s="13">
        <v>100235.35605128366</v>
      </c>
      <c r="H25" s="26">
        <v>76.5</v>
      </c>
      <c r="I25" s="12">
        <v>-161904.07767978299</v>
      </c>
      <c r="J25" s="12">
        <v>-3284.0926814616032</v>
      </c>
      <c r="K25" s="12">
        <v>0</v>
      </c>
      <c r="L25" s="12">
        <v>0</v>
      </c>
      <c r="M25" s="15">
        <v>-165188.17036124461</v>
      </c>
      <c r="N25" s="14">
        <v>-64952.814309960959</v>
      </c>
      <c r="O25" s="26">
        <v>86.615555922711664</v>
      </c>
    </row>
    <row r="26" spans="1:15" ht="13" x14ac:dyDescent="0.3">
      <c r="A26" s="1">
        <v>21</v>
      </c>
      <c r="B26" s="1" t="s">
        <v>36</v>
      </c>
      <c r="C26" s="9">
        <v>85</v>
      </c>
      <c r="D26" s="10">
        <v>99140.453622423462</v>
      </c>
      <c r="E26" s="10">
        <v>57242.163280714289</v>
      </c>
      <c r="F26" s="10">
        <v>-129421.41370986647</v>
      </c>
      <c r="G26" s="13">
        <v>26961.203193271278</v>
      </c>
      <c r="H26" s="26">
        <v>102.75</v>
      </c>
      <c r="I26" s="12">
        <v>10678.438132588653</v>
      </c>
      <c r="J26" s="12">
        <v>-12142.793064431415</v>
      </c>
      <c r="K26" s="12">
        <v>-20058.464396136402</v>
      </c>
      <c r="L26" s="12">
        <v>0</v>
      </c>
      <c r="M26" s="15">
        <v>-21522.819327979163</v>
      </c>
      <c r="N26" s="14">
        <v>5438.3838652921149</v>
      </c>
      <c r="O26" s="26">
        <v>102.24053353130134</v>
      </c>
    </row>
    <row r="27" spans="1:15" ht="13" x14ac:dyDescent="0.3">
      <c r="A27" s="1">
        <v>22</v>
      </c>
      <c r="B27" s="1" t="s">
        <v>37</v>
      </c>
      <c r="C27" s="9">
        <v>95</v>
      </c>
      <c r="D27" s="10">
        <v>33542.066359115764</v>
      </c>
      <c r="E27" s="10">
        <v>117755.87067492861</v>
      </c>
      <c r="F27" s="10">
        <v>-21481.562800298714</v>
      </c>
      <c r="G27" s="13">
        <v>129816.37423374566</v>
      </c>
      <c r="H27" s="26">
        <v>96.7</v>
      </c>
      <c r="I27" s="12">
        <v>-19841.31922523394</v>
      </c>
      <c r="J27" s="12">
        <v>0</v>
      </c>
      <c r="K27" s="12">
        <v>-51871.837278950887</v>
      </c>
      <c r="L27" s="12">
        <v>-2795.8521857914739</v>
      </c>
      <c r="M27" s="15">
        <v>-74509.008689976297</v>
      </c>
      <c r="N27" s="14">
        <v>55307.365543769367</v>
      </c>
      <c r="O27" s="26">
        <v>97.161901232477049</v>
      </c>
    </row>
    <row r="28" spans="1:15" ht="13" x14ac:dyDescent="0.3">
      <c r="A28" s="1">
        <v>23</v>
      </c>
      <c r="B28" s="1" t="s">
        <v>38</v>
      </c>
      <c r="C28" s="9">
        <v>30</v>
      </c>
      <c r="D28" s="10">
        <v>436153.30702405737</v>
      </c>
      <c r="E28" s="10">
        <v>28675.861612357156</v>
      </c>
      <c r="F28" s="10">
        <v>-14624.453180665756</v>
      </c>
      <c r="G28" s="13">
        <v>450204.71545574872</v>
      </c>
      <c r="H28" s="26">
        <v>61.6</v>
      </c>
      <c r="I28" s="12">
        <v>-440926.52971751301</v>
      </c>
      <c r="J28" s="12">
        <v>-61690.01277147128</v>
      </c>
      <c r="K28" s="12">
        <v>0</v>
      </c>
      <c r="L28" s="12">
        <v>0</v>
      </c>
      <c r="M28" s="15">
        <v>-502616.5424889843</v>
      </c>
      <c r="N28" s="14">
        <v>-52411.827033235546</v>
      </c>
      <c r="O28" s="26">
        <v>84.526588875797358</v>
      </c>
    </row>
    <row r="29" spans="1:15" ht="13" x14ac:dyDescent="0.3">
      <c r="A29" s="1">
        <v>24</v>
      </c>
      <c r="B29" s="1" t="s">
        <v>39</v>
      </c>
      <c r="C29" s="9">
        <v>56</v>
      </c>
      <c r="D29" s="10">
        <v>140884.66883657896</v>
      </c>
      <c r="E29" s="10">
        <v>34031.993207642867</v>
      </c>
      <c r="F29" s="10">
        <v>-19338.421313093841</v>
      </c>
      <c r="G29" s="13">
        <v>155578.24073112803</v>
      </c>
      <c r="H29" s="26">
        <v>90.95</v>
      </c>
      <c r="I29" s="12">
        <v>-24382.494583709129</v>
      </c>
      <c r="J29" s="12">
        <v>-20109.53233772891</v>
      </c>
      <c r="K29" s="12">
        <v>-9009.7600621074671</v>
      </c>
      <c r="L29" s="12">
        <v>0</v>
      </c>
      <c r="M29" s="15">
        <v>-53501.786983545506</v>
      </c>
      <c r="N29" s="14">
        <v>102076.45374758251</v>
      </c>
      <c r="O29" s="26">
        <v>93.019146283663588</v>
      </c>
    </row>
    <row r="30" spans="1:15" ht="13" x14ac:dyDescent="0.3">
      <c r="A30" s="1">
        <v>25</v>
      </c>
      <c r="B30" s="1" t="s">
        <v>40</v>
      </c>
      <c r="C30" s="9">
        <v>155</v>
      </c>
      <c r="D30" s="10">
        <v>-254765.14263753383</v>
      </c>
      <c r="E30" s="10">
        <v>164439.86905914289</v>
      </c>
      <c r="F30" s="10">
        <v>-15803.207292931082</v>
      </c>
      <c r="G30" s="13">
        <v>-106128.48087132206</v>
      </c>
      <c r="H30" s="26">
        <v>155.35</v>
      </c>
      <c r="I30" s="12">
        <v>285753.62508721644</v>
      </c>
      <c r="J30" s="12">
        <v>0</v>
      </c>
      <c r="K30" s="12">
        <v>-65536.402478007061</v>
      </c>
      <c r="L30" s="12">
        <v>-27092.175565253601</v>
      </c>
      <c r="M30" s="15">
        <v>193125.04704395577</v>
      </c>
      <c r="N30" s="14">
        <v>86996.566172633713</v>
      </c>
      <c r="O30" s="26">
        <v>145.40540834004844</v>
      </c>
    </row>
    <row r="31" spans="1:15" ht="13" x14ac:dyDescent="0.3">
      <c r="A31" s="1">
        <v>26</v>
      </c>
      <c r="B31" s="1" t="s">
        <v>41</v>
      </c>
      <c r="C31" s="9">
        <v>33</v>
      </c>
      <c r="D31" s="10">
        <v>103783.86382478871</v>
      </c>
      <c r="E31" s="10">
        <v>7336.835953571428</v>
      </c>
      <c r="F31" s="10">
        <v>-8546.9640017775891</v>
      </c>
      <c r="G31" s="13">
        <v>102573.73577658256</v>
      </c>
      <c r="H31" s="26">
        <v>66.5</v>
      </c>
      <c r="I31" s="12">
        <v>-86850.06984290629</v>
      </c>
      <c r="J31" s="12">
        <v>-3696.760209245941</v>
      </c>
      <c r="K31" s="12">
        <v>-189.85198210767015</v>
      </c>
      <c r="L31" s="12">
        <v>0</v>
      </c>
      <c r="M31" s="15">
        <v>-90736.682034259909</v>
      </c>
      <c r="N31" s="14">
        <v>11837.053742322649</v>
      </c>
      <c r="O31" s="26">
        <v>84.770552543371423</v>
      </c>
    </row>
    <row r="32" spans="1:15" ht="13" x14ac:dyDescent="0.3">
      <c r="A32" s="1"/>
      <c r="B32" s="1" t="s">
        <v>42</v>
      </c>
      <c r="C32" s="9"/>
      <c r="D32" s="10">
        <v>0</v>
      </c>
      <c r="E32" s="10">
        <v>0</v>
      </c>
      <c r="F32" s="10">
        <v>-799.27094955992061</v>
      </c>
      <c r="G32" s="13">
        <v>-799.27094955992061</v>
      </c>
      <c r="H32" s="27">
        <v>0</v>
      </c>
      <c r="I32" s="12">
        <v>0</v>
      </c>
      <c r="J32" s="12">
        <v>0</v>
      </c>
      <c r="K32" s="12">
        <v>0</v>
      </c>
      <c r="L32" s="12">
        <v>0</v>
      </c>
      <c r="M32" s="15">
        <v>0</v>
      </c>
      <c r="N32" s="14">
        <v>-799.27094955992061</v>
      </c>
      <c r="O32" s="30"/>
    </row>
    <row r="33" spans="1:15" ht="13" x14ac:dyDescent="0.3">
      <c r="A33" s="9"/>
      <c r="B33" s="1" t="s">
        <v>10</v>
      </c>
      <c r="C33" s="1"/>
      <c r="D33" s="13">
        <f>SUM(D6:D32)</f>
        <v>1405882.7867656748</v>
      </c>
      <c r="E33" s="13">
        <f>SUM(E6:E32)</f>
        <v>1579643.8415373571</v>
      </c>
      <c r="F33" s="13">
        <f>SUM(F6:F32)</f>
        <v>-730498.7722484956</v>
      </c>
      <c r="G33" s="13">
        <f>SUM(G6:G32)</f>
        <v>2255027.8560545365</v>
      </c>
      <c r="H33" s="26">
        <v>100</v>
      </c>
      <c r="I33" s="15">
        <f t="shared" ref="I33:N33" si="0">SUM(I6:I32)</f>
        <v>-1630450.0393895381</v>
      </c>
      <c r="J33" s="15">
        <f t="shared" si="0"/>
        <v>-309223.28333249863</v>
      </c>
      <c r="K33" s="15">
        <f t="shared" si="0"/>
        <v>-206148.85555499914</v>
      </c>
      <c r="L33" s="15">
        <f t="shared" si="0"/>
        <v>-103074.42777749957</v>
      </c>
      <c r="M33" s="15">
        <f t="shared" si="0"/>
        <v>-2248896.6060545361</v>
      </c>
      <c r="N33" s="14">
        <f t="shared" si="0"/>
        <v>6131.2500000005293</v>
      </c>
      <c r="O33" s="30"/>
    </row>
  </sheetData>
  <mergeCells count="4">
    <mergeCell ref="C4:G4"/>
    <mergeCell ref="H4:M4"/>
    <mergeCell ref="N4:N5"/>
    <mergeCell ref="O4:O5"/>
  </mergeCells>
  <phoneticPr fontId="1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54374-10F7-40C7-BAE3-A4A322738343}">
  <dimension ref="A3:L41"/>
  <sheetViews>
    <sheetView workbookViewId="0">
      <selection activeCell="M42" sqref="M42"/>
    </sheetView>
  </sheetViews>
  <sheetFormatPr baseColWidth="10" defaultRowHeight="12.5" x14ac:dyDescent="0.25"/>
  <cols>
    <col min="1" max="1" width="5.7265625" customWidth="1"/>
    <col min="2" max="2" width="8" customWidth="1"/>
    <col min="3" max="3" width="9.54296875" customWidth="1"/>
    <col min="4" max="4" width="18.453125" customWidth="1"/>
    <col min="5" max="5" width="13" customWidth="1"/>
    <col min="6" max="6" width="12.453125" customWidth="1"/>
    <col min="8" max="8" width="11.7265625" customWidth="1"/>
    <col min="9" max="9" width="12.7265625" customWidth="1"/>
    <col min="10" max="10" width="12.54296875" customWidth="1"/>
    <col min="11" max="11" width="12.1796875" customWidth="1"/>
  </cols>
  <sheetData>
    <row r="3" spans="1:12" ht="13" x14ac:dyDescent="0.3">
      <c r="A3" s="24" t="s">
        <v>51</v>
      </c>
    </row>
    <row r="4" spans="1:12" ht="26.25" customHeight="1" x14ac:dyDescent="0.3">
      <c r="A4" s="1"/>
      <c r="B4" s="1"/>
      <c r="C4" s="54" t="s">
        <v>53</v>
      </c>
      <c r="D4" s="60" t="s">
        <v>43</v>
      </c>
      <c r="E4" s="2" t="s">
        <v>44</v>
      </c>
      <c r="F4" s="56" t="s">
        <v>2</v>
      </c>
      <c r="G4" s="59"/>
      <c r="H4" s="56" t="s">
        <v>45</v>
      </c>
      <c r="I4" s="56" t="s">
        <v>46</v>
      </c>
      <c r="J4" s="49" t="s">
        <v>55</v>
      </c>
      <c r="K4" s="58"/>
      <c r="L4" s="47" t="s">
        <v>59</v>
      </c>
    </row>
    <row r="5" spans="1:12" s="18" customFormat="1" ht="26" x14ac:dyDescent="0.3">
      <c r="A5" s="8" t="s">
        <v>4</v>
      </c>
      <c r="B5" s="8" t="s">
        <v>5</v>
      </c>
      <c r="C5" s="55"/>
      <c r="D5" s="61"/>
      <c r="E5" s="17" t="s">
        <v>47</v>
      </c>
      <c r="F5" s="17" t="s">
        <v>47</v>
      </c>
      <c r="G5" s="17" t="s">
        <v>48</v>
      </c>
      <c r="H5" s="57"/>
      <c r="I5" s="57"/>
      <c r="J5" s="7" t="s">
        <v>49</v>
      </c>
      <c r="K5" s="28" t="s">
        <v>50</v>
      </c>
      <c r="L5" s="47"/>
    </row>
    <row r="6" spans="1:12" ht="13" x14ac:dyDescent="0.3">
      <c r="A6" s="1">
        <v>1</v>
      </c>
      <c r="B6" s="1" t="s">
        <v>16</v>
      </c>
      <c r="C6" s="26">
        <f>Bilanz_vor_HA!H6</f>
        <v>132.1</v>
      </c>
      <c r="D6" s="19">
        <v>1217780.6666666667</v>
      </c>
      <c r="E6" s="19">
        <v>11366587.385721283</v>
      </c>
      <c r="F6" s="10">
        <f>Bilanz_vor_HA!N6</f>
        <v>100559.50497562412</v>
      </c>
      <c r="G6" s="20">
        <f t="shared" ref="G6:G31" si="0">F6/E6</f>
        <v>8.8469389767721358E-3</v>
      </c>
      <c r="H6" s="21">
        <f t="shared" ref="H6:H31" si="1">IF(C6&lt;100,(C6-100)*epsilon,0)</f>
        <v>0</v>
      </c>
      <c r="I6" s="25">
        <f t="shared" ref="I6:I31" si="2">IF($C6&lt;100,(G6-H6),0)</f>
        <v>0</v>
      </c>
      <c r="J6" s="15">
        <f t="shared" ref="J6:J31" si="3">IF(C6&lt;100,IF(I6&gt;0,-I6*E6,0),0)</f>
        <v>0</v>
      </c>
      <c r="K6" s="12">
        <f t="shared" ref="K6:K32" si="4">D6/D$33*(1/3)*-J$33</f>
        <v>24286.08540620749</v>
      </c>
      <c r="L6" s="14">
        <f>F6+J6+K6</f>
        <v>124845.59038183161</v>
      </c>
    </row>
    <row r="7" spans="1:12" ht="13" x14ac:dyDescent="0.3">
      <c r="A7" s="1">
        <v>2</v>
      </c>
      <c r="B7" s="1" t="s">
        <v>17</v>
      </c>
      <c r="C7" s="26">
        <f>Bilanz_vor_HA!H7</f>
        <v>73.95</v>
      </c>
      <c r="D7" s="19">
        <v>950175.66666666663</v>
      </c>
      <c r="E7" s="19">
        <v>4964514.0730089424</v>
      </c>
      <c r="F7" s="10">
        <f>Bilanz_vor_HA!N7</f>
        <v>-40410.38704131433</v>
      </c>
      <c r="G7" s="20">
        <f t="shared" si="0"/>
        <v>-8.1398474144765594E-3</v>
      </c>
      <c r="H7" s="21">
        <f t="shared" si="1"/>
        <v>-1.8552160706057901E-2</v>
      </c>
      <c r="I7" s="25">
        <f t="shared" si="2"/>
        <v>1.0412313291581342E-2</v>
      </c>
      <c r="J7" s="15">
        <f t="shared" si="3"/>
        <v>-51692.075868633634</v>
      </c>
      <c r="K7" s="12">
        <f t="shared" si="4"/>
        <v>18949.264036791632</v>
      </c>
      <c r="L7" s="14">
        <f t="shared" ref="L7:L33" si="5">F7+J7+K7</f>
        <v>-73153.198873156332</v>
      </c>
    </row>
    <row r="8" spans="1:12" ht="13" x14ac:dyDescent="0.3">
      <c r="A8" s="1">
        <v>3</v>
      </c>
      <c r="B8" s="1" t="s">
        <v>18</v>
      </c>
      <c r="C8" s="26">
        <f>Bilanz_vor_HA!H8</f>
        <v>77</v>
      </c>
      <c r="D8" s="19">
        <v>344511.66666666669</v>
      </c>
      <c r="E8" s="19">
        <v>1874451.5200945155</v>
      </c>
      <c r="F8" s="10">
        <f>Bilanz_vor_HA!N8</f>
        <v>-7220.0285911150422</v>
      </c>
      <c r="G8" s="20">
        <f t="shared" si="0"/>
        <v>-3.8518086564068546E-3</v>
      </c>
      <c r="H8" s="21">
        <f t="shared" si="1"/>
        <v>-1.6380026727037689E-2</v>
      </c>
      <c r="I8" s="25">
        <f t="shared" si="2"/>
        <v>1.2528218070630835E-2</v>
      </c>
      <c r="J8" s="15">
        <f t="shared" si="3"/>
        <v>-23483.537406569547</v>
      </c>
      <c r="K8" s="12">
        <f t="shared" si="4"/>
        <v>6870.5637961911752</v>
      </c>
      <c r="L8" s="14">
        <f t="shared" si="5"/>
        <v>-23833.002201493415</v>
      </c>
    </row>
    <row r="9" spans="1:12" ht="13" x14ac:dyDescent="0.3">
      <c r="A9" s="1">
        <v>4</v>
      </c>
      <c r="B9" s="1" t="s">
        <v>19</v>
      </c>
      <c r="C9" s="26">
        <f>Bilanz_vor_HA!H9</f>
        <v>67</v>
      </c>
      <c r="D9" s="19">
        <v>34534.666666666664</v>
      </c>
      <c r="E9" s="19">
        <v>163448.95993441695</v>
      </c>
      <c r="F9" s="10">
        <f>Bilanz_vor_HA!N9</f>
        <v>-24599.294317602522</v>
      </c>
      <c r="G9" s="20">
        <f t="shared" si="0"/>
        <v>-0.15050138176145544</v>
      </c>
      <c r="H9" s="21">
        <f t="shared" si="1"/>
        <v>-2.350177747792364E-2</v>
      </c>
      <c r="I9" s="25">
        <f t="shared" si="2"/>
        <v>-0.1269996042835318</v>
      </c>
      <c r="J9" s="15">
        <f t="shared" si="3"/>
        <v>0</v>
      </c>
      <c r="K9" s="12">
        <f t="shared" si="4"/>
        <v>688.72161227301478</v>
      </c>
      <c r="L9" s="14">
        <f t="shared" si="5"/>
        <v>-23910.572705329509</v>
      </c>
    </row>
    <row r="10" spans="1:12" ht="13" x14ac:dyDescent="0.3">
      <c r="A10" s="1">
        <v>5</v>
      </c>
      <c r="B10" s="1" t="s">
        <v>20</v>
      </c>
      <c r="C10" s="26">
        <f>Bilanz_vor_HA!H10</f>
        <v>135.55000000000001</v>
      </c>
      <c r="D10" s="19">
        <v>127492.5</v>
      </c>
      <c r="E10" s="19">
        <v>1220478.8106100745</v>
      </c>
      <c r="F10" s="10">
        <f>Bilanz_vor_HA!N10</f>
        <v>48039.735493205371</v>
      </c>
      <c r="G10" s="20">
        <f t="shared" si="0"/>
        <v>3.9361384298996549E-2</v>
      </c>
      <c r="H10" s="21">
        <f t="shared" si="1"/>
        <v>0</v>
      </c>
      <c r="I10" s="25">
        <f t="shared" si="2"/>
        <v>0</v>
      </c>
      <c r="J10" s="15">
        <f t="shared" si="3"/>
        <v>0</v>
      </c>
      <c r="K10" s="12">
        <f t="shared" si="4"/>
        <v>2542.5709476289726</v>
      </c>
      <c r="L10" s="14">
        <f t="shared" si="5"/>
        <v>50582.306440834342</v>
      </c>
    </row>
    <row r="11" spans="1:12" ht="13" x14ac:dyDescent="0.3">
      <c r="A11" s="1">
        <v>6</v>
      </c>
      <c r="B11" s="1" t="s">
        <v>21</v>
      </c>
      <c r="C11" s="26">
        <f>Bilanz_vor_HA!H11</f>
        <v>66.95</v>
      </c>
      <c r="D11" s="19">
        <v>32084.333333333336</v>
      </c>
      <c r="E11" s="19">
        <v>151749.16683392157</v>
      </c>
      <c r="F11" s="10">
        <f>Bilanz_vor_HA!N11</f>
        <v>5858.8525434621515</v>
      </c>
      <c r="G11" s="20">
        <f t="shared" si="0"/>
        <v>3.8608795459643214E-2</v>
      </c>
      <c r="H11" s="21">
        <f t="shared" si="1"/>
        <v>-2.353738623167807E-2</v>
      </c>
      <c r="I11" s="25">
        <f t="shared" si="2"/>
        <v>6.2146181691321287E-2</v>
      </c>
      <c r="J11" s="15">
        <f t="shared" si="3"/>
        <v>-9430.631293567516</v>
      </c>
      <c r="K11" s="12">
        <f t="shared" si="4"/>
        <v>639.85484485265533</v>
      </c>
      <c r="L11" s="14">
        <f t="shared" si="5"/>
        <v>-2931.9239052527091</v>
      </c>
    </row>
    <row r="12" spans="1:12" ht="13" x14ac:dyDescent="0.3">
      <c r="A12" s="1">
        <v>7</v>
      </c>
      <c r="B12" s="1" t="s">
        <v>22</v>
      </c>
      <c r="C12" s="26">
        <f>Bilanz_vor_HA!H12</f>
        <v>124.6</v>
      </c>
      <c r="D12" s="19">
        <v>36799.5</v>
      </c>
      <c r="E12" s="19">
        <v>324015.41758403525</v>
      </c>
      <c r="F12" s="10">
        <f>Bilanz_vor_HA!N12</f>
        <v>791.06000005176975</v>
      </c>
      <c r="G12" s="20">
        <f t="shared" si="0"/>
        <v>2.4414270343990768E-3</v>
      </c>
      <c r="H12" s="21">
        <f t="shared" si="1"/>
        <v>0</v>
      </c>
      <c r="I12" s="25">
        <f t="shared" si="2"/>
        <v>0</v>
      </c>
      <c r="J12" s="15">
        <f t="shared" si="3"/>
        <v>0</v>
      </c>
      <c r="K12" s="12">
        <f t="shared" si="4"/>
        <v>733.88897062393767</v>
      </c>
      <c r="L12" s="14">
        <f t="shared" si="5"/>
        <v>1524.9489706757074</v>
      </c>
    </row>
    <row r="13" spans="1:12" ht="13" x14ac:dyDescent="0.3">
      <c r="A13" s="1">
        <v>8</v>
      </c>
      <c r="B13" s="1" t="s">
        <v>23</v>
      </c>
      <c r="C13" s="26">
        <f>Bilanz_vor_HA!H13</f>
        <v>96.1</v>
      </c>
      <c r="D13" s="19">
        <v>38227.166666666672</v>
      </c>
      <c r="E13" s="19">
        <v>259446.60686673969</v>
      </c>
      <c r="F13" s="10">
        <f>Bilanz_vor_HA!N13</f>
        <v>7502.8064154886788</v>
      </c>
      <c r="G13" s="20">
        <f t="shared" si="0"/>
        <v>2.8918498900786807E-2</v>
      </c>
      <c r="H13" s="21">
        <f t="shared" si="1"/>
        <v>-2.7774827928455253E-3</v>
      </c>
      <c r="I13" s="25">
        <f t="shared" si="2"/>
        <v>3.169598169363233E-2</v>
      </c>
      <c r="J13" s="15">
        <f t="shared" si="3"/>
        <v>-8223.4149017232048</v>
      </c>
      <c r="K13" s="12">
        <f t="shared" si="4"/>
        <v>762.36079280614422</v>
      </c>
      <c r="L13" s="14">
        <f t="shared" si="5"/>
        <v>41.752306571618192</v>
      </c>
    </row>
    <row r="14" spans="1:12" ht="13" x14ac:dyDescent="0.3">
      <c r="A14" s="1">
        <v>9</v>
      </c>
      <c r="B14" s="1" t="s">
        <v>24</v>
      </c>
      <c r="C14" s="26">
        <f>Bilanz_vor_HA!H14</f>
        <v>203.95</v>
      </c>
      <c r="D14" s="19">
        <v>97893.666666666672</v>
      </c>
      <c r="E14" s="19">
        <v>1411271.1369998308</v>
      </c>
      <c r="F14" s="10">
        <f>Bilanz_vor_HA!N14</f>
        <v>96589.307763220801</v>
      </c>
      <c r="G14" s="20">
        <f t="shared" si="0"/>
        <v>6.8441354202535762E-2</v>
      </c>
      <c r="H14" s="21">
        <f t="shared" si="1"/>
        <v>0</v>
      </c>
      <c r="I14" s="25">
        <f t="shared" si="2"/>
        <v>0</v>
      </c>
      <c r="J14" s="15">
        <f t="shared" si="3"/>
        <v>0</v>
      </c>
      <c r="K14" s="12">
        <f t="shared" si="4"/>
        <v>1952.2841957255637</v>
      </c>
      <c r="L14" s="14">
        <f t="shared" si="5"/>
        <v>98541.591958946359</v>
      </c>
    </row>
    <row r="15" spans="1:12" ht="13" x14ac:dyDescent="0.3">
      <c r="A15" s="1">
        <v>10</v>
      </c>
      <c r="B15" s="1" t="s">
        <v>25</v>
      </c>
      <c r="C15" s="26">
        <f>Bilanz_vor_HA!H15</f>
        <v>74.900000000000006</v>
      </c>
      <c r="D15" s="19">
        <v>236556.5</v>
      </c>
      <c r="E15" s="19">
        <v>1252300.9533060377</v>
      </c>
      <c r="F15" s="10">
        <f>Bilanz_vor_HA!N15</f>
        <v>114820.18124551015</v>
      </c>
      <c r="G15" s="20">
        <f t="shared" si="0"/>
        <v>9.1687370310138502E-2</v>
      </c>
      <c r="H15" s="21">
        <f t="shared" si="1"/>
        <v>-1.7875594384723734E-2</v>
      </c>
      <c r="I15" s="25">
        <f t="shared" si="2"/>
        <v>0.10956296469486224</v>
      </c>
      <c r="J15" s="15">
        <f t="shared" si="3"/>
        <v>-137205.80513441173</v>
      </c>
      <c r="K15" s="12">
        <f t="shared" si="4"/>
        <v>4717.6240513974781</v>
      </c>
      <c r="L15" s="14">
        <f t="shared" si="5"/>
        <v>-17667.999837504103</v>
      </c>
    </row>
    <row r="16" spans="1:12" ht="13" x14ac:dyDescent="0.3">
      <c r="A16" s="1">
        <v>11</v>
      </c>
      <c r="B16" s="1" t="s">
        <v>26</v>
      </c>
      <c r="C16" s="26">
        <f>Bilanz_vor_HA!H16</f>
        <v>75.8</v>
      </c>
      <c r="D16" s="19">
        <v>241981.66666666669</v>
      </c>
      <c r="E16" s="19">
        <v>1295295.0799262484</v>
      </c>
      <c r="F16" s="10">
        <f>Bilanz_vor_HA!N16</f>
        <v>-88483.746714830399</v>
      </c>
      <c r="G16" s="20">
        <f t="shared" si="0"/>
        <v>-6.8311651982703808E-2</v>
      </c>
      <c r="H16" s="21">
        <f t="shared" si="1"/>
        <v>-1.7234636817144006E-2</v>
      </c>
      <c r="I16" s="25">
        <f t="shared" si="2"/>
        <v>-5.1077015165559805E-2</v>
      </c>
      <c r="J16" s="15">
        <f t="shared" si="3"/>
        <v>0</v>
      </c>
      <c r="K16" s="12">
        <f t="shared" si="4"/>
        <v>4825.8176404533979</v>
      </c>
      <c r="L16" s="14">
        <f t="shared" si="5"/>
        <v>-83657.929074376996</v>
      </c>
    </row>
    <row r="17" spans="1:12" ht="13" x14ac:dyDescent="0.3">
      <c r="A17" s="1">
        <v>12</v>
      </c>
      <c r="B17" s="1" t="s">
        <v>27</v>
      </c>
      <c r="C17" s="26">
        <f>Bilanz_vor_HA!H17</f>
        <v>148.55000000000001</v>
      </c>
      <c r="D17" s="19">
        <v>191973</v>
      </c>
      <c r="E17" s="19">
        <v>2014205.0822212452</v>
      </c>
      <c r="F17" s="10">
        <f>Bilanz_vor_HA!N17</f>
        <v>-771.42239320112276</v>
      </c>
      <c r="G17" s="20">
        <f t="shared" si="0"/>
        <v>-3.8299098736778377E-4</v>
      </c>
      <c r="H17" s="21">
        <f t="shared" si="1"/>
        <v>0</v>
      </c>
      <c r="I17" s="25">
        <f t="shared" si="2"/>
        <v>0</v>
      </c>
      <c r="J17" s="15">
        <f t="shared" si="3"/>
        <v>0</v>
      </c>
      <c r="K17" s="12">
        <f t="shared" si="4"/>
        <v>3828.4995001994366</v>
      </c>
      <c r="L17" s="14">
        <f t="shared" si="5"/>
        <v>3057.0771069983139</v>
      </c>
    </row>
    <row r="18" spans="1:12" ht="13" x14ac:dyDescent="0.3">
      <c r="A18" s="1">
        <v>13</v>
      </c>
      <c r="B18" s="1" t="s">
        <v>28</v>
      </c>
      <c r="C18" s="26">
        <f>Bilanz_vor_HA!H18</f>
        <v>110.2</v>
      </c>
      <c r="D18" s="19">
        <v>256426.83333333331</v>
      </c>
      <c r="E18" s="19">
        <v>1995194.6622919946</v>
      </c>
      <c r="F18" s="10">
        <f>Bilanz_vor_HA!N18</f>
        <v>8394.0990053719797</v>
      </c>
      <c r="G18" s="20">
        <f t="shared" si="0"/>
        <v>4.2071579099601224E-3</v>
      </c>
      <c r="H18" s="21">
        <f t="shared" si="1"/>
        <v>0</v>
      </c>
      <c r="I18" s="25">
        <f t="shared" si="2"/>
        <v>0</v>
      </c>
      <c r="J18" s="15">
        <f t="shared" si="3"/>
        <v>0</v>
      </c>
      <c r="K18" s="12">
        <f t="shared" si="4"/>
        <v>5113.8962419423087</v>
      </c>
      <c r="L18" s="14">
        <f t="shared" si="5"/>
        <v>13507.995247314288</v>
      </c>
    </row>
    <row r="19" spans="1:12" ht="13" x14ac:dyDescent="0.3">
      <c r="A19" s="1">
        <v>14</v>
      </c>
      <c r="B19" s="1" t="s">
        <v>29</v>
      </c>
      <c r="C19" s="26">
        <f>Bilanz_vor_HA!H19</f>
        <v>92.85</v>
      </c>
      <c r="D19" s="19">
        <v>73092.833333333343</v>
      </c>
      <c r="E19" s="19">
        <v>479683.93772319867</v>
      </c>
      <c r="F19" s="10">
        <f>Bilanz_vor_HA!N19</f>
        <v>4255.1757261206549</v>
      </c>
      <c r="G19" s="20">
        <f t="shared" si="0"/>
        <v>8.8707905174346315E-3</v>
      </c>
      <c r="H19" s="21">
        <f t="shared" si="1"/>
        <v>-5.0920517868834596E-3</v>
      </c>
      <c r="I19" s="25">
        <f t="shared" si="2"/>
        <v>1.3962842304318091E-2</v>
      </c>
      <c r="J19" s="15">
        <f t="shared" si="3"/>
        <v>-6697.7511783433629</v>
      </c>
      <c r="K19" s="12">
        <f t="shared" si="4"/>
        <v>1457.6835069766448</v>
      </c>
      <c r="L19" s="14">
        <f t="shared" si="5"/>
        <v>-984.89194524606319</v>
      </c>
    </row>
    <row r="20" spans="1:12" ht="13" x14ac:dyDescent="0.3">
      <c r="A20" s="1">
        <v>15</v>
      </c>
      <c r="B20" s="1" t="s">
        <v>30</v>
      </c>
      <c r="C20" s="26">
        <f>Bilanz_vor_HA!H20</f>
        <v>79.75</v>
      </c>
      <c r="D20" s="19">
        <v>53255.666666666672</v>
      </c>
      <c r="E20" s="19">
        <v>299893.31940076174</v>
      </c>
      <c r="F20" s="10">
        <f>Bilanz_vor_HA!N20</f>
        <v>-16206.404941659986</v>
      </c>
      <c r="G20" s="20">
        <f t="shared" si="0"/>
        <v>-5.4040566739009595E-2</v>
      </c>
      <c r="H20" s="21">
        <f t="shared" si="1"/>
        <v>-1.4421545270544052E-2</v>
      </c>
      <c r="I20" s="25">
        <f t="shared" si="2"/>
        <v>-3.9619021468465541E-2</v>
      </c>
      <c r="J20" s="15">
        <f t="shared" si="3"/>
        <v>0</v>
      </c>
      <c r="K20" s="12">
        <f t="shared" si="4"/>
        <v>1062.072756148631</v>
      </c>
      <c r="L20" s="14">
        <f t="shared" si="5"/>
        <v>-15144.332185511355</v>
      </c>
    </row>
    <row r="21" spans="1:12" ht="13" x14ac:dyDescent="0.3">
      <c r="A21" s="1">
        <v>16</v>
      </c>
      <c r="B21" s="1" t="s">
        <v>31</v>
      </c>
      <c r="C21" s="26">
        <f>Bilanz_vor_HA!H21</f>
        <v>82.7</v>
      </c>
      <c r="D21" s="19">
        <v>14596.166666666666</v>
      </c>
      <c r="E21" s="19">
        <v>85278.744910590598</v>
      </c>
      <c r="F21" s="10">
        <f>Bilanz_vor_HA!N21</f>
        <v>-6396.8673457527575</v>
      </c>
      <c r="G21" s="20">
        <f t="shared" si="0"/>
        <v>-7.5011274526371963E-2</v>
      </c>
      <c r="H21" s="21">
        <f t="shared" si="1"/>
        <v>-1.2320628799032694E-2</v>
      </c>
      <c r="I21" s="25">
        <f t="shared" si="2"/>
        <v>-6.2690645727339261E-2</v>
      </c>
      <c r="J21" s="15">
        <f t="shared" si="3"/>
        <v>0</v>
      </c>
      <c r="K21" s="12">
        <f t="shared" si="4"/>
        <v>291.08998030015158</v>
      </c>
      <c r="L21" s="14">
        <f t="shared" si="5"/>
        <v>-6105.7773654526063</v>
      </c>
    </row>
    <row r="22" spans="1:12" ht="13" x14ac:dyDescent="0.3">
      <c r="A22" s="1">
        <v>17</v>
      </c>
      <c r="B22" s="1" t="s">
        <v>32</v>
      </c>
      <c r="C22" s="26">
        <f>Bilanz_vor_HA!H22</f>
        <v>77</v>
      </c>
      <c r="D22" s="19">
        <v>447277.66666666663</v>
      </c>
      <c r="E22" s="19">
        <v>2431807.322332595</v>
      </c>
      <c r="F22" s="10">
        <f>Bilanz_vor_HA!N22</f>
        <v>-179784.16709829375</v>
      </c>
      <c r="G22" s="20">
        <f t="shared" si="0"/>
        <v>-7.3930268013933098E-2</v>
      </c>
      <c r="H22" s="21">
        <f t="shared" si="1"/>
        <v>-1.6380026727037689E-2</v>
      </c>
      <c r="I22" s="25">
        <f t="shared" si="2"/>
        <v>-5.7550241286895412E-2</v>
      </c>
      <c r="J22" s="15">
        <f t="shared" si="3"/>
        <v>0</v>
      </c>
      <c r="K22" s="12">
        <f t="shared" si="4"/>
        <v>8920.016477753139</v>
      </c>
      <c r="L22" s="14">
        <f t="shared" si="5"/>
        <v>-170864.1506205406</v>
      </c>
    </row>
    <row r="23" spans="1:12" ht="13" x14ac:dyDescent="0.3">
      <c r="A23" s="1">
        <v>18</v>
      </c>
      <c r="B23" s="1" t="s">
        <v>33</v>
      </c>
      <c r="C23" s="26">
        <f>Bilanz_vor_HA!H23</f>
        <v>84.9</v>
      </c>
      <c r="D23" s="19">
        <v>188099.16666666666</v>
      </c>
      <c r="E23" s="19">
        <v>1127611.6800869892</v>
      </c>
      <c r="F23" s="10">
        <f>Bilanz_vor_HA!N23</f>
        <v>-13705.173394165933</v>
      </c>
      <c r="G23" s="20">
        <f t="shared" si="0"/>
        <v>-1.2154160546748375E-2</v>
      </c>
      <c r="H23" s="21">
        <f t="shared" si="1"/>
        <v>-1.0753843633837783E-2</v>
      </c>
      <c r="I23" s="25">
        <f t="shared" si="2"/>
        <v>-1.4003169129105913E-3</v>
      </c>
      <c r="J23" s="15">
        <f t="shared" si="3"/>
        <v>0</v>
      </c>
      <c r="K23" s="12">
        <f t="shared" si="4"/>
        <v>3751.2440060386816</v>
      </c>
      <c r="L23" s="14">
        <f t="shared" si="5"/>
        <v>-9953.9293881272515</v>
      </c>
    </row>
    <row r="24" spans="1:12" ht="13" x14ac:dyDescent="0.3">
      <c r="A24" s="1">
        <v>19</v>
      </c>
      <c r="B24" s="1" t="s">
        <v>34</v>
      </c>
      <c r="C24" s="26">
        <f>Bilanz_vor_HA!H24</f>
        <v>87.8</v>
      </c>
      <c r="D24" s="19">
        <v>539217.83333333337</v>
      </c>
      <c r="E24" s="19">
        <v>3345105.2561185868</v>
      </c>
      <c r="F24" s="10">
        <f>Bilanz_vor_HA!N24</f>
        <v>-146593.89210896331</v>
      </c>
      <c r="G24" s="20">
        <f t="shared" si="0"/>
        <v>-4.3823401921606511E-2</v>
      </c>
      <c r="H24" s="21">
        <f t="shared" si="1"/>
        <v>-8.6885359160808629E-3</v>
      </c>
      <c r="I24" s="25">
        <f t="shared" si="2"/>
        <v>-3.513486600552565E-2</v>
      </c>
      <c r="J24" s="15">
        <f t="shared" si="3"/>
        <v>0</v>
      </c>
      <c r="K24" s="12">
        <f t="shared" si="4"/>
        <v>10753.57058240112</v>
      </c>
      <c r="L24" s="14">
        <f t="shared" si="5"/>
        <v>-135840.32152656218</v>
      </c>
    </row>
    <row r="25" spans="1:12" ht="13" x14ac:dyDescent="0.3">
      <c r="A25" s="1">
        <v>20</v>
      </c>
      <c r="B25" s="1" t="s">
        <v>35</v>
      </c>
      <c r="C25" s="26">
        <f>Bilanz_vor_HA!H25</f>
        <v>76.5</v>
      </c>
      <c r="D25" s="19">
        <v>226870.5</v>
      </c>
      <c r="E25" s="19">
        <v>1226171.1070569099</v>
      </c>
      <c r="F25" s="10">
        <f>Bilanz_vor_HA!N25</f>
        <v>-64952.814309960959</v>
      </c>
      <c r="G25" s="20">
        <f t="shared" si="0"/>
        <v>-5.2972063960846798E-2</v>
      </c>
      <c r="H25" s="21">
        <f t="shared" si="1"/>
        <v>-1.6736114264581988E-2</v>
      </c>
      <c r="I25" s="25">
        <f t="shared" si="2"/>
        <v>-3.6235949696264813E-2</v>
      </c>
      <c r="J25" s="15">
        <f t="shared" si="3"/>
        <v>0</v>
      </c>
      <c r="K25" s="12">
        <f t="shared" si="4"/>
        <v>4524.4570635453756</v>
      </c>
      <c r="L25" s="14">
        <f t="shared" si="5"/>
        <v>-60428.35724641558</v>
      </c>
    </row>
    <row r="26" spans="1:12" ht="13" x14ac:dyDescent="0.3">
      <c r="A26" s="1">
        <v>21</v>
      </c>
      <c r="B26" s="1" t="s">
        <v>36</v>
      </c>
      <c r="C26" s="26">
        <f>Bilanz_vor_HA!H26</f>
        <v>102.75</v>
      </c>
      <c r="D26" s="19">
        <v>306225.16666666669</v>
      </c>
      <c r="E26" s="19">
        <v>2222672.2612934327</v>
      </c>
      <c r="F26" s="10">
        <f>Bilanz_vor_HA!N26</f>
        <v>5438.3838652921149</v>
      </c>
      <c r="G26" s="20">
        <f t="shared" si="0"/>
        <v>2.4467772239742504E-3</v>
      </c>
      <c r="H26" s="21">
        <f t="shared" si="1"/>
        <v>0</v>
      </c>
      <c r="I26" s="25">
        <f t="shared" si="2"/>
        <v>0</v>
      </c>
      <c r="J26" s="15">
        <f t="shared" si="3"/>
        <v>0</v>
      </c>
      <c r="K26" s="12">
        <f t="shared" si="4"/>
        <v>6107.0197242936383</v>
      </c>
      <c r="L26" s="14">
        <f t="shared" si="5"/>
        <v>11545.403589585752</v>
      </c>
    </row>
    <row r="27" spans="1:12" ht="13" x14ac:dyDescent="0.3">
      <c r="A27" s="1">
        <v>22</v>
      </c>
      <c r="B27" s="1" t="s">
        <v>37</v>
      </c>
      <c r="C27" s="26">
        <f>Bilanz_vor_HA!H27</f>
        <v>96.7</v>
      </c>
      <c r="D27" s="19">
        <v>626599</v>
      </c>
      <c r="E27" s="19">
        <v>4283126.2222434375</v>
      </c>
      <c r="F27" s="10">
        <f>Bilanz_vor_HA!N27</f>
        <v>55307.365543769367</v>
      </c>
      <c r="G27" s="20">
        <f t="shared" si="0"/>
        <v>1.2912849791010874E-2</v>
      </c>
      <c r="H27" s="21">
        <f t="shared" si="1"/>
        <v>-2.3501777477923621E-3</v>
      </c>
      <c r="I27" s="25">
        <f t="shared" si="2"/>
        <v>1.5263027538803237E-2</v>
      </c>
      <c r="J27" s="15">
        <f t="shared" si="3"/>
        <v>-65373.47348227186</v>
      </c>
      <c r="K27" s="12">
        <f t="shared" si="4"/>
        <v>12496.204978436899</v>
      </c>
      <c r="L27" s="14">
        <f t="shared" si="5"/>
        <v>2430.097039934406</v>
      </c>
    </row>
    <row r="28" spans="1:12" ht="13" x14ac:dyDescent="0.3">
      <c r="A28" s="1">
        <v>23</v>
      </c>
      <c r="B28" s="1" t="s">
        <v>38</v>
      </c>
      <c r="C28" s="26">
        <f>Bilanz_vor_HA!H28</f>
        <v>61.6</v>
      </c>
      <c r="D28" s="19">
        <v>272341.33333333331</v>
      </c>
      <c r="E28" s="19">
        <v>1185365.8450979609</v>
      </c>
      <c r="F28" s="10">
        <f>Bilanz_vor_HA!N28</f>
        <v>-52411.827033235546</v>
      </c>
      <c r="G28" s="20">
        <f t="shared" si="0"/>
        <v>-4.4215739174519687E-2</v>
      </c>
      <c r="H28" s="21">
        <f t="shared" si="1"/>
        <v>-2.7347522883402055E-2</v>
      </c>
      <c r="I28" s="25">
        <f t="shared" si="2"/>
        <v>-1.6868216291117632E-2</v>
      </c>
      <c r="J28" s="15">
        <f t="shared" si="3"/>
        <v>0</v>
      </c>
      <c r="K28" s="12">
        <f t="shared" si="4"/>
        <v>5431.2776200315402</v>
      </c>
      <c r="L28" s="14">
        <f t="shared" si="5"/>
        <v>-46980.549413204004</v>
      </c>
    </row>
    <row r="29" spans="1:12" ht="13" x14ac:dyDescent="0.3">
      <c r="A29" s="1">
        <v>24</v>
      </c>
      <c r="B29" s="1" t="s">
        <v>39</v>
      </c>
      <c r="C29" s="26">
        <f>Bilanz_vor_HA!H29</f>
        <v>90.95</v>
      </c>
      <c r="D29" s="19">
        <v>166211.83333333331</v>
      </c>
      <c r="E29" s="19">
        <v>1068111.5273895706</v>
      </c>
      <c r="F29" s="10">
        <f>Bilanz_vor_HA!N29</f>
        <v>102076.45374758251</v>
      </c>
      <c r="G29" s="20">
        <f t="shared" si="0"/>
        <v>9.5567224142832724E-2</v>
      </c>
      <c r="H29" s="21">
        <f t="shared" si="1"/>
        <v>-6.4451844295517844E-3</v>
      </c>
      <c r="I29" s="25">
        <f t="shared" si="2"/>
        <v>0.10201240857238451</v>
      </c>
      <c r="J29" s="15">
        <f t="shared" si="3"/>
        <v>-108960.62953293855</v>
      </c>
      <c r="K29" s="12">
        <f t="shared" si="4"/>
        <v>3314.7469740218608</v>
      </c>
      <c r="L29" s="14">
        <f t="shared" si="5"/>
        <v>-3569.4288113341804</v>
      </c>
    </row>
    <row r="30" spans="1:12" ht="13" x14ac:dyDescent="0.3">
      <c r="A30" s="1">
        <v>25</v>
      </c>
      <c r="B30" s="1" t="s">
        <v>40</v>
      </c>
      <c r="C30" s="26">
        <f>Bilanz_vor_HA!H30</f>
        <v>155.35</v>
      </c>
      <c r="D30" s="19">
        <v>407205.83333333337</v>
      </c>
      <c r="E30" s="19">
        <v>4471616.8806029456</v>
      </c>
      <c r="F30" s="10">
        <f>Bilanz_vor_HA!N30</f>
        <v>86996.566172633713</v>
      </c>
      <c r="G30" s="20">
        <f t="shared" si="0"/>
        <v>1.9455281723711366E-2</v>
      </c>
      <c r="H30" s="21">
        <f t="shared" si="1"/>
        <v>0</v>
      </c>
      <c r="I30" s="25">
        <f t="shared" si="2"/>
        <v>0</v>
      </c>
      <c r="J30" s="15">
        <f t="shared" si="3"/>
        <v>0</v>
      </c>
      <c r="K30" s="12">
        <f t="shared" si="4"/>
        <v>8120.8676709483216</v>
      </c>
      <c r="L30" s="14">
        <f t="shared" si="5"/>
        <v>95117.433843582039</v>
      </c>
    </row>
    <row r="31" spans="1:12" ht="13" x14ac:dyDescent="0.3">
      <c r="A31" s="1">
        <v>26</v>
      </c>
      <c r="B31" s="1" t="s">
        <v>41</v>
      </c>
      <c r="C31" s="26">
        <f>Bilanz_vor_HA!H31</f>
        <v>66.5</v>
      </c>
      <c r="D31" s="19">
        <v>67346.166666666672</v>
      </c>
      <c r="E31" s="19">
        <v>316453.81551041245</v>
      </c>
      <c r="F31" s="10">
        <f>Bilanz_vor_HA!N31</f>
        <v>11837.053742322649</v>
      </c>
      <c r="G31" s="20">
        <f t="shared" si="0"/>
        <v>3.7405312125026874E-2</v>
      </c>
      <c r="H31" s="21">
        <f t="shared" si="1"/>
        <v>-2.3857865015467938E-2</v>
      </c>
      <c r="I31" s="25">
        <f t="shared" si="2"/>
        <v>6.1263177140494812E-2</v>
      </c>
      <c r="J31" s="15">
        <f t="shared" si="3"/>
        <v>-19386.966156399863</v>
      </c>
      <c r="K31" s="12">
        <f t="shared" si="4"/>
        <v>1343.0782736305696</v>
      </c>
      <c r="L31" s="14">
        <f t="shared" si="5"/>
        <v>-6206.8341404466446</v>
      </c>
    </row>
    <row r="32" spans="1:12" ht="13" x14ac:dyDescent="0.3">
      <c r="A32" s="1"/>
      <c r="B32" s="1" t="s">
        <v>42</v>
      </c>
      <c r="C32" s="26"/>
      <c r="D32" s="10">
        <v>0</v>
      </c>
      <c r="E32" s="10">
        <v>0</v>
      </c>
      <c r="F32" s="10">
        <f>Bilanz_vor_HA!N32</f>
        <v>-799.27094955992061</v>
      </c>
      <c r="G32" s="20"/>
      <c r="H32" s="9"/>
      <c r="I32" s="9"/>
      <c r="J32" s="33">
        <v>0</v>
      </c>
      <c r="K32" s="12">
        <f t="shared" si="4"/>
        <v>0</v>
      </c>
      <c r="L32" s="14">
        <f t="shared" si="5"/>
        <v>-799.27094955992061</v>
      </c>
    </row>
    <row r="33" spans="1:12" ht="13" x14ac:dyDescent="0.3">
      <c r="A33" s="1"/>
      <c r="B33" s="1" t="s">
        <v>10</v>
      </c>
      <c r="C33" s="26">
        <f>Bilanz_vor_HA!H33</f>
        <v>100</v>
      </c>
      <c r="D33" s="13">
        <f>SUM(D6:D32)</f>
        <v>7194776.9999999991</v>
      </c>
      <c r="E33" s="13">
        <f>SUM(E6:E32)</f>
        <v>50835856.775166675</v>
      </c>
      <c r="F33" s="13">
        <f>Bilanz_vor_HA!N33</f>
        <v>6131.2500000005293</v>
      </c>
      <c r="G33" s="22">
        <f>F33/E33</f>
        <v>1.206087669008393E-4</v>
      </c>
      <c r="H33" s="1"/>
      <c r="I33" s="1"/>
      <c r="J33" s="15">
        <f>SUM(J6:J32)</f>
        <v>-430454.28495485929</v>
      </c>
      <c r="K33" s="15">
        <f>SUM(K6:K32)</f>
        <v>143484.76165161977</v>
      </c>
      <c r="L33" s="14">
        <f t="shared" si="5"/>
        <v>-280838.27330323902</v>
      </c>
    </row>
    <row r="35" spans="1:12" ht="13" x14ac:dyDescent="0.3">
      <c r="G35" s="51" t="s">
        <v>52</v>
      </c>
      <c r="H35" s="52"/>
      <c r="I35" s="53"/>
      <c r="J35" s="14">
        <v>-430454.28495486226</v>
      </c>
      <c r="K35" s="23"/>
    </row>
    <row r="36" spans="1:12" ht="13" x14ac:dyDescent="0.3">
      <c r="G36" s="51" t="s">
        <v>54</v>
      </c>
      <c r="H36" s="52"/>
      <c r="I36" s="53"/>
      <c r="J36" s="32">
        <v>7.1217507508859518E-4</v>
      </c>
    </row>
    <row r="37" spans="1:12" x14ac:dyDescent="0.25">
      <c r="K37" s="23"/>
    </row>
    <row r="38" spans="1:12" ht="13" x14ac:dyDescent="0.3">
      <c r="I38" s="36" t="s">
        <v>64</v>
      </c>
    </row>
    <row r="39" spans="1:12" ht="13" x14ac:dyDescent="0.3">
      <c r="I39" s="35" t="s">
        <v>62</v>
      </c>
      <c r="J39" s="37">
        <f>ROUND(ROUND(J33,0)*(2/3),0)</f>
        <v>-286969</v>
      </c>
    </row>
    <row r="40" spans="1:12" ht="13" x14ac:dyDescent="0.3">
      <c r="I40" s="35" t="s">
        <v>63</v>
      </c>
      <c r="J40" s="37">
        <f>ROUND(ROUND(J33,0)*1/3,0)</f>
        <v>-143485</v>
      </c>
    </row>
    <row r="41" spans="1:12" ht="13" x14ac:dyDescent="0.3">
      <c r="I41" s="35" t="s">
        <v>10</v>
      </c>
      <c r="J41" s="37">
        <f>SUM(J39:J40)</f>
        <v>-430454</v>
      </c>
    </row>
  </sheetData>
  <mergeCells count="9">
    <mergeCell ref="L4:L5"/>
    <mergeCell ref="G35:I35"/>
    <mergeCell ref="G36:I36"/>
    <mergeCell ref="C4:C5"/>
    <mergeCell ref="I4:I5"/>
    <mergeCell ref="J4:K4"/>
    <mergeCell ref="F4:G4"/>
    <mergeCell ref="D4:D5"/>
    <mergeCell ref="H4:H5"/>
  </mergeCells>
  <phoneticPr fontId="1" type="noConversion"/>
  <conditionalFormatting sqref="I6:I3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90" orientation="landscape" r:id="rId1"/>
  <headerFooter alignWithMargins="0">
    <oddFooter>&amp;C&amp;F</oddFoot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17B46-B4C5-4521-81AF-8032F2D43E73}">
  <dimension ref="A3:K41"/>
  <sheetViews>
    <sheetView topLeftCell="A3" workbookViewId="0">
      <selection activeCell="C39" sqref="C39:F43"/>
    </sheetView>
  </sheetViews>
  <sheetFormatPr baseColWidth="10" defaultRowHeight="12.5" x14ac:dyDescent="0.25"/>
  <cols>
    <col min="1" max="2" width="8.1796875" customWidth="1"/>
    <col min="3" max="4" width="13.453125" customWidth="1"/>
    <col min="5" max="5" width="12.54296875" customWidth="1"/>
    <col min="6" max="6" width="12.453125" customWidth="1"/>
    <col min="7" max="7" width="12.81640625" customWidth="1"/>
    <col min="8" max="8" width="11.26953125" customWidth="1"/>
    <col min="12" max="12" width="14.1796875" customWidth="1"/>
    <col min="13" max="13" width="15" customWidth="1"/>
  </cols>
  <sheetData>
    <row r="3" spans="1:9" ht="13" x14ac:dyDescent="0.3">
      <c r="A3" s="24" t="s">
        <v>51</v>
      </c>
    </row>
    <row r="4" spans="1:9" ht="27" customHeight="1" x14ac:dyDescent="0.3">
      <c r="A4" s="1"/>
      <c r="B4" s="1"/>
      <c r="C4" s="65" t="s">
        <v>58</v>
      </c>
      <c r="D4" s="66"/>
      <c r="E4" s="67"/>
      <c r="F4" s="62" t="s">
        <v>56</v>
      </c>
      <c r="G4" s="47" t="s">
        <v>57</v>
      </c>
      <c r="H4" s="64"/>
      <c r="I4" s="59"/>
    </row>
    <row r="5" spans="1:9" ht="13" x14ac:dyDescent="0.3">
      <c r="A5" s="8" t="s">
        <v>4</v>
      </c>
      <c r="B5" s="8" t="s">
        <v>5</v>
      </c>
      <c r="C5" s="7" t="s">
        <v>49</v>
      </c>
      <c r="D5" s="28" t="s">
        <v>50</v>
      </c>
      <c r="E5" s="28" t="s">
        <v>61</v>
      </c>
      <c r="F5" s="63"/>
      <c r="G5" s="6" t="s">
        <v>49</v>
      </c>
      <c r="H5" s="31" t="s">
        <v>50</v>
      </c>
      <c r="I5" s="31" t="s">
        <v>61</v>
      </c>
    </row>
    <row r="6" spans="1:9" ht="13" x14ac:dyDescent="0.3">
      <c r="A6" s="1">
        <v>1</v>
      </c>
      <c r="B6" s="1" t="s">
        <v>16</v>
      </c>
      <c r="C6" s="15">
        <f>Bilanz_nach_HA!J6</f>
        <v>0</v>
      </c>
      <c r="D6" s="12">
        <f>Bilanz_nach_HA!K6</f>
        <v>24286.08540620749</v>
      </c>
      <c r="E6" s="15">
        <f>SUM(C6:D6)</f>
        <v>24286.08540620749</v>
      </c>
      <c r="F6" s="34">
        <v>126.5</v>
      </c>
      <c r="G6" s="14">
        <f>IF(F6&lt;100,C6,0)</f>
        <v>0</v>
      </c>
      <c r="H6" s="11">
        <f t="shared" ref="H6:H31" si="0">ROUND(D6/D$33*(1/3)*-G$33,0)</f>
        <v>20598</v>
      </c>
      <c r="I6" s="14">
        <f>SUM(G6:H6)</f>
        <v>20598</v>
      </c>
    </row>
    <row r="7" spans="1:9" ht="13" x14ac:dyDescent="0.3">
      <c r="A7" s="1">
        <v>2</v>
      </c>
      <c r="B7" s="1" t="s">
        <v>17</v>
      </c>
      <c r="C7" s="15">
        <f>Bilanz_nach_HA!J7</f>
        <v>-51692.075868633634</v>
      </c>
      <c r="D7" s="12">
        <f>Bilanz_nach_HA!K7</f>
        <v>18949.264036791632</v>
      </c>
      <c r="E7" s="15">
        <f t="shared" ref="E7:E33" si="1">SUM(C7:D7)</f>
        <v>-32742.811831842002</v>
      </c>
      <c r="F7" s="34">
        <v>77.099999999999994</v>
      </c>
      <c r="G7" s="14">
        <f t="shared" ref="G7:G31" si="2">IF(F7&lt;100,C7,0)</f>
        <v>-51692.075868633634</v>
      </c>
      <c r="H7" s="11">
        <f t="shared" si="0"/>
        <v>16071</v>
      </c>
      <c r="I7" s="14">
        <f t="shared" ref="I7:I33" si="3">SUM(G7:H7)</f>
        <v>-35621.075868633634</v>
      </c>
    </row>
    <row r="8" spans="1:9" ht="13" x14ac:dyDescent="0.3">
      <c r="A8" s="1">
        <v>3</v>
      </c>
      <c r="B8" s="1" t="s">
        <v>18</v>
      </c>
      <c r="C8" s="15">
        <f>Bilanz_nach_HA!J8</f>
        <v>-23483.537406569547</v>
      </c>
      <c r="D8" s="12">
        <f>Bilanz_nach_HA!K8</f>
        <v>6870.5637961911752</v>
      </c>
      <c r="E8" s="15">
        <f t="shared" si="1"/>
        <v>-16612.973610378373</v>
      </c>
      <c r="F8" s="34">
        <v>76.7</v>
      </c>
      <c r="G8" s="14">
        <f t="shared" si="2"/>
        <v>-23483.537406569547</v>
      </c>
      <c r="H8" s="11">
        <f t="shared" si="0"/>
        <v>5827</v>
      </c>
      <c r="I8" s="14">
        <f t="shared" si="3"/>
        <v>-17656.537406569547</v>
      </c>
    </row>
    <row r="9" spans="1:9" ht="13" x14ac:dyDescent="0.3">
      <c r="A9" s="1">
        <v>4</v>
      </c>
      <c r="B9" s="1" t="s">
        <v>19</v>
      </c>
      <c r="C9" s="15">
        <f>Bilanz_nach_HA!J9</f>
        <v>0</v>
      </c>
      <c r="D9" s="12">
        <f>Bilanz_nach_HA!K9</f>
        <v>688.72161227301478</v>
      </c>
      <c r="E9" s="15">
        <f t="shared" si="1"/>
        <v>688.72161227301478</v>
      </c>
      <c r="F9" s="34">
        <v>61.8</v>
      </c>
      <c r="G9" s="14">
        <f t="shared" si="2"/>
        <v>0</v>
      </c>
      <c r="H9" s="11">
        <f t="shared" si="0"/>
        <v>584</v>
      </c>
      <c r="I9" s="14">
        <f t="shared" si="3"/>
        <v>584</v>
      </c>
    </row>
    <row r="10" spans="1:9" ht="13" x14ac:dyDescent="0.3">
      <c r="A10" s="1">
        <v>5</v>
      </c>
      <c r="B10" s="1" t="s">
        <v>20</v>
      </c>
      <c r="C10" s="15">
        <f>Bilanz_nach_HA!J10</f>
        <v>0</v>
      </c>
      <c r="D10" s="12">
        <f>Bilanz_nach_HA!K10</f>
        <v>2542.5709476289726</v>
      </c>
      <c r="E10" s="15">
        <f t="shared" si="1"/>
        <v>2542.5709476289726</v>
      </c>
      <c r="F10" s="34">
        <v>124.1</v>
      </c>
      <c r="G10" s="14">
        <f t="shared" si="2"/>
        <v>0</v>
      </c>
      <c r="H10" s="11">
        <f t="shared" si="0"/>
        <v>2156</v>
      </c>
      <c r="I10" s="14">
        <f t="shared" si="3"/>
        <v>2156</v>
      </c>
    </row>
    <row r="11" spans="1:9" ht="13" x14ac:dyDescent="0.3">
      <c r="A11" s="1">
        <v>6</v>
      </c>
      <c r="B11" s="1" t="s">
        <v>21</v>
      </c>
      <c r="C11" s="15">
        <f>Bilanz_nach_HA!J11</f>
        <v>-9430.631293567516</v>
      </c>
      <c r="D11" s="12">
        <f>Bilanz_nach_HA!K11</f>
        <v>639.85484485265533</v>
      </c>
      <c r="E11" s="15">
        <f t="shared" si="1"/>
        <v>-8790.7764487148597</v>
      </c>
      <c r="F11" s="34">
        <v>67.2</v>
      </c>
      <c r="G11" s="14">
        <f t="shared" si="2"/>
        <v>-9430.631293567516</v>
      </c>
      <c r="H11" s="11">
        <f t="shared" si="0"/>
        <v>543</v>
      </c>
      <c r="I11" s="14">
        <f t="shared" si="3"/>
        <v>-8887.631293567516</v>
      </c>
    </row>
    <row r="12" spans="1:9" ht="13" x14ac:dyDescent="0.3">
      <c r="A12" s="1">
        <v>7</v>
      </c>
      <c r="B12" s="1" t="s">
        <v>22</v>
      </c>
      <c r="C12" s="15">
        <f>Bilanz_nach_HA!J12</f>
        <v>0</v>
      </c>
      <c r="D12" s="12">
        <f>Bilanz_nach_HA!K12</f>
        <v>733.88897062393767</v>
      </c>
      <c r="E12" s="15">
        <f t="shared" si="1"/>
        <v>733.88897062393767</v>
      </c>
      <c r="F12" s="34">
        <v>125.4</v>
      </c>
      <c r="G12" s="14">
        <f t="shared" si="2"/>
        <v>0</v>
      </c>
      <c r="H12" s="11">
        <f t="shared" si="0"/>
        <v>622</v>
      </c>
      <c r="I12" s="14">
        <f t="shared" si="3"/>
        <v>622</v>
      </c>
    </row>
    <row r="13" spans="1:9" ht="13" x14ac:dyDescent="0.3">
      <c r="A13" s="1">
        <v>8</v>
      </c>
      <c r="B13" s="1" t="s">
        <v>23</v>
      </c>
      <c r="C13" s="15">
        <f>Bilanz_nach_HA!J13</f>
        <v>-8223.4149017232048</v>
      </c>
      <c r="D13" s="12">
        <f>Bilanz_nach_HA!K13</f>
        <v>762.36079280614422</v>
      </c>
      <c r="E13" s="15">
        <f t="shared" si="1"/>
        <v>-7461.0541089170601</v>
      </c>
      <c r="F13" s="34">
        <v>69.599999999999994</v>
      </c>
      <c r="G13" s="14">
        <f t="shared" si="2"/>
        <v>-8223.4149017232048</v>
      </c>
      <c r="H13" s="11">
        <f t="shared" si="0"/>
        <v>647</v>
      </c>
      <c r="I13" s="14">
        <f t="shared" si="3"/>
        <v>-7576.4149017232048</v>
      </c>
    </row>
    <row r="14" spans="1:9" ht="13" x14ac:dyDescent="0.3">
      <c r="A14" s="1">
        <v>9</v>
      </c>
      <c r="B14" s="1" t="s">
        <v>24</v>
      </c>
      <c r="C14" s="15">
        <f>Bilanz_nach_HA!J14</f>
        <v>0</v>
      </c>
      <c r="D14" s="12">
        <f>Bilanz_nach_HA!K14</f>
        <v>1952.2841957255637</v>
      </c>
      <c r="E14" s="15">
        <f t="shared" si="1"/>
        <v>1952.2841957255637</v>
      </c>
      <c r="F14" s="34">
        <v>214.9</v>
      </c>
      <c r="G14" s="14">
        <f t="shared" si="2"/>
        <v>0</v>
      </c>
      <c r="H14" s="11">
        <f t="shared" si="0"/>
        <v>1656</v>
      </c>
      <c r="I14" s="14">
        <f t="shared" si="3"/>
        <v>1656</v>
      </c>
    </row>
    <row r="15" spans="1:9" ht="13" x14ac:dyDescent="0.3">
      <c r="A15" s="1">
        <v>10</v>
      </c>
      <c r="B15" s="1" t="s">
        <v>25</v>
      </c>
      <c r="C15" s="15">
        <f>Bilanz_nach_HA!J15</f>
        <v>-137205.80513441173</v>
      </c>
      <c r="D15" s="12">
        <f>Bilanz_nach_HA!K15</f>
        <v>4717.6240513974781</v>
      </c>
      <c r="E15" s="15">
        <f t="shared" si="1"/>
        <v>-132488.18108301423</v>
      </c>
      <c r="F15" s="34">
        <v>75.3</v>
      </c>
      <c r="G15" s="14">
        <f t="shared" si="2"/>
        <v>-137205.80513441173</v>
      </c>
      <c r="H15" s="11">
        <f t="shared" si="0"/>
        <v>4001</v>
      </c>
      <c r="I15" s="14">
        <f t="shared" si="3"/>
        <v>-133204.80513441173</v>
      </c>
    </row>
    <row r="16" spans="1:9" ht="13" x14ac:dyDescent="0.3">
      <c r="A16" s="1">
        <v>11</v>
      </c>
      <c r="B16" s="1" t="s">
        <v>26</v>
      </c>
      <c r="C16" s="15">
        <f>Bilanz_nach_HA!J16</f>
        <v>0</v>
      </c>
      <c r="D16" s="12">
        <f>Bilanz_nach_HA!K16</f>
        <v>4825.8176404533979</v>
      </c>
      <c r="E16" s="15">
        <f t="shared" si="1"/>
        <v>4825.8176404533979</v>
      </c>
      <c r="F16" s="34">
        <v>76.2</v>
      </c>
      <c r="G16" s="14">
        <f t="shared" si="2"/>
        <v>0</v>
      </c>
      <c r="H16" s="11">
        <f t="shared" si="0"/>
        <v>4093</v>
      </c>
      <c r="I16" s="14">
        <f t="shared" si="3"/>
        <v>4093</v>
      </c>
    </row>
    <row r="17" spans="1:9" ht="13" x14ac:dyDescent="0.3">
      <c r="A17" s="1">
        <v>12</v>
      </c>
      <c r="B17" s="1" t="s">
        <v>27</v>
      </c>
      <c r="C17" s="15">
        <f>Bilanz_nach_HA!J17</f>
        <v>0</v>
      </c>
      <c r="D17" s="12">
        <f>Bilanz_nach_HA!K17</f>
        <v>3828.4995001994366</v>
      </c>
      <c r="E17" s="15">
        <f t="shared" si="1"/>
        <v>3828.4995001994366</v>
      </c>
      <c r="F17" s="34">
        <v>139.80000000000001</v>
      </c>
      <c r="G17" s="14">
        <f t="shared" si="2"/>
        <v>0</v>
      </c>
      <c r="H17" s="11">
        <f t="shared" si="0"/>
        <v>3247</v>
      </c>
      <c r="I17" s="14">
        <f t="shared" si="3"/>
        <v>3247</v>
      </c>
    </row>
    <row r="18" spans="1:9" ht="13" x14ac:dyDescent="0.3">
      <c r="A18" s="1">
        <v>13</v>
      </c>
      <c r="B18" s="1" t="s">
        <v>28</v>
      </c>
      <c r="C18" s="15">
        <f>Bilanz_nach_HA!J18</f>
        <v>0</v>
      </c>
      <c r="D18" s="12">
        <f>Bilanz_nach_HA!K18</f>
        <v>5113.8962419423087</v>
      </c>
      <c r="E18" s="15">
        <f t="shared" si="1"/>
        <v>5113.8962419423087</v>
      </c>
      <c r="F18" s="34">
        <v>103.8</v>
      </c>
      <c r="G18" s="14">
        <f t="shared" si="2"/>
        <v>0</v>
      </c>
      <c r="H18" s="11">
        <f t="shared" si="0"/>
        <v>4337</v>
      </c>
      <c r="I18" s="14">
        <f t="shared" si="3"/>
        <v>4337</v>
      </c>
    </row>
    <row r="19" spans="1:9" ht="13" x14ac:dyDescent="0.3">
      <c r="A19" s="1">
        <v>14</v>
      </c>
      <c r="B19" s="1" t="s">
        <v>29</v>
      </c>
      <c r="C19" s="15">
        <f>Bilanz_nach_HA!J19</f>
        <v>-6697.7511783433629</v>
      </c>
      <c r="D19" s="12">
        <f>Bilanz_nach_HA!K19</f>
        <v>1457.6835069766448</v>
      </c>
      <c r="E19" s="15">
        <f t="shared" si="1"/>
        <v>-5240.0676713667181</v>
      </c>
      <c r="F19" s="34">
        <v>96.1</v>
      </c>
      <c r="G19" s="14">
        <f t="shared" si="2"/>
        <v>-6697.7511783433629</v>
      </c>
      <c r="H19" s="11">
        <f t="shared" si="0"/>
        <v>1236</v>
      </c>
      <c r="I19" s="14">
        <f t="shared" si="3"/>
        <v>-5461.7511783433629</v>
      </c>
    </row>
    <row r="20" spans="1:9" ht="13" x14ac:dyDescent="0.3">
      <c r="A20" s="1">
        <v>15</v>
      </c>
      <c r="B20" s="1" t="s">
        <v>30</v>
      </c>
      <c r="C20" s="15">
        <f>Bilanz_nach_HA!J20</f>
        <v>0</v>
      </c>
      <c r="D20" s="12">
        <f>Bilanz_nach_HA!K20</f>
        <v>1062.072756148631</v>
      </c>
      <c r="E20" s="15">
        <f t="shared" si="1"/>
        <v>1062.072756148631</v>
      </c>
      <c r="F20" s="34">
        <v>77.400000000000006</v>
      </c>
      <c r="G20" s="14">
        <f t="shared" si="2"/>
        <v>0</v>
      </c>
      <c r="H20" s="11">
        <f t="shared" si="0"/>
        <v>901</v>
      </c>
      <c r="I20" s="14">
        <f t="shared" si="3"/>
        <v>901</v>
      </c>
    </row>
    <row r="21" spans="1:9" ht="13" x14ac:dyDescent="0.3">
      <c r="A21" s="1">
        <v>16</v>
      </c>
      <c r="B21" s="1" t="s">
        <v>31</v>
      </c>
      <c r="C21" s="15">
        <f>Bilanz_nach_HA!J21</f>
        <v>0</v>
      </c>
      <c r="D21" s="12">
        <f>Bilanz_nach_HA!K21</f>
        <v>291.08998030015158</v>
      </c>
      <c r="E21" s="15">
        <f t="shared" si="1"/>
        <v>291.08998030015158</v>
      </c>
      <c r="F21" s="34">
        <v>79.599999999999994</v>
      </c>
      <c r="G21" s="14">
        <f t="shared" si="2"/>
        <v>0</v>
      </c>
      <c r="H21" s="11">
        <f t="shared" si="0"/>
        <v>247</v>
      </c>
      <c r="I21" s="14">
        <f t="shared" si="3"/>
        <v>247</v>
      </c>
    </row>
    <row r="22" spans="1:9" ht="13" x14ac:dyDescent="0.3">
      <c r="A22" s="1">
        <v>17</v>
      </c>
      <c r="B22" s="1" t="s">
        <v>32</v>
      </c>
      <c r="C22" s="15">
        <f>Bilanz_nach_HA!J22</f>
        <v>0</v>
      </c>
      <c r="D22" s="12">
        <f>Bilanz_nach_HA!K22</f>
        <v>8920.016477753139</v>
      </c>
      <c r="E22" s="15">
        <f t="shared" si="1"/>
        <v>8920.016477753139</v>
      </c>
      <c r="F22" s="34">
        <v>80.900000000000006</v>
      </c>
      <c r="G22" s="14">
        <f t="shared" si="2"/>
        <v>0</v>
      </c>
      <c r="H22" s="11">
        <f t="shared" si="0"/>
        <v>7565</v>
      </c>
      <c r="I22" s="14">
        <f t="shared" si="3"/>
        <v>7565</v>
      </c>
    </row>
    <row r="23" spans="1:9" ht="13" x14ac:dyDescent="0.3">
      <c r="A23" s="1">
        <v>18</v>
      </c>
      <c r="B23" s="1" t="s">
        <v>33</v>
      </c>
      <c r="C23" s="15">
        <f>Bilanz_nach_HA!J23</f>
        <v>0</v>
      </c>
      <c r="D23" s="12">
        <f>Bilanz_nach_HA!K23</f>
        <v>3751.2440060386816</v>
      </c>
      <c r="E23" s="15">
        <f t="shared" si="1"/>
        <v>3751.2440060386816</v>
      </c>
      <c r="F23" s="34">
        <v>81.599999999999994</v>
      </c>
      <c r="G23" s="14">
        <f t="shared" si="2"/>
        <v>0</v>
      </c>
      <c r="H23" s="11">
        <f t="shared" si="0"/>
        <v>3182</v>
      </c>
      <c r="I23" s="14">
        <f t="shared" si="3"/>
        <v>3182</v>
      </c>
    </row>
    <row r="24" spans="1:9" ht="13" x14ac:dyDescent="0.3">
      <c r="A24" s="1">
        <v>19</v>
      </c>
      <c r="B24" s="1" t="s">
        <v>34</v>
      </c>
      <c r="C24" s="15">
        <f>Bilanz_nach_HA!J24</f>
        <v>0</v>
      </c>
      <c r="D24" s="12">
        <f>Bilanz_nach_HA!K24</f>
        <v>10753.57058240112</v>
      </c>
      <c r="E24" s="15">
        <f t="shared" si="1"/>
        <v>10753.57058240112</v>
      </c>
      <c r="F24" s="34">
        <v>89.6</v>
      </c>
      <c r="G24" s="14">
        <f t="shared" si="2"/>
        <v>0</v>
      </c>
      <c r="H24" s="11">
        <f t="shared" si="0"/>
        <v>9120</v>
      </c>
      <c r="I24" s="14">
        <f t="shared" si="3"/>
        <v>9120</v>
      </c>
    </row>
    <row r="25" spans="1:9" ht="13" x14ac:dyDescent="0.3">
      <c r="A25" s="1">
        <v>20</v>
      </c>
      <c r="B25" s="1" t="s">
        <v>35</v>
      </c>
      <c r="C25" s="15">
        <f>Bilanz_nach_HA!J25</f>
        <v>0</v>
      </c>
      <c r="D25" s="12">
        <f>Bilanz_nach_HA!K25</f>
        <v>4524.4570635453756</v>
      </c>
      <c r="E25" s="15">
        <f t="shared" si="1"/>
        <v>4524.4570635453756</v>
      </c>
      <c r="F25" s="34">
        <v>74</v>
      </c>
      <c r="G25" s="14">
        <f t="shared" si="2"/>
        <v>0</v>
      </c>
      <c r="H25" s="11">
        <f t="shared" si="0"/>
        <v>3837</v>
      </c>
      <c r="I25" s="14">
        <f t="shared" si="3"/>
        <v>3837</v>
      </c>
    </row>
    <row r="26" spans="1:9" ht="13" x14ac:dyDescent="0.3">
      <c r="A26" s="1">
        <v>21</v>
      </c>
      <c r="B26" s="1" t="s">
        <v>36</v>
      </c>
      <c r="C26" s="15">
        <f>Bilanz_nach_HA!J26</f>
        <v>0</v>
      </c>
      <c r="D26" s="12">
        <f>Bilanz_nach_HA!K26</f>
        <v>6107.0197242936383</v>
      </c>
      <c r="E26" s="15">
        <f t="shared" si="1"/>
        <v>6107.0197242936383</v>
      </c>
      <c r="F26" s="34">
        <v>97.2</v>
      </c>
      <c r="G26" s="14">
        <f t="shared" si="2"/>
        <v>0</v>
      </c>
      <c r="H26" s="11">
        <f t="shared" si="0"/>
        <v>5180</v>
      </c>
      <c r="I26" s="14">
        <f t="shared" si="3"/>
        <v>5180</v>
      </c>
    </row>
    <row r="27" spans="1:9" ht="13" x14ac:dyDescent="0.3">
      <c r="A27" s="1">
        <v>22</v>
      </c>
      <c r="B27" s="1" t="s">
        <v>37</v>
      </c>
      <c r="C27" s="15">
        <f>Bilanz_nach_HA!J27</f>
        <v>-65373.47348227186</v>
      </c>
      <c r="D27" s="12">
        <f>Bilanz_nach_HA!K27</f>
        <v>12496.204978436899</v>
      </c>
      <c r="E27" s="15">
        <f t="shared" si="1"/>
        <v>-52877.268503834959</v>
      </c>
      <c r="F27" s="34">
        <v>105.5</v>
      </c>
      <c r="G27" s="14">
        <f t="shared" si="2"/>
        <v>0</v>
      </c>
      <c r="H27" s="11">
        <f t="shared" si="0"/>
        <v>10598</v>
      </c>
      <c r="I27" s="14">
        <f t="shared" si="3"/>
        <v>10598</v>
      </c>
    </row>
    <row r="28" spans="1:9" ht="13" x14ac:dyDescent="0.3">
      <c r="A28" s="1">
        <v>23</v>
      </c>
      <c r="B28" s="1" t="s">
        <v>38</v>
      </c>
      <c r="C28" s="15">
        <f>Bilanz_nach_HA!J28</f>
        <v>0</v>
      </c>
      <c r="D28" s="12">
        <f>Bilanz_nach_HA!K28</f>
        <v>5431.2776200315402</v>
      </c>
      <c r="E28" s="15">
        <f t="shared" si="1"/>
        <v>5431.2776200315402</v>
      </c>
      <c r="F28" s="34">
        <v>69</v>
      </c>
      <c r="G28" s="14">
        <f t="shared" si="2"/>
        <v>0</v>
      </c>
      <c r="H28" s="11">
        <f t="shared" si="0"/>
        <v>4606</v>
      </c>
      <c r="I28" s="14">
        <f t="shared" si="3"/>
        <v>4606</v>
      </c>
    </row>
    <row r="29" spans="1:9" ht="13" x14ac:dyDescent="0.3">
      <c r="A29" s="1">
        <v>24</v>
      </c>
      <c r="B29" s="1" t="s">
        <v>39</v>
      </c>
      <c r="C29" s="15">
        <f>Bilanz_nach_HA!J29</f>
        <v>-108960.62953293855</v>
      </c>
      <c r="D29" s="12">
        <f>Bilanz_nach_HA!K29</f>
        <v>3314.7469740218608</v>
      </c>
      <c r="E29" s="15">
        <f t="shared" si="1"/>
        <v>-105645.88255891668</v>
      </c>
      <c r="F29" s="34">
        <v>96.5</v>
      </c>
      <c r="G29" s="14">
        <f t="shared" si="2"/>
        <v>-108960.62953293855</v>
      </c>
      <c r="H29" s="11">
        <f t="shared" si="0"/>
        <v>2811</v>
      </c>
      <c r="I29" s="14">
        <f t="shared" si="3"/>
        <v>-106149.62953293855</v>
      </c>
    </row>
    <row r="30" spans="1:9" ht="13" x14ac:dyDescent="0.3">
      <c r="A30" s="1">
        <v>25</v>
      </c>
      <c r="B30" s="1" t="s">
        <v>40</v>
      </c>
      <c r="C30" s="15">
        <f>Bilanz_nach_HA!J30</f>
        <v>0</v>
      </c>
      <c r="D30" s="12">
        <f>Bilanz_nach_HA!K30</f>
        <v>8120.8676709483216</v>
      </c>
      <c r="E30" s="15">
        <f t="shared" si="1"/>
        <v>8120.8676709483216</v>
      </c>
      <c r="F30" s="34">
        <v>151.19999999999999</v>
      </c>
      <c r="G30" s="14">
        <f t="shared" si="2"/>
        <v>0</v>
      </c>
      <c r="H30" s="11">
        <f t="shared" si="0"/>
        <v>6888</v>
      </c>
      <c r="I30" s="14">
        <f t="shared" si="3"/>
        <v>6888</v>
      </c>
    </row>
    <row r="31" spans="1:9" ht="13" x14ac:dyDescent="0.3">
      <c r="A31" s="1">
        <v>26</v>
      </c>
      <c r="B31" s="1" t="s">
        <v>41</v>
      </c>
      <c r="C31" s="15">
        <f>Bilanz_nach_HA!J31</f>
        <v>-19386.966156399863</v>
      </c>
      <c r="D31" s="12">
        <f>Bilanz_nach_HA!K31</f>
        <v>1343.0782736305696</v>
      </c>
      <c r="E31" s="15">
        <f t="shared" si="1"/>
        <v>-18043.887882769293</v>
      </c>
      <c r="F31" s="34">
        <v>68.599999999999994</v>
      </c>
      <c r="G31" s="14">
        <f t="shared" si="2"/>
        <v>-19386.966156399863</v>
      </c>
      <c r="H31" s="11">
        <f t="shared" si="0"/>
        <v>1139</v>
      </c>
      <c r="I31" s="14">
        <f t="shared" si="3"/>
        <v>-18247.966156399863</v>
      </c>
    </row>
    <row r="32" spans="1:9" ht="13" x14ac:dyDescent="0.3">
      <c r="A32" s="1"/>
      <c r="B32" s="1"/>
      <c r="C32" s="15"/>
      <c r="D32" s="12"/>
      <c r="E32" s="15"/>
      <c r="F32" s="34"/>
      <c r="G32" s="14"/>
      <c r="H32" s="11">
        <f>Bilanz_nach_HA!N32</f>
        <v>0</v>
      </c>
      <c r="I32" s="14">
        <f t="shared" si="3"/>
        <v>0</v>
      </c>
    </row>
    <row r="33" spans="1:11" ht="13" x14ac:dyDescent="0.3">
      <c r="A33" s="1"/>
      <c r="B33" s="1" t="s">
        <v>10</v>
      </c>
      <c r="C33" s="15">
        <f>Bilanz_nach_HA!J33</f>
        <v>-430454.28495485929</v>
      </c>
      <c r="D33" s="15">
        <f>Bilanz_nach_HA!K33</f>
        <v>143484.76165161977</v>
      </c>
      <c r="E33" s="15">
        <f t="shared" si="1"/>
        <v>-286969.52330323949</v>
      </c>
      <c r="F33" s="34">
        <v>100</v>
      </c>
      <c r="G33" s="14">
        <f>SUM(G6:G31)</f>
        <v>-365080.8114725874</v>
      </c>
      <c r="H33" s="14">
        <f>SUM(H6:H31)</f>
        <v>121692</v>
      </c>
      <c r="I33" s="14">
        <f t="shared" si="3"/>
        <v>-243388.8114725874</v>
      </c>
      <c r="K33" s="23"/>
    </row>
    <row r="36" spans="1:11" x14ac:dyDescent="0.25">
      <c r="F36" s="40"/>
    </row>
    <row r="37" spans="1:11" ht="13" x14ac:dyDescent="0.3">
      <c r="B37" s="1" t="s">
        <v>64</v>
      </c>
      <c r="C37" s="9"/>
      <c r="F37" s="40"/>
      <c r="J37" s="23"/>
    </row>
    <row r="38" spans="1:11" ht="52" x14ac:dyDescent="0.3">
      <c r="B38" s="1"/>
      <c r="C38" s="2" t="s">
        <v>65</v>
      </c>
      <c r="D38" s="2" t="s">
        <v>66</v>
      </c>
      <c r="E38" s="5" t="s">
        <v>46</v>
      </c>
      <c r="F38" s="40"/>
    </row>
    <row r="39" spans="1:11" ht="13" x14ac:dyDescent="0.3">
      <c r="B39" s="38" t="s">
        <v>62</v>
      </c>
      <c r="C39" s="39">
        <f>ROUND(ROUND(C33,0)*(2/3),0)</f>
        <v>-286969</v>
      </c>
      <c r="D39" s="39">
        <f>ROUND(ROUND(G33,0)*(2/3),0)</f>
        <v>-243387</v>
      </c>
      <c r="E39" s="39">
        <f>C39-D39</f>
        <v>-43582</v>
      </c>
      <c r="F39" s="40"/>
    </row>
    <row r="40" spans="1:11" ht="13" x14ac:dyDescent="0.3">
      <c r="B40" s="38" t="s">
        <v>63</v>
      </c>
      <c r="C40" s="39">
        <f>ROUND(ROUND(C33,0)*1/3,0)</f>
        <v>-143485</v>
      </c>
      <c r="D40" s="39">
        <f>ROUND(ROUND(G33,0)*1/3,0)</f>
        <v>-121694</v>
      </c>
      <c r="E40" s="39">
        <f>C40-D40</f>
        <v>-21791</v>
      </c>
    </row>
    <row r="41" spans="1:11" ht="13" x14ac:dyDescent="0.3">
      <c r="B41" s="38" t="s">
        <v>10</v>
      </c>
      <c r="C41" s="39">
        <f>SUM(C39:C40)</f>
        <v>-430454</v>
      </c>
      <c r="D41" s="39">
        <f>SUM(D39:D40)</f>
        <v>-365081</v>
      </c>
      <c r="E41" s="39">
        <f>C41-D41</f>
        <v>-65373</v>
      </c>
    </row>
  </sheetData>
  <mergeCells count="3">
    <mergeCell ref="F4:F5"/>
    <mergeCell ref="G4:I4"/>
    <mergeCell ref="C4:E4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Bilanz_vor_HA</vt:lpstr>
      <vt:lpstr>Bilanz_nach_HA</vt:lpstr>
      <vt:lpstr>Bereinigung_Härteausgleich</vt:lpstr>
      <vt:lpstr>epsilon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 Roland EFV</dc:creator>
  <cp:lastModifiedBy>Gilliéron Martine EFV</cp:lastModifiedBy>
  <cp:lastPrinted>2007-02-21T15:13:39Z</cp:lastPrinted>
  <dcterms:created xsi:type="dcterms:W3CDTF">2006-05-22T16:29:09Z</dcterms:created>
  <dcterms:modified xsi:type="dcterms:W3CDTF">2025-05-05T15:12:47Z</dcterms:modified>
</cp:coreProperties>
</file>