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4\Zahlen\Dateien\Tabellen\"/>
    </mc:Choice>
  </mc:AlternateContent>
  <xr:revisionPtr revIDLastSave="0" documentId="13_ncr:1_{25467D56-5C09-48F9-8152-6DE9EC1C1D0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TRO" sheetId="3" r:id="rId1"/>
    <sheet name="TOTAL-1" sheetId="12" r:id="rId2"/>
    <sheet name="TOTAL-2" sheetId="2" r:id="rId3"/>
    <sheet name="DFIE" sheetId="4" state="veryHidden" r:id="rId4"/>
  </sheets>
  <definedNames>
    <definedName name="_xlnm.Print_Area" localSheetId="1">'TOTAL-1'!$B$1:$Q$33</definedName>
    <definedName name="_xlnm.Print_Area" localSheetId="2">'TOTAL-2'!$B$1:$M$32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3" i="4"/>
  <c r="F67" i="4" s="1"/>
  <c r="L31" i="2"/>
  <c r="K31" i="2"/>
  <c r="J31" i="2"/>
  <c r="I31" i="2"/>
  <c r="H31" i="2"/>
  <c r="G31" i="2"/>
  <c r="F31" i="2"/>
  <c r="D31" i="2"/>
  <c r="L30" i="2"/>
  <c r="K30" i="2"/>
  <c r="J30" i="2"/>
  <c r="H30" i="2"/>
  <c r="G30" i="2"/>
  <c r="F30" i="2"/>
  <c r="D30" i="2"/>
  <c r="L29" i="2"/>
  <c r="K29" i="2"/>
  <c r="J29" i="2"/>
  <c r="I29" i="2"/>
  <c r="H29" i="2"/>
  <c r="G29" i="2"/>
  <c r="F29" i="2"/>
  <c r="D29" i="2"/>
  <c r="L28" i="2"/>
  <c r="K28" i="2"/>
  <c r="J28" i="2"/>
  <c r="H28" i="2"/>
  <c r="G28" i="2"/>
  <c r="F28" i="2"/>
  <c r="D28" i="2"/>
  <c r="L27" i="2"/>
  <c r="K27" i="2"/>
  <c r="J27" i="2"/>
  <c r="I27" i="2"/>
  <c r="H27" i="2"/>
  <c r="G27" i="2"/>
  <c r="F27" i="2"/>
  <c r="D27" i="2"/>
  <c r="L26" i="2"/>
  <c r="K26" i="2"/>
  <c r="J26" i="2"/>
  <c r="H26" i="2"/>
  <c r="G26" i="2"/>
  <c r="F26" i="2"/>
  <c r="D26" i="2"/>
  <c r="L25" i="2"/>
  <c r="K25" i="2"/>
  <c r="J25" i="2"/>
  <c r="I25" i="2"/>
  <c r="H25" i="2"/>
  <c r="G25" i="2"/>
  <c r="F25" i="2"/>
  <c r="D25" i="2"/>
  <c r="L24" i="2"/>
  <c r="K24" i="2"/>
  <c r="J24" i="2"/>
  <c r="H24" i="2"/>
  <c r="G24" i="2"/>
  <c r="F24" i="2"/>
  <c r="D24" i="2"/>
  <c r="L23" i="2"/>
  <c r="K23" i="2"/>
  <c r="J23" i="2"/>
  <c r="I23" i="2"/>
  <c r="H23" i="2"/>
  <c r="G23" i="2"/>
  <c r="F23" i="2"/>
  <c r="D23" i="2"/>
  <c r="L22" i="2"/>
  <c r="K22" i="2"/>
  <c r="J22" i="2"/>
  <c r="H22" i="2"/>
  <c r="G22" i="2"/>
  <c r="F22" i="2"/>
  <c r="D22" i="2"/>
  <c r="L21" i="2"/>
  <c r="K21" i="2"/>
  <c r="J21" i="2"/>
  <c r="I21" i="2"/>
  <c r="H21" i="2"/>
  <c r="G21" i="2"/>
  <c r="F21" i="2"/>
  <c r="D21" i="2"/>
  <c r="L20" i="2"/>
  <c r="K20" i="2"/>
  <c r="J20" i="2"/>
  <c r="H20" i="2"/>
  <c r="G20" i="2"/>
  <c r="F20" i="2"/>
  <c r="D20" i="2"/>
  <c r="L19" i="2"/>
  <c r="K19" i="2"/>
  <c r="J19" i="2"/>
  <c r="I19" i="2"/>
  <c r="H19" i="2"/>
  <c r="G19" i="2"/>
  <c r="F19" i="2"/>
  <c r="D19" i="2"/>
  <c r="L18" i="2"/>
  <c r="K18" i="2"/>
  <c r="J18" i="2"/>
  <c r="H18" i="2"/>
  <c r="G18" i="2"/>
  <c r="F18" i="2"/>
  <c r="D18" i="2"/>
  <c r="L17" i="2"/>
  <c r="K17" i="2"/>
  <c r="J17" i="2"/>
  <c r="I17" i="2"/>
  <c r="H17" i="2"/>
  <c r="G17" i="2"/>
  <c r="F17" i="2"/>
  <c r="D17" i="2"/>
  <c r="L16" i="2"/>
  <c r="K16" i="2"/>
  <c r="J16" i="2"/>
  <c r="H16" i="2"/>
  <c r="G16" i="2"/>
  <c r="F16" i="2"/>
  <c r="D16" i="2"/>
  <c r="L15" i="2"/>
  <c r="K15" i="2"/>
  <c r="J15" i="2"/>
  <c r="I15" i="2"/>
  <c r="H15" i="2"/>
  <c r="G15" i="2"/>
  <c r="F15" i="2"/>
  <c r="D15" i="2"/>
  <c r="L14" i="2"/>
  <c r="K14" i="2"/>
  <c r="J14" i="2"/>
  <c r="H14" i="2"/>
  <c r="G14" i="2"/>
  <c r="F14" i="2"/>
  <c r="D14" i="2"/>
  <c r="L13" i="2"/>
  <c r="K13" i="2"/>
  <c r="J13" i="2"/>
  <c r="I13" i="2"/>
  <c r="H13" i="2"/>
  <c r="G13" i="2"/>
  <c r="F13" i="2"/>
  <c r="D13" i="2"/>
  <c r="L12" i="2"/>
  <c r="K12" i="2"/>
  <c r="J12" i="2"/>
  <c r="H12" i="2"/>
  <c r="G12" i="2"/>
  <c r="F12" i="2"/>
  <c r="D12" i="2"/>
  <c r="L11" i="2"/>
  <c r="K11" i="2"/>
  <c r="J11" i="2"/>
  <c r="I11" i="2"/>
  <c r="H11" i="2"/>
  <c r="G11" i="2"/>
  <c r="F11" i="2"/>
  <c r="D11" i="2"/>
  <c r="L10" i="2"/>
  <c r="K10" i="2"/>
  <c r="J10" i="2"/>
  <c r="H10" i="2"/>
  <c r="G10" i="2"/>
  <c r="F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H8" i="2"/>
  <c r="G8" i="2"/>
  <c r="F8" i="2"/>
  <c r="D8" i="2"/>
  <c r="L7" i="2"/>
  <c r="K7" i="2"/>
  <c r="J7" i="2"/>
  <c r="I7" i="2"/>
  <c r="H7" i="2"/>
  <c r="G7" i="2"/>
  <c r="F7" i="2"/>
  <c r="D7" i="2"/>
  <c r="L6" i="2"/>
  <c r="K6" i="2"/>
  <c r="J6" i="2"/>
  <c r="H6" i="2"/>
  <c r="G6" i="2"/>
  <c r="F6" i="2"/>
  <c r="D6" i="2"/>
  <c r="P32" i="12"/>
  <c r="O32" i="12"/>
  <c r="N32" i="12"/>
  <c r="M32" i="12"/>
  <c r="L32" i="12"/>
  <c r="K32" i="12"/>
  <c r="J32" i="12"/>
  <c r="F32" i="12"/>
  <c r="E32" i="12"/>
  <c r="D32" i="12"/>
  <c r="M31" i="12"/>
  <c r="H31" i="12"/>
  <c r="E31" i="2" s="1"/>
  <c r="G31" i="12"/>
  <c r="M30" i="12"/>
  <c r="I30" i="2" s="1"/>
  <c r="H30" i="12"/>
  <c r="Q30" i="12" s="1"/>
  <c r="M30" i="2" s="1"/>
  <c r="G30" i="12"/>
  <c r="M29" i="12"/>
  <c r="H29" i="12"/>
  <c r="Q29" i="12" s="1"/>
  <c r="M29" i="2" s="1"/>
  <c r="G29" i="12"/>
  <c r="M28" i="12"/>
  <c r="I28" i="2" s="1"/>
  <c r="H28" i="12"/>
  <c r="Q28" i="12" s="1"/>
  <c r="M28" i="2" s="1"/>
  <c r="G28" i="12"/>
  <c r="M27" i="12"/>
  <c r="H27" i="12"/>
  <c r="E27" i="2" s="1"/>
  <c r="G27" i="12"/>
  <c r="M26" i="12"/>
  <c r="I26" i="2" s="1"/>
  <c r="H26" i="12"/>
  <c r="E26" i="2" s="1"/>
  <c r="G26" i="12"/>
  <c r="M25" i="12"/>
  <c r="H25" i="12"/>
  <c r="Q25" i="12" s="1"/>
  <c r="M25" i="2" s="1"/>
  <c r="G25" i="12"/>
  <c r="M24" i="12"/>
  <c r="I24" i="2" s="1"/>
  <c r="H24" i="12"/>
  <c r="E24" i="2" s="1"/>
  <c r="G24" i="12"/>
  <c r="M23" i="12"/>
  <c r="H23" i="12"/>
  <c r="E23" i="2" s="1"/>
  <c r="G23" i="12"/>
  <c r="M22" i="12"/>
  <c r="I22" i="2" s="1"/>
  <c r="H22" i="12"/>
  <c r="Q22" i="12" s="1"/>
  <c r="M22" i="2" s="1"/>
  <c r="G22" i="12"/>
  <c r="M21" i="12"/>
  <c r="H21" i="12"/>
  <c r="Q21" i="12" s="1"/>
  <c r="M21" i="2" s="1"/>
  <c r="G21" i="12"/>
  <c r="M20" i="12"/>
  <c r="I20" i="2" s="1"/>
  <c r="H20" i="12"/>
  <c r="Q20" i="12" s="1"/>
  <c r="M20" i="2" s="1"/>
  <c r="G20" i="12"/>
  <c r="M19" i="12"/>
  <c r="H19" i="12"/>
  <c r="E19" i="2" s="1"/>
  <c r="G19" i="12"/>
  <c r="M18" i="12"/>
  <c r="I18" i="2" s="1"/>
  <c r="H18" i="12"/>
  <c r="E18" i="2" s="1"/>
  <c r="G18" i="12"/>
  <c r="M17" i="12"/>
  <c r="H17" i="12"/>
  <c r="Q17" i="12" s="1"/>
  <c r="M17" i="2" s="1"/>
  <c r="G17" i="12"/>
  <c r="M16" i="12"/>
  <c r="I16" i="2" s="1"/>
  <c r="H16" i="12"/>
  <c r="E16" i="2" s="1"/>
  <c r="G16" i="12"/>
  <c r="M15" i="12"/>
  <c r="H15" i="12"/>
  <c r="E15" i="2" s="1"/>
  <c r="G15" i="12"/>
  <c r="M14" i="12"/>
  <c r="I14" i="2" s="1"/>
  <c r="H14" i="12"/>
  <c r="Q14" i="12" s="1"/>
  <c r="M14" i="2" s="1"/>
  <c r="G14" i="12"/>
  <c r="M13" i="12"/>
  <c r="H13" i="12"/>
  <c r="Q13" i="12" s="1"/>
  <c r="M13" i="2" s="1"/>
  <c r="G13" i="12"/>
  <c r="M12" i="12"/>
  <c r="I12" i="2" s="1"/>
  <c r="H12" i="12"/>
  <c r="Q12" i="12" s="1"/>
  <c r="M12" i="2" s="1"/>
  <c r="G12" i="12"/>
  <c r="M11" i="12"/>
  <c r="H11" i="12"/>
  <c r="E11" i="2" s="1"/>
  <c r="G11" i="12"/>
  <c r="M10" i="12"/>
  <c r="I10" i="2" s="1"/>
  <c r="H10" i="12"/>
  <c r="E10" i="2" s="1"/>
  <c r="G10" i="12"/>
  <c r="M9" i="12"/>
  <c r="H9" i="12"/>
  <c r="Q9" i="12" s="1"/>
  <c r="M9" i="2" s="1"/>
  <c r="G9" i="12"/>
  <c r="M8" i="12"/>
  <c r="I8" i="2" s="1"/>
  <c r="H8" i="12"/>
  <c r="E8" i="2" s="1"/>
  <c r="G8" i="12"/>
  <c r="M7" i="12"/>
  <c r="H7" i="12"/>
  <c r="E7" i="2" s="1"/>
  <c r="G7" i="12"/>
  <c r="M6" i="12"/>
  <c r="I6" i="2" s="1"/>
  <c r="H6" i="12"/>
  <c r="H32" i="12" s="1"/>
  <c r="G6" i="12"/>
  <c r="G32" i="12" s="1"/>
  <c r="B43" i="4"/>
  <c r="B38" i="4"/>
  <c r="B75" i="4"/>
  <c r="B63" i="4"/>
  <c r="B35" i="4"/>
  <c r="B80" i="4"/>
  <c r="B81" i="4"/>
  <c r="B12" i="4"/>
  <c r="B40" i="4"/>
  <c r="B39" i="4"/>
  <c r="B59" i="4"/>
  <c r="B78" i="4"/>
  <c r="B29" i="4"/>
  <c r="B14" i="4"/>
  <c r="B79" i="4"/>
  <c r="B31" i="4"/>
  <c r="B18" i="4"/>
  <c r="B47" i="4"/>
  <c r="B76" i="4"/>
  <c r="B77" i="4"/>
  <c r="B50" i="4"/>
  <c r="B10" i="4"/>
  <c r="B70" i="4"/>
  <c r="B60" i="4"/>
  <c r="B56" i="4"/>
  <c r="B65" i="4"/>
  <c r="B69" i="4"/>
  <c r="B34" i="4"/>
  <c r="B62" i="4"/>
  <c r="B53" i="4"/>
  <c r="B32" i="4"/>
  <c r="B23" i="4"/>
  <c r="B16" i="4"/>
  <c r="B51" i="4"/>
  <c r="B15" i="4"/>
  <c r="B46" i="4"/>
  <c r="B54" i="4"/>
  <c r="B26" i="4"/>
  <c r="B21" i="4"/>
  <c r="B71" i="4"/>
  <c r="B30" i="4"/>
  <c r="B82" i="4"/>
  <c r="B61" i="4"/>
  <c r="B72" i="4"/>
  <c r="B33" i="4"/>
  <c r="B74" i="4"/>
  <c r="B44" i="4"/>
  <c r="B57" i="4"/>
  <c r="B48" i="4"/>
  <c r="B24" i="4"/>
  <c r="B37" i="4"/>
  <c r="B52" i="4"/>
  <c r="B17" i="4"/>
  <c r="B73" i="4"/>
  <c r="B27" i="4"/>
  <c r="B49" i="4"/>
  <c r="B45" i="4"/>
  <c r="B66" i="4"/>
  <c r="B41" i="4"/>
  <c r="B36" i="4"/>
  <c r="B55" i="4"/>
  <c r="B68" i="4"/>
  <c r="B64" i="4"/>
  <c r="B42" i="4"/>
  <c r="B9" i="4"/>
  <c r="B11" i="4"/>
  <c r="B28" i="4"/>
  <c r="B58" i="4"/>
  <c r="B25" i="4"/>
  <c r="B20" i="4"/>
  <c r="E2" i="3" l="1"/>
  <c r="C18" i="3"/>
  <c r="E5" i="12"/>
  <c r="K4" i="12"/>
  <c r="B32" i="12"/>
  <c r="B12" i="2"/>
  <c r="B20" i="2"/>
  <c r="B28" i="2"/>
  <c r="H4" i="2"/>
  <c r="B13" i="3"/>
  <c r="C41" i="3"/>
  <c r="B2" i="12"/>
  <c r="F5" i="12"/>
  <c r="L4" i="12"/>
  <c r="B33" i="12"/>
  <c r="B13" i="2"/>
  <c r="B21" i="2"/>
  <c r="B29" i="2"/>
  <c r="B2" i="2"/>
  <c r="I4" i="2"/>
  <c r="C42" i="3"/>
  <c r="D3" i="12"/>
  <c r="G5" i="12"/>
  <c r="H4" i="12"/>
  <c r="M4" i="12"/>
  <c r="B6" i="2"/>
  <c r="B14" i="2"/>
  <c r="B22" i="2"/>
  <c r="B30" i="2"/>
  <c r="C3" i="2"/>
  <c r="J3" i="2"/>
  <c r="C43" i="3"/>
  <c r="D4" i="12"/>
  <c r="N3" i="12"/>
  <c r="B7" i="2"/>
  <c r="B15" i="2"/>
  <c r="B23" i="2"/>
  <c r="B31" i="2"/>
  <c r="D3" i="2"/>
  <c r="J4" i="2"/>
  <c r="E4" i="12"/>
  <c r="N4" i="12"/>
  <c r="B8" i="2"/>
  <c r="B16" i="2"/>
  <c r="B24" i="2"/>
  <c r="E3" i="2"/>
  <c r="K4" i="2"/>
  <c r="I3" i="12"/>
  <c r="O4" i="12"/>
  <c r="B9" i="2"/>
  <c r="B17" i="2"/>
  <c r="B25" i="2"/>
  <c r="F3" i="2"/>
  <c r="L4" i="2"/>
  <c r="J3" i="12"/>
  <c r="P4" i="12"/>
  <c r="B10" i="2"/>
  <c r="B18" i="2"/>
  <c r="B26" i="2"/>
  <c r="F4" i="2"/>
  <c r="M3" i="2"/>
  <c r="E1" i="3"/>
  <c r="C17" i="3"/>
  <c r="J4" i="12"/>
  <c r="Q3" i="12"/>
  <c r="B11" i="2"/>
  <c r="B19" i="2"/>
  <c r="B27" i="2"/>
  <c r="G4" i="2"/>
  <c r="B32" i="2"/>
  <c r="Q7" i="12"/>
  <c r="M7" i="2" s="1"/>
  <c r="Q11" i="12"/>
  <c r="M11" i="2" s="1"/>
  <c r="Q15" i="12"/>
  <c r="M15" i="2" s="1"/>
  <c r="Q19" i="12"/>
  <c r="M19" i="2" s="1"/>
  <c r="Q23" i="12"/>
  <c r="M23" i="2" s="1"/>
  <c r="Q27" i="12"/>
  <c r="M27" i="2" s="1"/>
  <c r="Q31" i="12"/>
  <c r="M31" i="2" s="1"/>
  <c r="E6" i="2"/>
  <c r="E14" i="2"/>
  <c r="E22" i="2"/>
  <c r="E30" i="2"/>
  <c r="G19" i="4"/>
  <c r="G67" i="4"/>
  <c r="E17" i="2"/>
  <c r="E25" i="2"/>
  <c r="E12" i="2"/>
  <c r="E20" i="2"/>
  <c r="E28" i="2"/>
  <c r="Q6" i="12"/>
  <c r="Q8" i="12"/>
  <c r="M8" i="2" s="1"/>
  <c r="Q10" i="12"/>
  <c r="M10" i="2" s="1"/>
  <c r="Q16" i="12"/>
  <c r="M16" i="2" s="1"/>
  <c r="Q18" i="12"/>
  <c r="M18" i="2" s="1"/>
  <c r="Q24" i="12"/>
  <c r="M24" i="2" s="1"/>
  <c r="Q26" i="12"/>
  <c r="M26" i="2" s="1"/>
  <c r="D13" i="4"/>
  <c r="E13" i="4"/>
  <c r="D22" i="4"/>
  <c r="E13" i="2"/>
  <c r="E21" i="2"/>
  <c r="E29" i="2"/>
  <c r="D19" i="4"/>
  <c r="E22" i="4"/>
  <c r="D67" i="4"/>
  <c r="G13" i="4"/>
  <c r="E19" i="4"/>
  <c r="F22" i="4"/>
  <c r="E67" i="4"/>
  <c r="F19" i="4"/>
  <c r="G22" i="4"/>
  <c r="B22" i="4"/>
  <c r="B19" i="4"/>
  <c r="B67" i="4"/>
  <c r="B13" i="4"/>
  <c r="B1" i="12" l="1"/>
  <c r="B1" i="2"/>
  <c r="B14" i="3"/>
  <c r="C3" i="12"/>
  <c r="Q32" i="12"/>
  <c r="M6" i="2"/>
</calcChain>
</file>

<file path=xl/sharedStrings.xml><?xml version="1.0" encoding="utf-8"?>
<sst xmlns="http://schemas.openxmlformats.org/spreadsheetml/2006/main" count="470" uniqueCount="244">
  <si>
    <t>in CHF 1'000; (+) Belastung Kanton; (-) Entlastung Kanton</t>
  </si>
  <si>
    <t>horizontal</t>
  </si>
  <si>
    <t>vertikal</t>
  </si>
  <si>
    <t>Total</t>
  </si>
  <si>
    <t>GLA</t>
  </si>
  <si>
    <t>SLA A-C</t>
  </si>
  <si>
    <t>SLA F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</si>
  <si>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</si>
  <si>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</si>
  <si>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</si>
  <si>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</si>
  <si>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</si>
  <si>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</si>
  <si>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</si>
  <si>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</si>
  <si>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</si>
  <si>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</si>
  <si>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</si>
  <si>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</si>
  <si>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</si>
  <si>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</si>
  <si>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</si>
  <si>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</si>
  <si>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</si>
  <si>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</si>
  <si>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</si>
  <si>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</si>
  <si>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</si>
  <si>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</si>
  <si>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</si>
  <si>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</si>
  <si>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</si>
  <si>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</si>
  <si>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</si>
  <si>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</si>
  <si>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</si>
  <si>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</si>
  <si>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</si>
  <si>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</si>
  <si>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</si>
  <si>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</si>
  <si>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</si>
  <si>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</si>
  <si>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</si>
  <si>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</si>
  <si>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</si>
  <si>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</si>
  <si>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</si>
  <si>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</si>
  <si>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</si>
  <si>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</si>
  <si>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</si>
  <si>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</si>
  <si>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</si>
  <si>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</si>
  <si>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</si>
  <si>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</si>
  <si>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</si>
  <si>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</si>
  <si>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</si>
  <si>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</si>
  <si>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</si>
  <si>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</si>
  <si>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</si>
  <si>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</si>
  <si>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</si>
  <si>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</si>
  <si>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</si>
  <si>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</si>
  <si>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</si>
  <si>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</si>
  <si>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</si>
  <si>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</si>
  <si>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</si>
  <si>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</si>
  <si>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</si>
  <si>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</si>
  <si>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</si>
  <si>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</si>
  <si>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</si>
  <si>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</si>
  <si>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</si>
  <si>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</si>
  <si>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</si>
  <si>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</si>
  <si>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</si>
  <si>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</si>
  <si>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</si>
  <si>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</si>
  <si>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</si>
  <si>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</si>
  <si>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</si>
  <si>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</si>
  <si>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</si>
  <si>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</si>
  <si>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</si>
  <si>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</si>
  <si>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</si>
  <si>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</si>
  <si>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</si>
  <si>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</si>
  <si>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</si>
  <si>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</si>
  <si>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</si>
  <si>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</si>
  <si>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</si>
  <si>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</si>
  <si>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</si>
  <si>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</si>
  <si>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</si>
  <si>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</si>
  <si>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</si>
  <si>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</si>
  <si>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</si>
  <si>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</si>
  <si>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</si>
  <si>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</si>
  <si>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</si>
  <si>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</si>
  <si>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</si>
  <si>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</si>
  <si>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</si>
  <si>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</si>
  <si>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</si>
  <si>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</si>
  <si>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Outpayment</t>
  </si>
  <si>
    <t>Vertical</t>
  </si>
  <si>
    <t>GCC</t>
  </si>
  <si>
    <t>SCC A-C</t>
  </si>
  <si>
    <t>SCC F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</si>
  <si>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</si>
  <si>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</si>
  <si>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</si>
  <si>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</si>
  <si>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</si>
  <si>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</si>
  <si>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</si>
  <si>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</si>
  <si>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>Basel Stadt</t>
  </si>
  <si>
    <t>Basel Landschaft</t>
  </si>
  <si>
    <t>Paiements en milliers de francs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</si>
  <si>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</si>
  <si>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</si>
  <si>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</si>
  <si>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</si>
  <si>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</si>
  <si>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</si>
  <si>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</si>
  <si>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</si>
  <si>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</si>
  <si>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Versamento</t>
  </si>
  <si>
    <t>Compensazione degli oneri</t>
  </si>
  <si>
    <t>PAG</t>
  </si>
  <si>
    <t>PAS A-C</t>
  </si>
  <si>
    <t>PAS F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</si>
  <si>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</si>
  <si>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</si>
  <si>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</si>
  <si>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</si>
  <si>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</si>
  <si>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</si>
  <si>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</si>
  <si>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</si>
  <si>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</si>
  <si>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</si>
  <si>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</si>
  <si>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</si>
  <si>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</si>
  <si>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</si>
  <si>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</si>
  <si>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</si>
  <si>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</si>
  <si>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</si>
  <si>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</si>
  <si>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</si>
  <si>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</si>
  <si>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</si>
  <si>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</si>
  <si>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</si>
  <si>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</si>
  <si>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</si>
  <si>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Massgebende
Wohnbevölkerung</t>
  </si>
  <si>
    <t>Ressourcen-
ausgleich</t>
  </si>
  <si>
    <t>Härte-
ausgleich</t>
  </si>
  <si>
    <t>in 1000 CHF; (+) Aggravio per il Cantone ; (-) Sgravio per il Cantone</t>
  </si>
  <si>
    <t>in CHF; (+) Aggravio per il Cantone ; (-) Sgravio per il Cantone</t>
  </si>
  <si>
    <t>Indice
RFS
après
PR</t>
  </si>
  <si>
    <t>Population
résidante
déterminante</t>
  </si>
  <si>
    <t>Péréquation
des
ressources</t>
  </si>
  <si>
    <t>Compensation
des cas de
rigueur</t>
  </si>
  <si>
    <t>Indice
GFS
dopo
PR</t>
  </si>
  <si>
    <t>Popolazione
residente
determinante</t>
  </si>
  <si>
    <t>Perequazione
delle risorse</t>
  </si>
  <si>
    <t>Compensazione
dei casi di
rigore</t>
  </si>
  <si>
    <t>STR
index
after
RE</t>
  </si>
  <si>
    <t>Relevant
resident
population</t>
  </si>
  <si>
    <t>Resource
equalization</t>
  </si>
  <si>
    <t>Cohesion
fund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</si>
  <si>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</si>
  <si>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</si>
  <si>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</si>
  <si>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</si>
  <si>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</si>
  <si>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</si>
  <si>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</si>
  <si>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</si>
  <si>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</si>
  <si>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Abfederungs-
massnahmen</t>
  </si>
  <si>
    <t xml:space="preserve">Mesures
d’atténuation </t>
  </si>
  <si>
    <t>Mitigating
measures</t>
  </si>
  <si>
    <t>Misure di
attenuazione</t>
  </si>
  <si>
    <t>Ergänzungs-
beitrag</t>
  </si>
  <si>
    <t>Contributo
complementare</t>
  </si>
  <si>
    <t>Supplementary
contribution</t>
  </si>
  <si>
    <t>Contribution
complémen-
taire</t>
  </si>
  <si>
    <t>Temporäre Massnahmen</t>
  </si>
  <si>
    <t>Mesures temporaires</t>
  </si>
  <si>
    <t>Misure temporanee</t>
  </si>
  <si>
    <t>Temporary measures</t>
  </si>
  <si>
    <t>Compensa-
tion des cas
de rigueur</t>
  </si>
  <si>
    <t>Compensa-
zione dei casi
di rigore</t>
  </si>
  <si>
    <t>Contributo
complemen-
tare</t>
  </si>
  <si>
    <t>Supple-
mentary
contribution</t>
  </si>
  <si>
    <t>Montant reçu</t>
  </si>
  <si>
    <t>Einzahlung
horizontal</t>
  </si>
  <si>
    <t>Montant
versé
horizontal</t>
  </si>
  <si>
    <t>Contributo
orizzontale</t>
  </si>
  <si>
    <t>Inpayment
horizontal</t>
  </si>
  <si>
    <t>TOTAL 1</t>
  </si>
  <si>
    <t>TOTAL 2</t>
  </si>
  <si>
    <t>HA</t>
  </si>
  <si>
    <t>AM</t>
  </si>
  <si>
    <t>EB</t>
  </si>
  <si>
    <t>Information für Compare - Spalten TM</t>
  </si>
  <si>
    <t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t>
  </si>
  <si>
    <t>IR = indice des ressources; PR = péréquation des ressources; RFS = recettes fiscales standardisées; 
CCG = compensation des charges excessives dues à des facteurs géo-topographiques; CCS = compensation des charges excessives dues à  
des facteurs socio-démographiques; A-C = domaines pauvreté, structure d'âge, intégration des étrangers; F = problématique des villes-centres</t>
  </si>
  <si>
    <t xml:space="preserve">IR = indice delle risorse; PR = perequazione delle risorse; GFS = gettito fiscale standardizzato;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</si>
  <si>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RE = resource equalization; STR = standardized tax revenue; GCC = geographical/topographic cost compensation; 
SCC = socio-demographic cost compensation; A-C = areas poverty, age structure, immigrant integration; F = core city issues
</t>
  </si>
  <si>
    <t xml:space="preserve">RI = Ressourcenindex; GLA = Geografisch-topografischer Lastenausgleich; 
SLA = Soziodemografischer Lastenausgleich; A-C = Bereiche Armut, Altersstruktur, Ausländerintegration; F = Kernstadtproblematik
</t>
  </si>
  <si>
    <t>IR = indice des ressources; CCG = compensation des charges excessives dues à des facteurs géo-topographiques; 
CCS = compensation des charges excessives dues à des facteurs socio-démographiques; 
A-C = domaines pauvreté, structure d'âge, intégration des étrangers; F = problématique des villes-centres</t>
  </si>
  <si>
    <t xml:space="preserve">IR = indice delle risorse; PAG = perequazione dell’aggravio geotopografico; 
PAS = perequazione dell’aggravio sociodemografico; A-C = ambiti povertà, struttura di età e integrazione degli stranieri; F = problematica delle città polo
</t>
  </si>
  <si>
    <t xml:space="preserve">RI = resource index; GCC = geographical/topographic cost compensation;
SCC = socio-demographic cost compensation; A-C = areas poverty, age structure, immigrant integration; F = core city issues
</t>
  </si>
  <si>
    <t>21.05.2024</t>
  </si>
  <si>
    <t>FA2025-24142140215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</si>
</sst>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_ ;0.0_ ;@_ "/>
    <numFmt numFmtId="165" formatCode="#,##0_ ;\-#,##0_ ;0_ ;@_ "/>
  </numFmts>
  <fonts count="16" x14ac:knownFonts="1">
    <font>
      <sz val="10"/>
      <name val="Arial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theme="0"/>
      <name val="Arial"/>
      <family val="2"/>
    </font>
    <font>
      <sz val="8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7" fillId="0" borderId="2" xfId="0" applyFont="1" applyBorder="1"/>
    <xf numFmtId="0" fontId="8" fillId="0" borderId="0" xfId="0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0" fontId="9" fillId="0" borderId="0" xfId="0" applyFont="1" applyAlignment="1">
      <alignment wrapText="1"/>
    </xf>
    <xf numFmtId="165" fontId="7" fillId="0" borderId="13" xfId="0" applyNumberFormat="1" applyFont="1" applyBorder="1" applyAlignment="1">
      <alignment vertical="center"/>
    </xf>
    <xf numFmtId="165" fontId="9" fillId="0" borderId="23" xfId="0" applyNumberFormat="1" applyFont="1" applyBorder="1" applyAlignment="1">
      <alignment vertical="center"/>
    </xf>
    <xf numFmtId="165" fontId="9" fillId="0" borderId="24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165" fontId="2" fillId="0" borderId="25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vertical="center"/>
    </xf>
    <xf numFmtId="165" fontId="2" fillId="3" borderId="25" xfId="0" applyNumberFormat="1" applyFont="1" applyFill="1" applyBorder="1" applyAlignment="1">
      <alignment vertical="center"/>
    </xf>
    <xf numFmtId="165" fontId="2" fillId="3" borderId="22" xfId="0" applyNumberFormat="1" applyFont="1" applyFill="1" applyBorder="1" applyAlignment="1">
      <alignment vertical="center"/>
    </xf>
    <xf numFmtId="165" fontId="7" fillId="3" borderId="22" xfId="0" applyNumberFormat="1" applyFont="1" applyFill="1" applyBorder="1" applyAlignment="1">
      <alignment vertical="center"/>
    </xf>
    <xf numFmtId="165" fontId="7" fillId="3" borderId="13" xfId="0" applyNumberFormat="1" applyFont="1" applyFill="1" applyBorder="1" applyAlignment="1">
      <alignment vertical="center"/>
    </xf>
    <xf numFmtId="165" fontId="9" fillId="3" borderId="13" xfId="0" applyNumberFormat="1" applyFont="1" applyFill="1" applyBorder="1" applyAlignment="1">
      <alignment vertical="center"/>
    </xf>
    <xf numFmtId="0" fontId="12" fillId="0" borderId="0" xfId="0" applyFont="1"/>
    <xf numFmtId="165" fontId="2" fillId="3" borderId="26" xfId="0" applyNumberFormat="1" applyFont="1" applyFill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9" fillId="0" borderId="27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horizontal="right" vertical="center" indent="1"/>
    </xf>
    <xf numFmtId="165" fontId="7" fillId="0" borderId="20" xfId="0" applyNumberFormat="1" applyFont="1" applyBorder="1" applyAlignment="1">
      <alignment horizontal="right" vertical="center" indent="1"/>
    </xf>
    <xf numFmtId="165" fontId="7" fillId="0" borderId="18" xfId="0" applyNumberFormat="1" applyFont="1" applyBorder="1" applyAlignment="1">
      <alignment horizontal="right" vertical="center" indent="1"/>
    </xf>
    <xf numFmtId="165" fontId="7" fillId="3" borderId="26" xfId="0" applyNumberFormat="1" applyFont="1" applyFill="1" applyBorder="1" applyAlignment="1">
      <alignment horizontal="right" vertical="center" indent="1"/>
    </xf>
    <xf numFmtId="165" fontId="7" fillId="0" borderId="26" xfId="0" applyNumberFormat="1" applyFont="1" applyBorder="1" applyAlignment="1">
      <alignment horizontal="right" vertical="center" indent="1"/>
    </xf>
    <xf numFmtId="165" fontId="7" fillId="3" borderId="19" xfId="0" applyNumberFormat="1" applyFont="1" applyFill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wrapText="1"/>
    </xf>
    <xf numFmtId="165" fontId="7" fillId="0" borderId="5" xfId="0" applyNumberFormat="1" applyFont="1" applyBorder="1" applyAlignment="1">
      <alignment horizontal="right" vertical="center" indent="1"/>
    </xf>
    <xf numFmtId="165" fontId="7" fillId="0" borderId="25" xfId="0" applyNumberFormat="1" applyFont="1" applyBorder="1" applyAlignment="1">
      <alignment horizontal="right" vertical="center" indent="1"/>
    </xf>
    <xf numFmtId="165" fontId="7" fillId="0" borderId="22" xfId="0" applyNumberFormat="1" applyFont="1" applyBorder="1" applyAlignment="1">
      <alignment horizontal="right" vertical="center" indent="1"/>
    </xf>
    <xf numFmtId="165" fontId="7" fillId="0" borderId="13" xfId="0" applyNumberFormat="1" applyFont="1" applyBorder="1" applyAlignment="1">
      <alignment horizontal="right" vertical="center" indent="1"/>
    </xf>
    <xf numFmtId="165" fontId="9" fillId="0" borderId="13" xfId="0" applyNumberFormat="1" applyFont="1" applyBorder="1" applyAlignment="1">
      <alignment horizontal="right" vertical="center" indent="1"/>
    </xf>
    <xf numFmtId="0" fontId="12" fillId="0" borderId="0" xfId="0" applyFont="1" applyAlignment="1">
      <alignment horizontal="left" vertical="top" wrapText="1"/>
    </xf>
    <xf numFmtId="165" fontId="12" fillId="0" borderId="5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165" fontId="12" fillId="3" borderId="5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horizontal="right" vertical="center" indent="1"/>
    </xf>
    <xf numFmtId="165" fontId="7" fillId="3" borderId="25" xfId="0" applyNumberFormat="1" applyFont="1" applyFill="1" applyBorder="1" applyAlignment="1">
      <alignment horizontal="right" vertical="center" indent="1"/>
    </xf>
    <xf numFmtId="165" fontId="7" fillId="3" borderId="22" xfId="0" applyNumberFormat="1" applyFont="1" applyFill="1" applyBorder="1" applyAlignment="1">
      <alignment horizontal="right" vertical="center" indent="1"/>
    </xf>
    <xf numFmtId="165" fontId="7" fillId="3" borderId="13" xfId="0" applyNumberFormat="1" applyFont="1" applyFill="1" applyBorder="1" applyAlignment="1">
      <alignment horizontal="right" vertical="center" indent="1"/>
    </xf>
    <xf numFmtId="165" fontId="9" fillId="3" borderId="13" xfId="0" applyNumberFormat="1" applyFont="1" applyFill="1" applyBorder="1" applyAlignment="1">
      <alignment horizontal="right" vertical="center" indent="1"/>
    </xf>
    <xf numFmtId="0" fontId="7" fillId="3" borderId="6" xfId="0" applyFont="1" applyFill="1" applyBorder="1" applyAlignment="1">
      <alignment horizontal="left" vertical="center"/>
    </xf>
    <xf numFmtId="165" fontId="12" fillId="3" borderId="6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65" fontId="7" fillId="3" borderId="6" xfId="0" applyNumberFormat="1" applyFont="1" applyFill="1" applyBorder="1" applyAlignment="1">
      <alignment horizontal="right" vertical="center" indent="1"/>
    </xf>
    <xf numFmtId="165" fontId="7" fillId="3" borderId="16" xfId="0" applyNumberFormat="1" applyFont="1" applyFill="1" applyBorder="1" applyAlignment="1">
      <alignment horizontal="right" vertical="center" indent="1"/>
    </xf>
    <xf numFmtId="165" fontId="7" fillId="3" borderId="4" xfId="0" applyNumberFormat="1" applyFont="1" applyFill="1" applyBorder="1" applyAlignment="1">
      <alignment horizontal="right" vertical="center" indent="1"/>
    </xf>
    <xf numFmtId="165" fontId="7" fillId="3" borderId="14" xfId="0" applyNumberFormat="1" applyFont="1" applyFill="1" applyBorder="1" applyAlignment="1">
      <alignment horizontal="right" vertical="center" indent="1"/>
    </xf>
    <xf numFmtId="165" fontId="9" fillId="3" borderId="14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Alignment="1">
      <alignment horizontal="right"/>
    </xf>
    <xf numFmtId="0" fontId="14" fillId="4" borderId="0" xfId="0" applyFont="1" applyFill="1"/>
    <xf numFmtId="0" fontId="4" fillId="5" borderId="2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Continuous" vertical="center"/>
    </xf>
    <xf numFmtId="0" fontId="4" fillId="5" borderId="11" xfId="0" applyFont="1" applyFill="1" applyBorder="1" applyAlignment="1">
      <alignment horizontal="centerContinuous" vertical="center"/>
    </xf>
    <xf numFmtId="0" fontId="4" fillId="5" borderId="12" xfId="0" applyFont="1" applyFill="1" applyBorder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5" fillId="5" borderId="21" xfId="0" applyFont="1" applyFill="1" applyBorder="1" applyAlignment="1">
      <alignment vertical="center"/>
    </xf>
    <xf numFmtId="1" fontId="4" fillId="6" borderId="21" xfId="0" applyNumberFormat="1" applyFont="1" applyFill="1" applyBorder="1" applyAlignment="1">
      <alignment horizontal="left" vertical="center"/>
    </xf>
    <xf numFmtId="0" fontId="4" fillId="7" borderId="3" xfId="0" applyFont="1" applyFill="1" applyBorder="1"/>
    <xf numFmtId="0" fontId="4" fillId="7" borderId="5" xfId="0" applyFont="1" applyFill="1" applyBorder="1"/>
    <xf numFmtId="0" fontId="4" fillId="7" borderId="6" xfId="0" applyFont="1" applyFill="1" applyBorder="1"/>
    <xf numFmtId="0" fontId="5" fillId="7" borderId="21" xfId="0" applyFont="1" applyFill="1" applyBorder="1" applyAlignment="1">
      <alignment vertical="center"/>
    </xf>
    <xf numFmtId="0" fontId="5" fillId="7" borderId="21" xfId="0" applyFont="1" applyFill="1" applyBorder="1" applyAlignment="1">
      <alignment horizontal="left" vertical="center"/>
    </xf>
    <xf numFmtId="0" fontId="4" fillId="8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FF0000"/>
      </font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22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6</xdr:row>
          <xdr:rowOff>38100</xdr:rowOff>
        </xdr:from>
        <xdr:to>
          <xdr:col>3</xdr:col>
          <xdr:colOff>861060</xdr:colOff>
          <xdr:row>7</xdr:row>
          <xdr:rowOff>114300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E43"/>
  <sheetViews>
    <sheetView showGridLines="0" showRowColHeaders="0" tabSelected="1" zoomScaleNormal="100" workbookViewId="0">
      <selection activeCell="A56" sqref="A56"/>
    </sheetView>
  </sheetViews>
  <sheetFormatPr baseColWidth="10" defaultColWidth="9.109375" defaultRowHeight="13.2" x14ac:dyDescent="0.25"/>
  <cols>
    <col min="1" max="1" width="2.6640625" customWidth="1"/>
    <col min="2" max="3" width="15.6640625" customWidth="1"/>
    <col min="4" max="4" width="17.6640625" customWidth="1"/>
    <col min="5" max="5" width="39.33203125" customWidth="1"/>
  </cols>
  <sheetData>
    <row r="1" spans="2:5" ht="18" customHeight="1" x14ac:dyDescent="0.25">
      <c r="E1" s="3" t="str">
        <f ca="1">DFIE!$B$10</f>
        <v>Eidgenössisches Finanzdepartement EFD</v>
      </c>
    </row>
    <row r="2" spans="2:5" x14ac:dyDescent="0.25">
      <c r="E2" s="4" t="str">
        <f ca="1">DFIE!$B$11</f>
        <v>Eidgenössische Finanzverwaltung EFV</v>
      </c>
    </row>
    <row r="7" spans="2:5" x14ac:dyDescent="0.25">
      <c r="B7" s="10" t="s">
        <v>98</v>
      </c>
    </row>
    <row r="8" spans="2:5" x14ac:dyDescent="0.25">
      <c r="B8" s="10" t="s">
        <v>99</v>
      </c>
    </row>
    <row r="9" spans="2:5" x14ac:dyDescent="0.25">
      <c r="B9" s="10" t="s">
        <v>100</v>
      </c>
    </row>
    <row r="10" spans="2:5" x14ac:dyDescent="0.25">
      <c r="B10" s="10" t="s">
        <v>101</v>
      </c>
    </row>
    <row r="13" spans="2:5" ht="21" customHeight="1" x14ac:dyDescent="0.3">
      <c r="B13" s="2" t="str">
        <f ca="1">DFIE!$B$12</f>
        <v>Finanzausgleich zwischen Bund und Kantonen</v>
      </c>
    </row>
    <row r="14" spans="2:5" ht="21" customHeight="1" x14ac:dyDescent="0.3">
      <c r="B14" s="2" t="str">
        <f ca="1">DFIE!$B$13</f>
        <v>Zahlungen 2025</v>
      </c>
    </row>
    <row r="15" spans="2:5" ht="15" customHeight="1" x14ac:dyDescent="0.25"/>
    <row r="16" spans="2:5" ht="15" customHeight="1" x14ac:dyDescent="0.25"/>
    <row r="17" spans="2:5" ht="20.25" customHeight="1" x14ac:dyDescent="0.25">
      <c r="B17" s="1" t="s">
        <v>228</v>
      </c>
      <c r="C17" s="101" t="str">
        <f ca="1">DFIE!$B$14</f>
        <v>Zahlungen in 1000 CHF</v>
      </c>
      <c r="D17" s="101"/>
      <c r="E17" s="101"/>
    </row>
    <row r="18" spans="2:5" ht="20.25" customHeight="1" x14ac:dyDescent="0.25">
      <c r="B18" s="1" t="s">
        <v>229</v>
      </c>
      <c r="C18" s="101" t="str">
        <f ca="1">DFIE!$B$15</f>
        <v>Zahlungen in Franken pro Einwohner</v>
      </c>
      <c r="D18" s="101"/>
      <c r="E18" s="101"/>
    </row>
    <row r="19" spans="2:5" ht="16.5" customHeight="1" x14ac:dyDescent="0.25"/>
    <row r="20" spans="2:5" ht="20.25" customHeight="1" x14ac:dyDescent="0.25"/>
    <row r="21" spans="2:5" ht="20.25" customHeight="1" x14ac:dyDescent="0.25"/>
    <row r="22" spans="2:5" ht="20.25" customHeight="1" x14ac:dyDescent="0.25"/>
    <row r="23" spans="2:5" ht="20.25" customHeight="1" x14ac:dyDescent="0.25"/>
    <row r="24" spans="2:5" ht="20.25" customHeight="1" x14ac:dyDescent="0.25"/>
    <row r="25" spans="2:5" ht="20.25" customHeight="1" x14ac:dyDescent="0.25"/>
    <row r="26" spans="2:5" ht="20.25" customHeight="1" x14ac:dyDescent="0.25"/>
    <row r="27" spans="2:5" ht="20.25" customHeight="1" x14ac:dyDescent="0.25"/>
    <row r="28" spans="2:5" ht="20.25" customHeight="1" x14ac:dyDescent="0.25"/>
    <row r="29" spans="2:5" ht="20.25" customHeight="1" x14ac:dyDescent="0.25"/>
    <row r="30" spans="2:5" ht="20.25" customHeight="1" x14ac:dyDescent="0.25"/>
    <row r="31" spans="2:5" ht="20.25" customHeight="1" x14ac:dyDescent="0.25"/>
    <row r="32" spans="2:5" ht="20.25" customHeight="1" x14ac:dyDescent="0.25"/>
    <row r="33" spans="2:5" ht="20.25" customHeight="1" x14ac:dyDescent="0.25"/>
    <row r="34" spans="2:5" ht="20.25" customHeight="1" x14ac:dyDescent="0.25"/>
    <row r="35" spans="2:5" ht="20.25" customHeight="1" x14ac:dyDescent="0.25"/>
    <row r="36" spans="2:5" ht="20.25" customHeight="1" x14ac:dyDescent="0.25"/>
    <row r="37" spans="2:5" ht="20.25" customHeight="1" x14ac:dyDescent="0.25"/>
    <row r="38" spans="2:5" ht="20.25" customHeight="1" x14ac:dyDescent="0.25"/>
    <row r="39" spans="2:5" ht="20.25" customHeight="1" x14ac:dyDescent="0.25">
      <c r="B39" s="9"/>
      <c r="C39" s="9"/>
      <c r="D39" s="9"/>
      <c r="E39" s="9"/>
    </row>
    <row r="41" spans="2:5" x14ac:dyDescent="0.25">
      <c r="B41" s="5"/>
      <c r="C41" s="5" t="str">
        <f ca="1">DFIE!$B$16</f>
        <v>Referenzjahr</v>
      </c>
      <c r="D41" s="6">
        <v>2025</v>
      </c>
    </row>
    <row r="42" spans="2:5" x14ac:dyDescent="0.25">
      <c r="B42" s="5"/>
      <c r="C42" s="5" t="str">
        <f ca="1">DFIE!$B$17</f>
        <v>Berechnungsdatum</v>
      </c>
      <c r="D42" s="7" t="s">
        <v>242</v>
      </c>
    </row>
    <row r="43" spans="2:5" x14ac:dyDescent="0.25">
      <c r="B43" s="5"/>
      <c r="C43" s="5" t="str">
        <f ca="1">DFIE!$B$18</f>
        <v>Berechnungs-ID</v>
      </c>
      <c r="D43" s="8" t="s">
        <v>243</v>
      </c>
    </row>
  </sheetData>
  <mergeCells count="2">
    <mergeCell ref="C17:E17"/>
    <mergeCell ref="C18:E18"/>
  </mergeCells>
  <conditionalFormatting sqref="D41:D43">
    <cfRule type="expression" dxfId="5" priority="1" stopIfTrue="1">
      <formula>ISBLANK(D41)</formula>
    </cfRule>
  </conditionalFormatting>
  <hyperlinks>
    <hyperlink ref="B17" location="'TOTAL-1'!A1" display="TOTAL 1" xr:uid="{00000000-0004-0000-0000-000000000000}"/>
    <hyperlink ref="B18" location="'TOTAL-2'!A1" display="TOTAL 2" xr:uid="{00000000-0004-0000-0000-000001000000}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5">
              <controlPr defaultSize="0" autoLine="0" autoPict="0">
                <anchor moveWithCells="1">
                  <from>
                    <xdr:col>2</xdr:col>
                    <xdr:colOff>632460</xdr:colOff>
                    <xdr:row>6</xdr:row>
                    <xdr:rowOff>38100</xdr:rowOff>
                  </from>
                  <to>
                    <xdr:col>3</xdr:col>
                    <xdr:colOff>861060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W33"/>
  <sheetViews>
    <sheetView showGridLines="0" workbookViewId="0">
      <selection activeCell="A50" sqref="A50"/>
    </sheetView>
  </sheetViews>
  <sheetFormatPr baseColWidth="10" defaultColWidth="9.109375" defaultRowHeight="13.2" x14ac:dyDescent="0.25"/>
  <cols>
    <col min="1" max="1" width="1.6640625" customWidth="1"/>
    <col min="2" max="2" width="10.6640625" customWidth="1"/>
    <col min="3" max="3" width="7.33203125" customWidth="1"/>
    <col min="4" max="8" width="10.6640625" customWidth="1"/>
    <col min="9" max="9" width="7.33203125" customWidth="1"/>
    <col min="10" max="13" width="10.109375" customWidth="1"/>
    <col min="14" max="16" width="12.33203125" customWidth="1"/>
    <col min="17" max="17" width="10.6640625" customWidth="1"/>
  </cols>
  <sheetData>
    <row r="1" spans="1:18" ht="22.5" customHeight="1" x14ac:dyDescent="0.3">
      <c r="B1" s="109" t="str">
        <f ca="1">DFIE!$B$19</f>
        <v>Zahlungen 2025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2"/>
    </row>
    <row r="2" spans="1:18" ht="22.5" customHeight="1" x14ac:dyDescent="0.25">
      <c r="B2" s="39" t="str">
        <f ca="1">DFIE!$B$20</f>
        <v>in CHF 1'000; (+) Belastung Kanton; (-) Entlastung Kanton</v>
      </c>
    </row>
    <row r="3" spans="1:18" ht="28.5" customHeight="1" x14ac:dyDescent="0.25">
      <c r="A3" s="20"/>
      <c r="B3" s="11"/>
      <c r="C3" s="110" t="str">
        <f ca="1">DFIE!$B$22</f>
        <v>RI
2025</v>
      </c>
      <c r="D3" s="113" t="str">
        <f ca="1">DFIE!$B$21</f>
        <v>Ressourcenausgleich</v>
      </c>
      <c r="E3" s="114"/>
      <c r="F3" s="114"/>
      <c r="G3" s="114"/>
      <c r="H3" s="115"/>
      <c r="I3" s="110" t="str">
        <f ca="1">DFIE!$B$28</f>
        <v>Index
SSE
nach
RA</v>
      </c>
      <c r="J3" s="116" t="str">
        <f ca="1">DFIE!$B$29</f>
        <v>Lastenausgleich</v>
      </c>
      <c r="K3" s="117"/>
      <c r="L3" s="117"/>
      <c r="M3" s="118"/>
      <c r="N3" s="116" t="str">
        <f ca="1">DFIE!$B$34</f>
        <v>Temporäre Massnahmen</v>
      </c>
      <c r="O3" s="117"/>
      <c r="P3" s="118"/>
      <c r="Q3" s="118" t="str">
        <f ca="1">DFIE!$B$38</f>
        <v>Total</v>
      </c>
    </row>
    <row r="4" spans="1:18" ht="23.25" customHeight="1" x14ac:dyDescent="0.25">
      <c r="A4" s="20"/>
      <c r="B4" s="13"/>
      <c r="C4" s="111"/>
      <c r="D4" s="103" t="str">
        <f ca="1">DFIE!$B$26</f>
        <v>Einzahlung
horizontal</v>
      </c>
      <c r="E4" s="121" t="str">
        <f ca="1">DFIE!$B$27</f>
        <v>Auszahlung</v>
      </c>
      <c r="F4" s="121"/>
      <c r="G4" s="121"/>
      <c r="H4" s="122" t="str">
        <f ca="1">DFIE!$B$25</f>
        <v>Total</v>
      </c>
      <c r="I4" s="111"/>
      <c r="J4" s="103" t="str">
        <f ca="1">DFIE!$B$30</f>
        <v>GLA</v>
      </c>
      <c r="K4" s="105" t="str">
        <f ca="1">DFIE!$B$31</f>
        <v>SLA A-C</v>
      </c>
      <c r="L4" s="105" t="str">
        <f ca="1">DFIE!$B$32</f>
        <v>SLA F</v>
      </c>
      <c r="M4" s="107" t="str">
        <f ca="1">DFIE!$B$33</f>
        <v>Total</v>
      </c>
      <c r="N4" s="103" t="str">
        <f ca="1">DFIE!$B$35</f>
        <v>Härte-
ausgleich</v>
      </c>
      <c r="O4" s="105" t="str">
        <f ca="1">DFIE!$B$36</f>
        <v>Abfederungs-
massnahmen</v>
      </c>
      <c r="P4" s="107" t="str">
        <f ca="1">DFIE!$B$37</f>
        <v>Ergänzungs-
beitrag</v>
      </c>
      <c r="Q4" s="119"/>
    </row>
    <row r="5" spans="1:18" ht="23.25" customHeight="1" x14ac:dyDescent="0.25">
      <c r="A5" s="26"/>
      <c r="B5" s="14"/>
      <c r="C5" s="112"/>
      <c r="D5" s="104"/>
      <c r="E5" s="12" t="str">
        <f ca="1">DFIE!$B$23</f>
        <v>horizontal</v>
      </c>
      <c r="F5" s="12" t="str">
        <f ca="1">DFIE!$B$24</f>
        <v>vertikal</v>
      </c>
      <c r="G5" s="12" t="str">
        <f ca="1">DFIE!$B$25</f>
        <v>Total</v>
      </c>
      <c r="H5" s="123"/>
      <c r="I5" s="112"/>
      <c r="J5" s="104"/>
      <c r="K5" s="106"/>
      <c r="L5" s="106"/>
      <c r="M5" s="108"/>
      <c r="N5" s="104"/>
      <c r="O5" s="106"/>
      <c r="P5" s="108"/>
      <c r="Q5" s="120"/>
    </row>
    <row r="6" spans="1:18" ht="15" customHeight="1" x14ac:dyDescent="0.25">
      <c r="B6" s="15" t="s">
        <v>8</v>
      </c>
      <c r="C6" s="16">
        <v>118.95371559857099</v>
      </c>
      <c r="D6" s="30">
        <v>546363.16500000004</v>
      </c>
      <c r="E6" s="31">
        <v>0</v>
      </c>
      <c r="F6" s="31">
        <v>0</v>
      </c>
      <c r="G6" s="19">
        <f>SUM(E6:F6)</f>
        <v>0</v>
      </c>
      <c r="H6" s="21">
        <f>SUM(D6,G6)</f>
        <v>546363.16500000004</v>
      </c>
      <c r="I6" s="16">
        <v>115.355445951457</v>
      </c>
      <c r="J6" s="30">
        <v>0</v>
      </c>
      <c r="K6" s="31">
        <v>-37510.639000000003</v>
      </c>
      <c r="L6" s="31">
        <v>-99450.559999999998</v>
      </c>
      <c r="M6" s="21">
        <f t="shared" ref="M6:M31" si="0">SUM(J6:L6)</f>
        <v>-136961.19899999999</v>
      </c>
      <c r="N6" s="30">
        <v>9859.2170000000006</v>
      </c>
      <c r="O6" s="31">
        <v>0</v>
      </c>
      <c r="P6" s="41">
        <v>0</v>
      </c>
      <c r="Q6" s="25">
        <f>SUM(H6,M6,N6:P6)</f>
        <v>419261.18300000002</v>
      </c>
    </row>
    <row r="7" spans="1:18" ht="15" customHeight="1" x14ac:dyDescent="0.25">
      <c r="B7" s="32" t="s">
        <v>9</v>
      </c>
      <c r="C7" s="33">
        <v>73.602725094667903</v>
      </c>
      <c r="D7" s="34">
        <v>0</v>
      </c>
      <c r="E7" s="35">
        <v>-547463.353</v>
      </c>
      <c r="F7" s="35">
        <v>-821195.03</v>
      </c>
      <c r="G7" s="36">
        <f t="shared" ref="G7:G31" si="1">SUM(E7:F7)</f>
        <v>-1368658.3829999999</v>
      </c>
      <c r="H7" s="37">
        <f t="shared" ref="H7:H31" si="2">SUM(D7,G7)</f>
        <v>-1368658.3829999999</v>
      </c>
      <c r="I7" s="33">
        <v>86.986050785911999</v>
      </c>
      <c r="J7" s="34">
        <v>-30295.435000000001</v>
      </c>
      <c r="K7" s="35">
        <v>0</v>
      </c>
      <c r="L7" s="35">
        <v>0</v>
      </c>
      <c r="M7" s="37">
        <f t="shared" si="0"/>
        <v>-30295.435000000001</v>
      </c>
      <c r="N7" s="34">
        <v>-18374.656999999999</v>
      </c>
      <c r="O7" s="35">
        <v>-16249.654</v>
      </c>
      <c r="P7" s="40">
        <v>0</v>
      </c>
      <c r="Q7" s="38">
        <f t="shared" ref="Q7:Q31" si="3">SUM(H7,M7,N7:P7)</f>
        <v>-1433578.129</v>
      </c>
    </row>
    <row r="8" spans="1:18" ht="15" customHeight="1" x14ac:dyDescent="0.25">
      <c r="B8" s="15" t="s">
        <v>10</v>
      </c>
      <c r="C8" s="16">
        <v>92.477714297617894</v>
      </c>
      <c r="D8" s="30">
        <v>0</v>
      </c>
      <c r="E8" s="31">
        <v>-27977.063999999998</v>
      </c>
      <c r="F8" s="31">
        <v>-41965.595999999998</v>
      </c>
      <c r="G8" s="19">
        <f t="shared" si="1"/>
        <v>-69942.66</v>
      </c>
      <c r="H8" s="21">
        <f t="shared" si="2"/>
        <v>-69942.66</v>
      </c>
      <c r="I8" s="16">
        <v>94.193264461397703</v>
      </c>
      <c r="J8" s="30">
        <v>-5824.2</v>
      </c>
      <c r="K8" s="31">
        <v>0</v>
      </c>
      <c r="L8" s="31">
        <v>0</v>
      </c>
      <c r="M8" s="21">
        <f t="shared" si="0"/>
        <v>-5824.2</v>
      </c>
      <c r="N8" s="30">
        <v>-9056.8490000000002</v>
      </c>
      <c r="O8" s="31">
        <v>-6478.1620000000003</v>
      </c>
      <c r="P8" s="41">
        <v>0</v>
      </c>
      <c r="Q8" s="25">
        <f t="shared" si="3"/>
        <v>-91301.870999999999</v>
      </c>
    </row>
    <row r="9" spans="1:18" ht="15" customHeight="1" x14ac:dyDescent="0.25">
      <c r="B9" s="32" t="s">
        <v>11</v>
      </c>
      <c r="C9" s="33">
        <v>70.556373220274494</v>
      </c>
      <c r="D9" s="34">
        <v>0</v>
      </c>
      <c r="E9" s="35">
        <v>-23168.397000000001</v>
      </c>
      <c r="F9" s="35">
        <v>-34752.595999999998</v>
      </c>
      <c r="G9" s="36">
        <f t="shared" si="1"/>
        <v>-57920.993000000002</v>
      </c>
      <c r="H9" s="37">
        <f t="shared" si="2"/>
        <v>-57920.993000000002</v>
      </c>
      <c r="I9" s="33">
        <v>86.558598813248807</v>
      </c>
      <c r="J9" s="34">
        <v>-12317.449000000001</v>
      </c>
      <c r="K9" s="35">
        <v>0</v>
      </c>
      <c r="L9" s="35">
        <v>0</v>
      </c>
      <c r="M9" s="37">
        <f t="shared" si="0"/>
        <v>-12317.449000000001</v>
      </c>
      <c r="N9" s="34">
        <v>279.59500000000003</v>
      </c>
      <c r="O9" s="35">
        <v>-575.13400000000001</v>
      </c>
      <c r="P9" s="40">
        <v>0</v>
      </c>
      <c r="Q9" s="38">
        <f t="shared" si="3"/>
        <v>-70533.981000000014</v>
      </c>
    </row>
    <row r="10" spans="1:18" ht="15" customHeight="1" x14ac:dyDescent="0.25">
      <c r="B10" s="15" t="s">
        <v>12</v>
      </c>
      <c r="C10" s="16">
        <v>184.48973554736699</v>
      </c>
      <c r="D10" s="30">
        <v>253858.70499999999</v>
      </c>
      <c r="E10" s="31">
        <v>0</v>
      </c>
      <c r="F10" s="31">
        <v>0</v>
      </c>
      <c r="G10" s="19">
        <f t="shared" si="1"/>
        <v>0</v>
      </c>
      <c r="H10" s="21">
        <f t="shared" si="2"/>
        <v>253858.70499999999</v>
      </c>
      <c r="I10" s="16">
        <v>168.44977497437401</v>
      </c>
      <c r="J10" s="30">
        <v>-7194.1390000000001</v>
      </c>
      <c r="K10" s="31">
        <v>0</v>
      </c>
      <c r="L10" s="31">
        <v>0</v>
      </c>
      <c r="M10" s="21">
        <f t="shared" si="0"/>
        <v>-7194.1390000000001</v>
      </c>
      <c r="N10" s="30">
        <v>1032.1859999999999</v>
      </c>
      <c r="O10" s="31">
        <v>0</v>
      </c>
      <c r="P10" s="41">
        <v>0</v>
      </c>
      <c r="Q10" s="25">
        <f t="shared" si="3"/>
        <v>247696.75199999998</v>
      </c>
    </row>
    <row r="11" spans="1:18" ht="15" customHeight="1" x14ac:dyDescent="0.25">
      <c r="B11" s="32" t="s">
        <v>13</v>
      </c>
      <c r="C11" s="33">
        <v>110.893696103382</v>
      </c>
      <c r="D11" s="34">
        <v>7750.6970000000001</v>
      </c>
      <c r="E11" s="35">
        <v>0</v>
      </c>
      <c r="F11" s="35">
        <v>0</v>
      </c>
      <c r="G11" s="36">
        <f t="shared" si="1"/>
        <v>0</v>
      </c>
      <c r="H11" s="37">
        <f t="shared" si="2"/>
        <v>7750.6970000000001</v>
      </c>
      <c r="I11" s="33">
        <v>108.825581499159</v>
      </c>
      <c r="J11" s="34">
        <v>-6559.5789999999997</v>
      </c>
      <c r="K11" s="35">
        <v>0</v>
      </c>
      <c r="L11" s="35">
        <v>0</v>
      </c>
      <c r="M11" s="37">
        <f t="shared" si="0"/>
        <v>-6559.5789999999997</v>
      </c>
      <c r="N11" s="34">
        <v>259.75599999999997</v>
      </c>
      <c r="O11" s="35">
        <v>0</v>
      </c>
      <c r="P11" s="40">
        <v>0</v>
      </c>
      <c r="Q11" s="38">
        <f t="shared" si="3"/>
        <v>1450.8740000000003</v>
      </c>
    </row>
    <row r="12" spans="1:18" ht="15" customHeight="1" x14ac:dyDescent="0.25">
      <c r="B12" s="15" t="s">
        <v>14</v>
      </c>
      <c r="C12" s="16">
        <v>159.839735963029</v>
      </c>
      <c r="D12" s="30">
        <v>48362.591</v>
      </c>
      <c r="E12" s="31">
        <v>0</v>
      </c>
      <c r="F12" s="31">
        <v>0</v>
      </c>
      <c r="G12" s="19">
        <f t="shared" si="1"/>
        <v>0</v>
      </c>
      <c r="H12" s="21">
        <f t="shared" si="2"/>
        <v>48362.591</v>
      </c>
      <c r="I12" s="16">
        <v>148.47945652402899</v>
      </c>
      <c r="J12" s="30">
        <v>-1557.8530000000001</v>
      </c>
      <c r="K12" s="31">
        <v>0</v>
      </c>
      <c r="L12" s="31">
        <v>0</v>
      </c>
      <c r="M12" s="21">
        <f t="shared" si="0"/>
        <v>-1557.8530000000001</v>
      </c>
      <c r="N12" s="30">
        <v>297.93099999999998</v>
      </c>
      <c r="O12" s="31">
        <v>0</v>
      </c>
      <c r="P12" s="41">
        <v>0</v>
      </c>
      <c r="Q12" s="25">
        <f>SUM(H12,M12,N12:P12)</f>
        <v>47102.668999999994</v>
      </c>
    </row>
    <row r="13" spans="1:18" ht="15" customHeight="1" x14ac:dyDescent="0.25">
      <c r="B13" s="32" t="s">
        <v>15</v>
      </c>
      <c r="C13" s="33">
        <v>72.113260364635806</v>
      </c>
      <c r="D13" s="34">
        <v>0</v>
      </c>
      <c r="E13" s="35">
        <v>-23486.802</v>
      </c>
      <c r="F13" s="35">
        <v>-35230.201999999997</v>
      </c>
      <c r="G13" s="36">
        <f t="shared" si="1"/>
        <v>-58717.004000000001</v>
      </c>
      <c r="H13" s="37">
        <f t="shared" si="2"/>
        <v>-58717.004000000001</v>
      </c>
      <c r="I13" s="33">
        <v>86.754327815853202</v>
      </c>
      <c r="J13" s="34">
        <v>-5719.4669999999996</v>
      </c>
      <c r="K13" s="35">
        <v>0</v>
      </c>
      <c r="L13" s="35">
        <v>0</v>
      </c>
      <c r="M13" s="37">
        <f t="shared" si="0"/>
        <v>-5719.4669999999996</v>
      </c>
      <c r="N13" s="34">
        <v>-3774.89</v>
      </c>
      <c r="O13" s="35">
        <v>-637.24199999999996</v>
      </c>
      <c r="P13" s="40">
        <v>0</v>
      </c>
      <c r="Q13" s="38">
        <f t="shared" si="3"/>
        <v>-68848.603000000003</v>
      </c>
    </row>
    <row r="14" spans="1:18" ht="15" customHeight="1" x14ac:dyDescent="0.25">
      <c r="B14" s="15" t="s">
        <v>16</v>
      </c>
      <c r="C14" s="16">
        <v>280.66179282733998</v>
      </c>
      <c r="D14" s="30">
        <v>434854.92599999998</v>
      </c>
      <c r="E14" s="31">
        <v>0</v>
      </c>
      <c r="F14" s="31">
        <v>0</v>
      </c>
      <c r="G14" s="19">
        <f t="shared" si="1"/>
        <v>0</v>
      </c>
      <c r="H14" s="21">
        <f t="shared" si="2"/>
        <v>434854.92599999998</v>
      </c>
      <c r="I14" s="16">
        <v>246.364040381753</v>
      </c>
      <c r="J14" s="30">
        <v>0</v>
      </c>
      <c r="K14" s="31">
        <v>-4579.6329999999998</v>
      </c>
      <c r="L14" s="31">
        <v>0</v>
      </c>
      <c r="M14" s="21">
        <f t="shared" si="0"/>
        <v>-4579.6329999999998</v>
      </c>
      <c r="N14" s="30">
        <v>792.55200000000002</v>
      </c>
      <c r="O14" s="31">
        <v>0</v>
      </c>
      <c r="P14" s="41">
        <v>0</v>
      </c>
      <c r="Q14" s="25">
        <f t="shared" si="3"/>
        <v>431067.84500000003</v>
      </c>
    </row>
    <row r="15" spans="1:18" ht="15" customHeight="1" x14ac:dyDescent="0.25">
      <c r="B15" s="32" t="s">
        <v>17</v>
      </c>
      <c r="C15" s="33">
        <v>71.919627532405599</v>
      </c>
      <c r="D15" s="34">
        <v>0</v>
      </c>
      <c r="E15" s="35">
        <v>-188302.39499999999</v>
      </c>
      <c r="F15" s="35">
        <v>-282453.592</v>
      </c>
      <c r="G15" s="36">
        <f t="shared" si="1"/>
        <v>-470755.98699999996</v>
      </c>
      <c r="H15" s="37">
        <f t="shared" si="2"/>
        <v>-470755.98699999996</v>
      </c>
      <c r="I15" s="33">
        <v>86.7274164211032</v>
      </c>
      <c r="J15" s="34">
        <v>-9797.6550000000007</v>
      </c>
      <c r="K15" s="35">
        <v>-2279.7849999999999</v>
      </c>
      <c r="L15" s="35">
        <v>0</v>
      </c>
      <c r="M15" s="37">
        <f t="shared" si="0"/>
        <v>-12077.44</v>
      </c>
      <c r="N15" s="34">
        <v>-66724.841</v>
      </c>
      <c r="O15" s="35">
        <v>-5051.4809999999998</v>
      </c>
      <c r="P15" s="40">
        <v>-49922.815999999999</v>
      </c>
      <c r="Q15" s="38">
        <f t="shared" si="3"/>
        <v>-604532.56499999994</v>
      </c>
    </row>
    <row r="16" spans="1:18" ht="15" customHeight="1" x14ac:dyDescent="0.25">
      <c r="B16" s="15" t="s">
        <v>18</v>
      </c>
      <c r="C16" s="16">
        <v>71.773395861283603</v>
      </c>
      <c r="D16" s="30">
        <v>0</v>
      </c>
      <c r="E16" s="31">
        <v>-162450.53700000001</v>
      </c>
      <c r="F16" s="31">
        <v>-243675.80600000001</v>
      </c>
      <c r="G16" s="19">
        <f t="shared" si="1"/>
        <v>-406126.34299999999</v>
      </c>
      <c r="H16" s="21">
        <f t="shared" si="2"/>
        <v>-406126.34299999999</v>
      </c>
      <c r="I16" s="16">
        <v>86.707578959059902</v>
      </c>
      <c r="J16" s="30">
        <v>0</v>
      </c>
      <c r="K16" s="31">
        <v>-10649.266</v>
      </c>
      <c r="L16" s="31">
        <v>0</v>
      </c>
      <c r="M16" s="21">
        <f t="shared" si="0"/>
        <v>-10649.266</v>
      </c>
      <c r="N16" s="30">
        <v>1959.097</v>
      </c>
      <c r="O16" s="31">
        <v>-4321.085</v>
      </c>
      <c r="P16" s="41">
        <v>-24238.874</v>
      </c>
      <c r="Q16" s="25">
        <f t="shared" si="3"/>
        <v>-443376.47100000002</v>
      </c>
    </row>
    <row r="17" spans="2:17" ht="15" customHeight="1" x14ac:dyDescent="0.25">
      <c r="B17" s="32" t="s">
        <v>19</v>
      </c>
      <c r="C17" s="33">
        <v>160.567870336091</v>
      </c>
      <c r="D17" s="34">
        <v>223276.28</v>
      </c>
      <c r="E17" s="35">
        <v>0</v>
      </c>
      <c r="F17" s="35">
        <v>0</v>
      </c>
      <c r="G17" s="36">
        <f t="shared" si="1"/>
        <v>0</v>
      </c>
      <c r="H17" s="37">
        <f t="shared" si="2"/>
        <v>223276.28</v>
      </c>
      <c r="I17" s="33">
        <v>149.06935816905499</v>
      </c>
      <c r="J17" s="34">
        <v>0</v>
      </c>
      <c r="K17" s="35">
        <v>-37461.004999999997</v>
      </c>
      <c r="L17" s="35">
        <v>-24456.647000000001</v>
      </c>
      <c r="M17" s="37">
        <f t="shared" si="0"/>
        <v>-61917.652000000002</v>
      </c>
      <c r="N17" s="34">
        <v>1554.2239999999999</v>
      </c>
      <c r="O17" s="35">
        <v>0</v>
      </c>
      <c r="P17" s="40">
        <v>0</v>
      </c>
      <c r="Q17" s="38">
        <f t="shared" si="3"/>
        <v>162912.85199999998</v>
      </c>
    </row>
    <row r="18" spans="2:17" ht="15" customHeight="1" x14ac:dyDescent="0.25">
      <c r="B18" s="15" t="s">
        <v>20</v>
      </c>
      <c r="C18" s="16">
        <v>98.799424435555693</v>
      </c>
      <c r="D18" s="30">
        <v>0</v>
      </c>
      <c r="E18" s="31">
        <v>-971.29100000000005</v>
      </c>
      <c r="F18" s="31">
        <v>-1456.9369999999999</v>
      </c>
      <c r="G18" s="19">
        <f t="shared" si="1"/>
        <v>-2428.2280000000001</v>
      </c>
      <c r="H18" s="21">
        <f t="shared" si="2"/>
        <v>-2428.2280000000001</v>
      </c>
      <c r="I18" s="16">
        <v>98.884594411997099</v>
      </c>
      <c r="J18" s="30">
        <v>0</v>
      </c>
      <c r="K18" s="31">
        <v>0</v>
      </c>
      <c r="L18" s="31">
        <v>0</v>
      </c>
      <c r="M18" s="21">
        <f t="shared" si="0"/>
        <v>0</v>
      </c>
      <c r="N18" s="30">
        <v>2076.0450000000001</v>
      </c>
      <c r="O18" s="31">
        <v>-4530.1859999999997</v>
      </c>
      <c r="P18" s="41">
        <v>0</v>
      </c>
      <c r="Q18" s="25">
        <f t="shared" si="3"/>
        <v>-4882.3689999999997</v>
      </c>
    </row>
    <row r="19" spans="2:17" ht="15" customHeight="1" x14ac:dyDescent="0.25">
      <c r="B19" s="32" t="s">
        <v>21</v>
      </c>
      <c r="C19" s="33">
        <v>103.413275286792</v>
      </c>
      <c r="D19" s="34">
        <v>5283.6329999999998</v>
      </c>
      <c r="E19" s="35">
        <v>0</v>
      </c>
      <c r="F19" s="35">
        <v>0</v>
      </c>
      <c r="G19" s="36">
        <f t="shared" si="1"/>
        <v>0</v>
      </c>
      <c r="H19" s="37">
        <f t="shared" si="2"/>
        <v>5283.6329999999998</v>
      </c>
      <c r="I19" s="33">
        <v>102.76528176816799</v>
      </c>
      <c r="J19" s="34">
        <v>0</v>
      </c>
      <c r="K19" s="35">
        <v>-83.745999999999995</v>
      </c>
      <c r="L19" s="35">
        <v>0</v>
      </c>
      <c r="M19" s="37">
        <f t="shared" si="0"/>
        <v>-83.745999999999995</v>
      </c>
      <c r="N19" s="34">
        <v>591.76400000000001</v>
      </c>
      <c r="O19" s="35">
        <v>0</v>
      </c>
      <c r="P19" s="40">
        <v>0</v>
      </c>
      <c r="Q19" s="38">
        <f t="shared" si="3"/>
        <v>5791.6509999999998</v>
      </c>
    </row>
    <row r="20" spans="2:17" ht="15" customHeight="1" x14ac:dyDescent="0.25">
      <c r="B20" s="15" t="s">
        <v>22</v>
      </c>
      <c r="C20" s="16">
        <v>85.758287409555805</v>
      </c>
      <c r="D20" s="30">
        <v>0</v>
      </c>
      <c r="E20" s="31">
        <v>-10569.689</v>
      </c>
      <c r="F20" s="31">
        <v>-15854.534</v>
      </c>
      <c r="G20" s="19">
        <f t="shared" si="1"/>
        <v>-26424.222999999998</v>
      </c>
      <c r="H20" s="21">
        <f t="shared" si="2"/>
        <v>-26424.222999999998</v>
      </c>
      <c r="I20" s="16">
        <v>90.633838377707605</v>
      </c>
      <c r="J20" s="30">
        <v>-22055.321</v>
      </c>
      <c r="K20" s="31">
        <v>0</v>
      </c>
      <c r="L20" s="31">
        <v>0</v>
      </c>
      <c r="M20" s="21">
        <f t="shared" si="0"/>
        <v>-22055.321</v>
      </c>
      <c r="N20" s="30">
        <v>431.161</v>
      </c>
      <c r="O20" s="31">
        <v>-861.17499999999995</v>
      </c>
      <c r="P20" s="41">
        <v>0</v>
      </c>
      <c r="Q20" s="25">
        <f t="shared" si="3"/>
        <v>-48909.557999999997</v>
      </c>
    </row>
    <row r="21" spans="2:17" ht="15" customHeight="1" x14ac:dyDescent="0.25">
      <c r="B21" s="32" t="s">
        <v>23</v>
      </c>
      <c r="C21" s="33">
        <v>105.40059937260099</v>
      </c>
      <c r="D21" s="34">
        <v>1630.7380000000001</v>
      </c>
      <c r="E21" s="35">
        <v>0</v>
      </c>
      <c r="F21" s="35">
        <v>0</v>
      </c>
      <c r="G21" s="36">
        <f t="shared" si="1"/>
        <v>0</v>
      </c>
      <c r="H21" s="37">
        <f t="shared" si="2"/>
        <v>1630.7380000000001</v>
      </c>
      <c r="I21" s="33">
        <v>104.375322154654</v>
      </c>
      <c r="J21" s="34">
        <v>-9471.5310000000009</v>
      </c>
      <c r="K21" s="35">
        <v>0</v>
      </c>
      <c r="L21" s="35">
        <v>0</v>
      </c>
      <c r="M21" s="37">
        <f t="shared" si="0"/>
        <v>-9471.5310000000009</v>
      </c>
      <c r="N21" s="34">
        <v>118.17100000000001</v>
      </c>
      <c r="O21" s="35">
        <v>0</v>
      </c>
      <c r="P21" s="40">
        <v>0</v>
      </c>
      <c r="Q21" s="38">
        <f t="shared" si="3"/>
        <v>-7722.6220000000003</v>
      </c>
    </row>
    <row r="22" spans="2:17" ht="15" customHeight="1" x14ac:dyDescent="0.25">
      <c r="B22" s="15" t="s">
        <v>24</v>
      </c>
      <c r="C22" s="16">
        <v>80.695978294817195</v>
      </c>
      <c r="D22" s="30">
        <v>0</v>
      </c>
      <c r="E22" s="31">
        <v>-161512.06599999999</v>
      </c>
      <c r="F22" s="31">
        <v>-242268.09899999999</v>
      </c>
      <c r="G22" s="19">
        <f t="shared" si="1"/>
        <v>-403780.16499999998</v>
      </c>
      <c r="H22" s="21">
        <f t="shared" si="2"/>
        <v>-403780.16499999998</v>
      </c>
      <c r="I22" s="16">
        <v>88.715782046483596</v>
      </c>
      <c r="J22" s="30">
        <v>-2186.3670000000002</v>
      </c>
      <c r="K22" s="31">
        <v>0</v>
      </c>
      <c r="L22" s="31">
        <v>0</v>
      </c>
      <c r="M22" s="21">
        <f t="shared" si="0"/>
        <v>-2186.3670000000002</v>
      </c>
      <c r="N22" s="30">
        <v>3621.1840000000002</v>
      </c>
      <c r="O22" s="31">
        <v>-8000.08</v>
      </c>
      <c r="P22" s="41">
        <v>0</v>
      </c>
      <c r="Q22" s="25">
        <f t="shared" si="3"/>
        <v>-410345.42800000001</v>
      </c>
    </row>
    <row r="23" spans="2:17" ht="15" customHeight="1" x14ac:dyDescent="0.25">
      <c r="B23" s="32" t="s">
        <v>25</v>
      </c>
      <c r="C23" s="33">
        <v>89.624725311337201</v>
      </c>
      <c r="D23" s="34">
        <v>0</v>
      </c>
      <c r="E23" s="35">
        <v>-23414.958999999999</v>
      </c>
      <c r="F23" s="35">
        <v>-35122.438999999998</v>
      </c>
      <c r="G23" s="36">
        <f t="shared" si="1"/>
        <v>-58537.398000000001</v>
      </c>
      <c r="H23" s="37">
        <f t="shared" si="2"/>
        <v>-58537.398000000001</v>
      </c>
      <c r="I23" s="33">
        <v>92.528221380528507</v>
      </c>
      <c r="J23" s="34">
        <v>-145728.57800000001</v>
      </c>
      <c r="K23" s="35">
        <v>0</v>
      </c>
      <c r="L23" s="35">
        <v>0</v>
      </c>
      <c r="M23" s="37">
        <f t="shared" si="0"/>
        <v>-145728.57800000001</v>
      </c>
      <c r="N23" s="34">
        <v>1522.8610000000001</v>
      </c>
      <c r="O23" s="35">
        <v>-3203.5039999999999</v>
      </c>
      <c r="P23" s="40">
        <v>-20052.36</v>
      </c>
      <c r="Q23" s="38">
        <f t="shared" si="3"/>
        <v>-225998.97899999999</v>
      </c>
    </row>
    <row r="24" spans="2:17" ht="15" customHeight="1" x14ac:dyDescent="0.25">
      <c r="B24" s="15" t="s">
        <v>26</v>
      </c>
      <c r="C24" s="16">
        <v>80.772316135481404</v>
      </c>
      <c r="D24" s="30">
        <v>0</v>
      </c>
      <c r="E24" s="31">
        <v>-216275.041</v>
      </c>
      <c r="F24" s="31">
        <v>-324412.56099999999</v>
      </c>
      <c r="G24" s="19">
        <f t="shared" si="1"/>
        <v>-540687.60199999996</v>
      </c>
      <c r="H24" s="21">
        <f t="shared" si="2"/>
        <v>-540687.60199999996</v>
      </c>
      <c r="I24" s="16">
        <v>88.740289007862401</v>
      </c>
      <c r="J24" s="30">
        <v>0</v>
      </c>
      <c r="K24" s="31">
        <v>0</v>
      </c>
      <c r="L24" s="31">
        <v>0</v>
      </c>
      <c r="M24" s="21">
        <f t="shared" si="0"/>
        <v>0</v>
      </c>
      <c r="N24" s="30">
        <v>4365.5360000000001</v>
      </c>
      <c r="O24" s="31">
        <v>-10782.306</v>
      </c>
      <c r="P24" s="41">
        <v>0</v>
      </c>
      <c r="Q24" s="25">
        <f t="shared" si="3"/>
        <v>-547104.37199999997</v>
      </c>
    </row>
    <row r="25" spans="2:17" ht="15" customHeight="1" x14ac:dyDescent="0.25">
      <c r="B25" s="32" t="s">
        <v>27</v>
      </c>
      <c r="C25" s="33">
        <v>81.610136166934595</v>
      </c>
      <c r="D25" s="34">
        <v>0</v>
      </c>
      <c r="E25" s="35">
        <v>-81909.092000000004</v>
      </c>
      <c r="F25" s="35">
        <v>-122863.63800000001</v>
      </c>
      <c r="G25" s="36">
        <f t="shared" si="1"/>
        <v>-204772.73</v>
      </c>
      <c r="H25" s="37">
        <f t="shared" si="2"/>
        <v>-204772.73</v>
      </c>
      <c r="I25" s="33">
        <v>89.017893232057503</v>
      </c>
      <c r="J25" s="34">
        <v>-3201.6689999999999</v>
      </c>
      <c r="K25" s="35">
        <v>0</v>
      </c>
      <c r="L25" s="35">
        <v>0</v>
      </c>
      <c r="M25" s="37">
        <f t="shared" si="0"/>
        <v>-3201.6689999999999</v>
      </c>
      <c r="N25" s="34">
        <v>1836.7560000000001</v>
      </c>
      <c r="O25" s="35">
        <v>-4392.366</v>
      </c>
      <c r="P25" s="40">
        <v>0</v>
      </c>
      <c r="Q25" s="38">
        <f t="shared" si="3"/>
        <v>-210530.00900000002</v>
      </c>
    </row>
    <row r="26" spans="2:17" ht="15" customHeight="1" x14ac:dyDescent="0.25">
      <c r="B26" s="15" t="s">
        <v>28</v>
      </c>
      <c r="C26" s="16">
        <v>90.445750395049799</v>
      </c>
      <c r="D26" s="30">
        <v>0</v>
      </c>
      <c r="E26" s="31">
        <v>-35115.218000000001</v>
      </c>
      <c r="F26" s="31">
        <v>-52672.826000000001</v>
      </c>
      <c r="G26" s="19">
        <f t="shared" si="1"/>
        <v>-87788.043999999994</v>
      </c>
      <c r="H26" s="21">
        <f t="shared" si="2"/>
        <v>-87788.043999999994</v>
      </c>
      <c r="I26" s="16">
        <v>92.982832262861706</v>
      </c>
      <c r="J26" s="30">
        <v>-15695.591</v>
      </c>
      <c r="K26" s="31">
        <v>0</v>
      </c>
      <c r="L26" s="31">
        <v>0</v>
      </c>
      <c r="M26" s="21">
        <f t="shared" si="0"/>
        <v>-15695.591</v>
      </c>
      <c r="N26" s="30">
        <v>2479.2150000000001</v>
      </c>
      <c r="O26" s="31">
        <v>-5498.1170000000002</v>
      </c>
      <c r="P26" s="41">
        <v>0</v>
      </c>
      <c r="Q26" s="25">
        <f t="shared" si="3"/>
        <v>-106502.537</v>
      </c>
    </row>
    <row r="27" spans="2:17" ht="15" customHeight="1" x14ac:dyDescent="0.25">
      <c r="B27" s="32" t="s">
        <v>29</v>
      </c>
      <c r="C27" s="33">
        <v>100.02353775709</v>
      </c>
      <c r="D27" s="34">
        <v>357.39100000000002</v>
      </c>
      <c r="E27" s="35">
        <v>0</v>
      </c>
      <c r="F27" s="35">
        <v>0</v>
      </c>
      <c r="G27" s="36">
        <f t="shared" si="1"/>
        <v>0</v>
      </c>
      <c r="H27" s="37">
        <f t="shared" si="2"/>
        <v>357.39100000000002</v>
      </c>
      <c r="I27" s="33">
        <v>100.019069229721</v>
      </c>
      <c r="J27" s="34">
        <v>-133.9</v>
      </c>
      <c r="K27" s="35">
        <v>-118170.26300000001</v>
      </c>
      <c r="L27" s="35">
        <v>-5357.0550000000003</v>
      </c>
      <c r="M27" s="37">
        <f t="shared" si="0"/>
        <v>-123661.21799999999</v>
      </c>
      <c r="N27" s="34">
        <v>5072.9790000000003</v>
      </c>
      <c r="O27" s="35">
        <v>0</v>
      </c>
      <c r="P27" s="40">
        <v>0</v>
      </c>
      <c r="Q27" s="38">
        <f t="shared" si="3"/>
        <v>-118230.84799999998</v>
      </c>
    </row>
    <row r="28" spans="2:17" ht="15" customHeight="1" x14ac:dyDescent="0.25">
      <c r="B28" s="15" t="s">
        <v>30</v>
      </c>
      <c r="C28" s="16">
        <v>66.357167349364005</v>
      </c>
      <c r="D28" s="30">
        <v>0</v>
      </c>
      <c r="E28" s="31">
        <v>-279773.06</v>
      </c>
      <c r="F28" s="31">
        <v>-419659.59</v>
      </c>
      <c r="G28" s="19">
        <f t="shared" si="1"/>
        <v>-699432.65</v>
      </c>
      <c r="H28" s="21">
        <f t="shared" si="2"/>
        <v>-699432.65</v>
      </c>
      <c r="I28" s="16">
        <v>86.5</v>
      </c>
      <c r="J28" s="30">
        <v>-79176.225999999995</v>
      </c>
      <c r="K28" s="31">
        <v>-10126.24</v>
      </c>
      <c r="L28" s="31">
        <v>0</v>
      </c>
      <c r="M28" s="21">
        <f t="shared" si="0"/>
        <v>-89302.466</v>
      </c>
      <c r="N28" s="30">
        <v>2204.89</v>
      </c>
      <c r="O28" s="31">
        <v>-5517.451</v>
      </c>
      <c r="P28" s="41">
        <v>-85785.95</v>
      </c>
      <c r="Q28" s="25">
        <f t="shared" si="3"/>
        <v>-877833.62699999998</v>
      </c>
    </row>
    <row r="29" spans="2:17" ht="15" customHeight="1" x14ac:dyDescent="0.25">
      <c r="B29" s="32" t="s">
        <v>31</v>
      </c>
      <c r="C29" s="33">
        <v>73.618190592606197</v>
      </c>
      <c r="D29" s="34">
        <v>0</v>
      </c>
      <c r="E29" s="35">
        <v>-92763.332999999999</v>
      </c>
      <c r="F29" s="35">
        <v>-139145</v>
      </c>
      <c r="G29" s="36">
        <f t="shared" si="1"/>
        <v>-231908.33299999998</v>
      </c>
      <c r="H29" s="37">
        <f t="shared" si="2"/>
        <v>-231908.33299999998</v>
      </c>
      <c r="I29" s="33">
        <v>86.988688025228996</v>
      </c>
      <c r="J29" s="34">
        <v>-23602.648000000001</v>
      </c>
      <c r="K29" s="35">
        <v>-11431.173000000001</v>
      </c>
      <c r="L29" s="35">
        <v>0</v>
      </c>
      <c r="M29" s="37">
        <f t="shared" si="0"/>
        <v>-35033.821000000004</v>
      </c>
      <c r="N29" s="34">
        <v>-53070.703000000001</v>
      </c>
      <c r="O29" s="35">
        <v>-2756.0169999999998</v>
      </c>
      <c r="P29" s="40">
        <v>0</v>
      </c>
      <c r="Q29" s="38">
        <f t="shared" si="3"/>
        <v>-322768.87399999995</v>
      </c>
    </row>
    <row r="30" spans="2:17" ht="15" customHeight="1" x14ac:dyDescent="0.25">
      <c r="B30" s="15" t="s">
        <v>32</v>
      </c>
      <c r="C30" s="16">
        <v>143.910669558385</v>
      </c>
      <c r="D30" s="30">
        <v>413768.66</v>
      </c>
      <c r="E30" s="31">
        <v>0</v>
      </c>
      <c r="F30" s="31">
        <v>0</v>
      </c>
      <c r="G30" s="19">
        <f t="shared" si="1"/>
        <v>0</v>
      </c>
      <c r="H30" s="21">
        <f t="shared" si="2"/>
        <v>413768.66</v>
      </c>
      <c r="I30" s="16">
        <v>135.57444499942201</v>
      </c>
      <c r="J30" s="30">
        <v>0</v>
      </c>
      <c r="K30" s="31">
        <v>-117975.219</v>
      </c>
      <c r="L30" s="31">
        <v>-45869.222999999998</v>
      </c>
      <c r="M30" s="21">
        <f t="shared" si="0"/>
        <v>-163844.44199999998</v>
      </c>
      <c r="N30" s="30">
        <v>3296.76</v>
      </c>
      <c r="O30" s="31">
        <v>0</v>
      </c>
      <c r="P30" s="41">
        <v>0</v>
      </c>
      <c r="Q30" s="25">
        <f t="shared" si="3"/>
        <v>253220.978</v>
      </c>
    </row>
    <row r="31" spans="2:17" ht="15" customHeight="1" x14ac:dyDescent="0.25">
      <c r="B31" s="32" t="s">
        <v>33</v>
      </c>
      <c r="C31" s="33">
        <v>65.579947049524506</v>
      </c>
      <c r="D31" s="34">
        <v>0</v>
      </c>
      <c r="E31" s="35">
        <v>-60354.489000000001</v>
      </c>
      <c r="F31" s="35">
        <v>-90531.732999999993</v>
      </c>
      <c r="G31" s="36">
        <f t="shared" si="1"/>
        <v>-150886.22200000001</v>
      </c>
      <c r="H31" s="37">
        <f t="shared" si="2"/>
        <v>-150886.22200000001</v>
      </c>
      <c r="I31" s="33">
        <v>86.5</v>
      </c>
      <c r="J31" s="34">
        <v>-4882.8459999999995</v>
      </c>
      <c r="K31" s="35">
        <v>0</v>
      </c>
      <c r="L31" s="35">
        <v>0</v>
      </c>
      <c r="M31" s="37">
        <f t="shared" si="0"/>
        <v>-4882.8459999999995</v>
      </c>
      <c r="N31" s="34">
        <v>-9148.5390000000007</v>
      </c>
      <c r="O31" s="35">
        <v>-1146.04</v>
      </c>
      <c r="P31" s="40">
        <v>0</v>
      </c>
      <c r="Q31" s="38">
        <f t="shared" si="3"/>
        <v>-166063.647</v>
      </c>
    </row>
    <row r="32" spans="2:17" ht="18.75" customHeight="1" x14ac:dyDescent="0.25">
      <c r="B32" s="27" t="str">
        <f ca="1">DFIE!B39</f>
        <v>Schweiz</v>
      </c>
      <c r="C32" s="17">
        <v>100</v>
      </c>
      <c r="D32" s="22">
        <f>SUM(D6:D31)</f>
        <v>1935506.7859999998</v>
      </c>
      <c r="E32" s="23">
        <f>SUM(E6:E31)</f>
        <v>-1935506.7860000003</v>
      </c>
      <c r="F32" s="23">
        <f>SUM(F6:F31)</f>
        <v>-2903260.1789999995</v>
      </c>
      <c r="G32" s="23">
        <f>SUM(G6:G31)</f>
        <v>-4838766.9649999999</v>
      </c>
      <c r="H32" s="24">
        <f>SUM(H6:H31)</f>
        <v>-2903260.1789999995</v>
      </c>
      <c r="I32" s="18"/>
      <c r="J32" s="22">
        <f t="shared" ref="J32:Q32" si="4">SUM(J6:J31)</f>
        <v>-385400.45400000009</v>
      </c>
      <c r="K32" s="23">
        <f t="shared" si="4"/>
        <v>-350266.96899999998</v>
      </c>
      <c r="L32" s="23">
        <f t="shared" si="4"/>
        <v>-175133.48499999999</v>
      </c>
      <c r="M32" s="24">
        <f t="shared" si="4"/>
        <v>-910800.90800000017</v>
      </c>
      <c r="N32" s="22">
        <f t="shared" si="4"/>
        <v>-116498.59900000005</v>
      </c>
      <c r="O32" s="23">
        <f t="shared" si="4"/>
        <v>-80000.000000000015</v>
      </c>
      <c r="P32" s="42">
        <f t="shared" si="4"/>
        <v>-180000</v>
      </c>
      <c r="Q32" s="24">
        <f t="shared" si="4"/>
        <v>-4190559.6859999988</v>
      </c>
    </row>
    <row r="33" spans="1:23" ht="43.5" customHeight="1" x14ac:dyDescent="0.25">
      <c r="A33" s="28"/>
      <c r="B33" s="102" t="str">
        <f ca="1">DFIE!$B$40</f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29"/>
      <c r="S33" s="29"/>
      <c r="T33" s="29"/>
      <c r="U33" s="29"/>
      <c r="V33" s="29"/>
      <c r="W33" s="29"/>
    </row>
  </sheetData>
  <mergeCells count="18">
    <mergeCell ref="B1:Q1"/>
    <mergeCell ref="C3:C5"/>
    <mergeCell ref="D3:H3"/>
    <mergeCell ref="I3:I5"/>
    <mergeCell ref="J3:M3"/>
    <mergeCell ref="N3:P3"/>
    <mergeCell ref="Q3:Q5"/>
    <mergeCell ref="D4:D5"/>
    <mergeCell ref="E4:G4"/>
    <mergeCell ref="H4:H5"/>
    <mergeCell ref="P4:P5"/>
    <mergeCell ref="B33:Q33"/>
    <mergeCell ref="J4:J5"/>
    <mergeCell ref="K4:K5"/>
    <mergeCell ref="L4:L5"/>
    <mergeCell ref="M4:M5"/>
    <mergeCell ref="N4:N5"/>
    <mergeCell ref="O4:O5"/>
  </mergeCells>
  <conditionalFormatting sqref="C6:F31">
    <cfRule type="expression" dxfId="4" priority="2" stopIfTrue="1">
      <formula>ISBLANK(C6)</formula>
    </cfRule>
  </conditionalFormatting>
  <conditionalFormatting sqref="I6:L31">
    <cfRule type="expression" dxfId="3" priority="3" stopIfTrue="1">
      <formula>ISBLANK(I6)</formula>
    </cfRule>
  </conditionalFormatting>
  <conditionalFormatting sqref="N6:P31">
    <cfRule type="expression" dxfId="2" priority="4" stopIfTrue="1">
      <formula>ISBLANK(N6)</formula>
    </cfRule>
  </conditionalFormatting>
  <pageMargins left="0.62992125984251968" right="0.39370078740157483" top="0.9055118110236221" bottom="0.6692913385826772" header="0.51181102362204722" footer="0.39370078740157483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T32"/>
  <sheetViews>
    <sheetView showGridLines="0" workbookViewId="0">
      <selection activeCell="A50" sqref="A50"/>
    </sheetView>
  </sheetViews>
  <sheetFormatPr baseColWidth="10" defaultColWidth="9.109375" defaultRowHeight="13.2" x14ac:dyDescent="0.25"/>
  <cols>
    <col min="1" max="1" width="1.6640625" customWidth="1"/>
    <col min="2" max="2" width="16.5546875" customWidth="1"/>
    <col min="3" max="3" width="17.6640625" customWidth="1"/>
    <col min="4" max="4" width="7.109375" customWidth="1"/>
    <col min="5" max="5" width="13.5546875" customWidth="1"/>
    <col min="6" max="9" width="9.33203125" customWidth="1"/>
    <col min="10" max="12" width="15.44140625" customWidth="1"/>
    <col min="13" max="13" width="10.88671875" customWidth="1"/>
  </cols>
  <sheetData>
    <row r="1" spans="1:13" ht="22.5" customHeight="1" x14ac:dyDescent="0.3">
      <c r="B1" s="109" t="str">
        <f ca="1">DFIE!$B$67</f>
        <v>Zahlungen pro Einwohner 2025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2.5" customHeight="1" x14ac:dyDescent="0.25">
      <c r="B2" s="39" t="str">
        <f ca="1">DFIE!$B$68</f>
        <v>in CHF; (+) Belastung Kanton; (-) Entlastung Kanton</v>
      </c>
      <c r="C2" s="73"/>
    </row>
    <row r="3" spans="1:13" ht="24" customHeight="1" x14ac:dyDescent="0.25">
      <c r="A3" s="20"/>
      <c r="B3" s="11"/>
      <c r="C3" s="110" t="str">
        <f ca="1">DFIE!$B$69</f>
        <v>Massgebende
Wohnbevölkerung</v>
      </c>
      <c r="D3" s="110" t="str">
        <f ca="1">DFIE!$B$70</f>
        <v>RI</v>
      </c>
      <c r="E3" s="125" t="str">
        <f ca="1">DFIE!$B$71</f>
        <v>Ressourcen-
ausgleich</v>
      </c>
      <c r="F3" s="113" t="str">
        <f ca="1">DFIE!$B$72</f>
        <v>Lastenausgleich</v>
      </c>
      <c r="G3" s="114"/>
      <c r="H3" s="114"/>
      <c r="I3" s="115"/>
      <c r="J3" s="116" t="str">
        <f ca="1">DFIE!$B$77</f>
        <v>Temporäre Massnahmen</v>
      </c>
      <c r="K3" s="117"/>
      <c r="L3" s="118"/>
      <c r="M3" s="125" t="str">
        <f ca="1">DFIE!$B$81</f>
        <v>Total</v>
      </c>
    </row>
    <row r="4" spans="1:13" ht="23.25" customHeight="1" x14ac:dyDescent="0.25">
      <c r="A4" s="20"/>
      <c r="B4" s="13"/>
      <c r="C4" s="111"/>
      <c r="D4" s="111"/>
      <c r="E4" s="126"/>
      <c r="F4" s="129" t="str">
        <f ca="1">DFIE!$B$73</f>
        <v>GLA</v>
      </c>
      <c r="G4" s="131" t="str">
        <f ca="1">DFIE!$B$74</f>
        <v>SLA A-C</v>
      </c>
      <c r="H4" s="131" t="str">
        <f ca="1">DFIE!$B$75</f>
        <v>SLA F</v>
      </c>
      <c r="I4" s="133" t="str">
        <f ca="1">DFIE!$B$76</f>
        <v>Total</v>
      </c>
      <c r="J4" s="129" t="str">
        <f ca="1">DFIE!$B$78</f>
        <v>Härte-
ausgleich</v>
      </c>
      <c r="K4" s="131" t="str">
        <f ca="1">DFIE!$B$79</f>
        <v>Abfederungs-
massnahmen</v>
      </c>
      <c r="L4" s="133" t="str">
        <f ca="1">DFIE!$B$80</f>
        <v>Ergänzungs-
beitrag</v>
      </c>
      <c r="M4" s="126"/>
    </row>
    <row r="5" spans="1:13" ht="23.25" customHeight="1" x14ac:dyDescent="0.25">
      <c r="A5" s="20"/>
      <c r="B5" s="50"/>
      <c r="C5" s="128"/>
      <c r="D5" s="128"/>
      <c r="E5" s="127"/>
      <c r="F5" s="130"/>
      <c r="G5" s="132"/>
      <c r="H5" s="132"/>
      <c r="I5" s="134"/>
      <c r="J5" s="130"/>
      <c r="K5" s="132"/>
      <c r="L5" s="134"/>
      <c r="M5" s="127"/>
    </row>
    <row r="6" spans="1:13" ht="15" customHeight="1" x14ac:dyDescent="0.25">
      <c r="B6" s="49" t="str">
        <f ca="1">DFIE!$B$41</f>
        <v>Zürich</v>
      </c>
      <c r="C6" s="57">
        <v>1554506.66666667</v>
      </c>
      <c r="D6" s="16">
        <f>'TOTAL-1'!C6</f>
        <v>118.95371559857099</v>
      </c>
      <c r="E6" s="51">
        <f>'TOTAL-1'!H6/$C6*1000</f>
        <v>351.47045472089678</v>
      </c>
      <c r="F6" s="52">
        <f>'TOTAL-1'!J6/$C6*1000</f>
        <v>0</v>
      </c>
      <c r="G6" s="53">
        <f>'TOTAL-1'!K6/$C6*1000</f>
        <v>-24.130252899097627</v>
      </c>
      <c r="H6" s="53">
        <f>'TOTAL-1'!L6/$C6*1000</f>
        <v>-63.975640717740966</v>
      </c>
      <c r="I6" s="54">
        <f>'TOTAL-1'!M6/$C6*1000</f>
        <v>-88.105893616838586</v>
      </c>
      <c r="J6" s="43">
        <f>'TOTAL-1'!N6/$C6*1000</f>
        <v>6.3423446238034655</v>
      </c>
      <c r="K6" s="44">
        <f>'TOTAL-1'!O6/$C6*1000</f>
        <v>0</v>
      </c>
      <c r="L6" s="45">
        <f>'TOTAL-1'!P6/$C6*1000</f>
        <v>0</v>
      </c>
      <c r="M6" s="55">
        <f>'TOTAL-1'!Q6/$C6*1000</f>
        <v>269.70690572786168</v>
      </c>
    </row>
    <row r="7" spans="1:13" ht="15" customHeight="1" x14ac:dyDescent="0.25">
      <c r="B7" s="58" t="str">
        <f ca="1">DFIE!$B$42</f>
        <v>Bern</v>
      </c>
      <c r="C7" s="59">
        <v>1046974</v>
      </c>
      <c r="D7" s="33">
        <f>'TOTAL-1'!C7</f>
        <v>73.602725094667903</v>
      </c>
      <c r="E7" s="60">
        <f>'TOTAL-1'!H7/$C7*1000</f>
        <v>-1307.2515487490614</v>
      </c>
      <c r="F7" s="61">
        <f>'TOTAL-1'!J7/$C7*1000</f>
        <v>-28.93618657196836</v>
      </c>
      <c r="G7" s="62">
        <f>'TOTAL-1'!K7/$C7*1000</f>
        <v>0</v>
      </c>
      <c r="H7" s="62">
        <f>'TOTAL-1'!L7/$C7*1000</f>
        <v>0</v>
      </c>
      <c r="I7" s="63">
        <f>'TOTAL-1'!M7/$C7*1000</f>
        <v>-28.93618657196836</v>
      </c>
      <c r="J7" s="61">
        <f>'TOTAL-1'!N7/$C7*1000</f>
        <v>-17.550251486665381</v>
      </c>
      <c r="K7" s="62">
        <f>'TOTAL-1'!O7/$C7*1000</f>
        <v>-15.520589814073702</v>
      </c>
      <c r="L7" s="46">
        <f>'TOTAL-1'!P7/$C7*1000</f>
        <v>0</v>
      </c>
      <c r="M7" s="64">
        <f>'TOTAL-1'!Q7/$C7*1000</f>
        <v>-1369.2585766217692</v>
      </c>
    </row>
    <row r="8" spans="1:13" ht="15" customHeight="1" x14ac:dyDescent="0.25">
      <c r="B8" s="49" t="str">
        <f ca="1">DFIE!$B$43</f>
        <v>Luzern</v>
      </c>
      <c r="C8" s="57">
        <v>417391.5</v>
      </c>
      <c r="D8" s="16">
        <f>'TOTAL-1'!C8</f>
        <v>92.477714297617894</v>
      </c>
      <c r="E8" s="51">
        <f>'TOTAL-1'!H8/$C8*1000</f>
        <v>-167.57087770115109</v>
      </c>
      <c r="F8" s="52">
        <f>'TOTAL-1'!J8/$C8*1000</f>
        <v>-13.953805959153456</v>
      </c>
      <c r="G8" s="53">
        <f>'TOTAL-1'!K8/$C8*1000</f>
        <v>0</v>
      </c>
      <c r="H8" s="53">
        <f>'TOTAL-1'!L8/$C8*1000</f>
        <v>0</v>
      </c>
      <c r="I8" s="54">
        <f>'TOTAL-1'!M8/$C8*1000</f>
        <v>-13.953805959153456</v>
      </c>
      <c r="J8" s="52">
        <f>'TOTAL-1'!N8/$C8*1000</f>
        <v>-21.698690557905469</v>
      </c>
      <c r="K8" s="53">
        <f>'TOTAL-1'!O8/$C8*1000</f>
        <v>-15.520589183057155</v>
      </c>
      <c r="L8" s="47">
        <f>'TOTAL-1'!P8/$C8*1000</f>
        <v>0</v>
      </c>
      <c r="M8" s="55">
        <f>'TOTAL-1'!Q8/$C8*1000</f>
        <v>-218.74396340126714</v>
      </c>
    </row>
    <row r="9" spans="1:13" ht="15" customHeight="1" x14ac:dyDescent="0.25">
      <c r="B9" s="58" t="str">
        <f ca="1">DFIE!$B$44</f>
        <v>Uri</v>
      </c>
      <c r="C9" s="59">
        <v>37056.166666666701</v>
      </c>
      <c r="D9" s="33">
        <f>'TOTAL-1'!C9</f>
        <v>70.556373220274494</v>
      </c>
      <c r="E9" s="60">
        <f>'TOTAL-1'!H9/$C9*1000</f>
        <v>-1563.0594907730144</v>
      </c>
      <c r="F9" s="61">
        <f>'TOTAL-1'!J9/$C9*1000</f>
        <v>-332.39943868991639</v>
      </c>
      <c r="G9" s="62">
        <f>'TOTAL-1'!K9/$C9*1000</f>
        <v>0</v>
      </c>
      <c r="H9" s="62">
        <f>'TOTAL-1'!L9/$C9*1000</f>
        <v>0</v>
      </c>
      <c r="I9" s="63">
        <f>'TOTAL-1'!M9/$C9*1000</f>
        <v>-332.39943868991639</v>
      </c>
      <c r="J9" s="61">
        <f>'TOTAL-1'!N9/$C9*1000</f>
        <v>7.5451679207689173</v>
      </c>
      <c r="K9" s="62">
        <f>'TOTAL-1'!O9/$C9*1000</f>
        <v>-15.520601609268798</v>
      </c>
      <c r="L9" s="46">
        <f>'TOTAL-1'!P9/$C9*1000</f>
        <v>0</v>
      </c>
      <c r="M9" s="64">
        <f>'TOTAL-1'!Q9/$C9*1000</f>
        <v>-1903.4343631514309</v>
      </c>
    </row>
    <row r="10" spans="1:13" ht="15" customHeight="1" x14ac:dyDescent="0.25">
      <c r="B10" s="49" t="str">
        <f ca="1">DFIE!$B$45</f>
        <v>Schwyz</v>
      </c>
      <c r="C10" s="57">
        <v>162029.33333333299</v>
      </c>
      <c r="D10" s="16">
        <f>'TOTAL-1'!C10</f>
        <v>184.48973554736699</v>
      </c>
      <c r="E10" s="51">
        <f>'TOTAL-1'!H10/$C10*1000</f>
        <v>1566.7453526933425</v>
      </c>
      <c r="F10" s="52">
        <f>'TOTAL-1'!J10/$C10*1000</f>
        <v>-44.40022588502503</v>
      </c>
      <c r="G10" s="53">
        <f>'TOTAL-1'!K10/$C10*1000</f>
        <v>0</v>
      </c>
      <c r="H10" s="53">
        <f>'TOTAL-1'!L10/$C10*1000</f>
        <v>0</v>
      </c>
      <c r="I10" s="54">
        <f>'TOTAL-1'!M10/$C10*1000</f>
        <v>-44.40022588502503</v>
      </c>
      <c r="J10" s="52">
        <f>'TOTAL-1'!N10/$C10*1000</f>
        <v>6.3703650367834754</v>
      </c>
      <c r="K10" s="53">
        <f>'TOTAL-1'!O10/$C10*1000</f>
        <v>0</v>
      </c>
      <c r="L10" s="47">
        <f>'TOTAL-1'!P10/$C10*1000</f>
        <v>0</v>
      </c>
      <c r="M10" s="55">
        <f>'TOTAL-1'!Q10/$C10*1000</f>
        <v>1528.715491845101</v>
      </c>
    </row>
    <row r="11" spans="1:13" ht="15" customHeight="1" x14ac:dyDescent="0.25">
      <c r="B11" s="58" t="str">
        <f ca="1">DFIE!$B$46</f>
        <v>Obwalden</v>
      </c>
      <c r="C11" s="59">
        <v>38368.166666666701</v>
      </c>
      <c r="D11" s="33">
        <f>'TOTAL-1'!C11</f>
        <v>110.893696103382</v>
      </c>
      <c r="E11" s="60">
        <f>'TOTAL-1'!H11/$C11*1000</f>
        <v>202.00853137800851</v>
      </c>
      <c r="F11" s="61">
        <f>'TOTAL-1'!J11/$C11*1000</f>
        <v>-170.96409784152644</v>
      </c>
      <c r="G11" s="62">
        <f>'TOTAL-1'!K11/$C11*1000</f>
        <v>0</v>
      </c>
      <c r="H11" s="62">
        <f>'TOTAL-1'!L11/$C11*1000</f>
        <v>0</v>
      </c>
      <c r="I11" s="63">
        <f>'TOTAL-1'!M11/$C11*1000</f>
        <v>-170.96409784152644</v>
      </c>
      <c r="J11" s="61">
        <f>'TOTAL-1'!N11/$C11*1000</f>
        <v>6.770091525526797</v>
      </c>
      <c r="K11" s="62">
        <f>'TOTAL-1'!O11/$C11*1000</f>
        <v>0</v>
      </c>
      <c r="L11" s="46">
        <f>'TOTAL-1'!P11/$C11*1000</f>
        <v>0</v>
      </c>
      <c r="M11" s="64">
        <f>'TOTAL-1'!Q11/$C11*1000</f>
        <v>37.814525062008848</v>
      </c>
    </row>
    <row r="12" spans="1:13" ht="15" customHeight="1" x14ac:dyDescent="0.25">
      <c r="B12" s="49" t="str">
        <f ca="1">DFIE!$B$47</f>
        <v>Nidwalden</v>
      </c>
      <c r="C12" s="57">
        <v>43583.833333333299</v>
      </c>
      <c r="D12" s="16">
        <f>'TOTAL-1'!C12</f>
        <v>159.839735963029</v>
      </c>
      <c r="E12" s="51">
        <f>'TOTAL-1'!H12/$C12*1000</f>
        <v>1109.6451895389355</v>
      </c>
      <c r="F12" s="52">
        <f>'TOTAL-1'!J12/$C12*1000</f>
        <v>-35.743827030665067</v>
      </c>
      <c r="G12" s="53">
        <f>'TOTAL-1'!K12/$C12*1000</f>
        <v>0</v>
      </c>
      <c r="H12" s="53">
        <f>'TOTAL-1'!L12/$C12*1000</f>
        <v>0</v>
      </c>
      <c r="I12" s="54">
        <f>'TOTAL-1'!M12/$C12*1000</f>
        <v>-35.743827030665067</v>
      </c>
      <c r="J12" s="52">
        <f>'TOTAL-1'!N12/$C12*1000</f>
        <v>6.8358145030840998</v>
      </c>
      <c r="K12" s="53">
        <f>'TOTAL-1'!O12/$C12*1000</f>
        <v>0</v>
      </c>
      <c r="L12" s="47">
        <f>'TOTAL-1'!P12/$C12*1000</f>
        <v>0</v>
      </c>
      <c r="M12" s="55">
        <f>'TOTAL-1'!Q12/$C12*1000</f>
        <v>1080.7371770113543</v>
      </c>
    </row>
    <row r="13" spans="1:13" ht="15" customHeight="1" x14ac:dyDescent="0.25">
      <c r="B13" s="58" t="str">
        <f ca="1">DFIE!$B$48</f>
        <v>Glarus</v>
      </c>
      <c r="C13" s="59">
        <v>41057.833333333299</v>
      </c>
      <c r="D13" s="33">
        <f>'TOTAL-1'!C13</f>
        <v>72.113260364635806</v>
      </c>
      <c r="E13" s="60">
        <f>'TOTAL-1'!H13/$C13*1000</f>
        <v>-1430.1047871498345</v>
      </c>
      <c r="F13" s="61">
        <f>'TOTAL-1'!J13/$C13*1000</f>
        <v>-139.30269903834846</v>
      </c>
      <c r="G13" s="62">
        <f>'TOTAL-1'!K13/$C13*1000</f>
        <v>0</v>
      </c>
      <c r="H13" s="62">
        <f>'TOTAL-1'!L13/$C13*1000</f>
        <v>0</v>
      </c>
      <c r="I13" s="63">
        <f>'TOTAL-1'!M13/$C13*1000</f>
        <v>-139.30269903834846</v>
      </c>
      <c r="J13" s="61">
        <f>'TOTAL-1'!N13/$C13*1000</f>
        <v>-91.940798954320599</v>
      </c>
      <c r="K13" s="62">
        <f>'TOTAL-1'!O13/$C13*1000</f>
        <v>-15.520594933163396</v>
      </c>
      <c r="L13" s="46">
        <f>'TOTAL-1'!P13/$C13*1000</f>
        <v>0</v>
      </c>
      <c r="M13" s="64">
        <f>'TOTAL-1'!Q13/$C13*1000</f>
        <v>-1676.868880075667</v>
      </c>
    </row>
    <row r="14" spans="1:13" ht="15" customHeight="1" x14ac:dyDescent="0.25">
      <c r="B14" s="49" t="str">
        <f ca="1">DFIE!$B$49</f>
        <v>Zug</v>
      </c>
      <c r="C14" s="57">
        <v>129802.66666666701</v>
      </c>
      <c r="D14" s="16">
        <f>'TOTAL-1'!C14</f>
        <v>280.66179282733998</v>
      </c>
      <c r="E14" s="51">
        <f>'TOTAL-1'!H14/$C14*1000</f>
        <v>3350.1232075355324</v>
      </c>
      <c r="F14" s="52">
        <f>'TOTAL-1'!J14/$C14*1000</f>
        <v>0</v>
      </c>
      <c r="G14" s="53">
        <f>'TOTAL-1'!K14/$C14*1000</f>
        <v>-35.281501664064329</v>
      </c>
      <c r="H14" s="53">
        <f>'TOTAL-1'!L14/$C14*1000</f>
        <v>0</v>
      </c>
      <c r="I14" s="54">
        <f>'TOTAL-1'!M14/$C14*1000</f>
        <v>-35.281501664064329</v>
      </c>
      <c r="J14" s="52">
        <f>'TOTAL-1'!N14/$C14*1000</f>
        <v>6.1058221710904599</v>
      </c>
      <c r="K14" s="53">
        <f>'TOTAL-1'!O14/$C14*1000</f>
        <v>0</v>
      </c>
      <c r="L14" s="47">
        <f>'TOTAL-1'!P14/$C14*1000</f>
        <v>0</v>
      </c>
      <c r="M14" s="55">
        <f>'TOTAL-1'!Q14/$C14*1000</f>
        <v>3320.947528042559</v>
      </c>
    </row>
    <row r="15" spans="1:13" ht="15" customHeight="1" x14ac:dyDescent="0.25">
      <c r="B15" s="58" t="str">
        <f ca="1">DFIE!$B$50</f>
        <v>Freiburg</v>
      </c>
      <c r="C15" s="59">
        <v>325469.66666666698</v>
      </c>
      <c r="D15" s="33">
        <f>'TOTAL-1'!C15</f>
        <v>71.919627532405599</v>
      </c>
      <c r="E15" s="60">
        <f>'TOTAL-1'!H15/$C15*1000</f>
        <v>-1446.3897413891088</v>
      </c>
      <c r="F15" s="61">
        <f>'TOTAL-1'!J15/$C15*1000</f>
        <v>-30.103127890054242</v>
      </c>
      <c r="G15" s="62">
        <f>'TOTAL-1'!K15/$C15*1000</f>
        <v>-7.0046005311298778</v>
      </c>
      <c r="H15" s="62">
        <f>'TOTAL-1'!L15/$C15*1000</f>
        <v>0</v>
      </c>
      <c r="I15" s="63">
        <f>'TOTAL-1'!M15/$C15*1000</f>
        <v>-37.10772842118412</v>
      </c>
      <c r="J15" s="61">
        <f>'TOTAL-1'!N15/$C15*1000</f>
        <v>-205.01093599096262</v>
      </c>
      <c r="K15" s="62">
        <f>'TOTAL-1'!O15/$C15*1000</f>
        <v>-15.520589220295987</v>
      </c>
      <c r="L15" s="46">
        <f>'TOTAL-1'!P15/$C15*1000</f>
        <v>-153.38700073432327</v>
      </c>
      <c r="M15" s="64">
        <f>'TOTAL-1'!Q15/$C15*1000</f>
        <v>-1857.415995755875</v>
      </c>
    </row>
    <row r="16" spans="1:13" ht="15" customHeight="1" x14ac:dyDescent="0.25">
      <c r="B16" s="49" t="str">
        <f ca="1">DFIE!$B$51</f>
        <v>Solothurn</v>
      </c>
      <c r="C16" s="57">
        <v>278409.83333333302</v>
      </c>
      <c r="D16" s="16">
        <f>'TOTAL-1'!C16</f>
        <v>71.773395861283603</v>
      </c>
      <c r="E16" s="51">
        <f>'TOTAL-1'!H16/$C16*1000</f>
        <v>-1458.7356277526133</v>
      </c>
      <c r="F16" s="52">
        <f>'TOTAL-1'!J16/$C16*1000</f>
        <v>0</v>
      </c>
      <c r="G16" s="53">
        <f>'TOTAL-1'!K16/$C16*1000</f>
        <v>-38.250322815465736</v>
      </c>
      <c r="H16" s="53">
        <f>'TOTAL-1'!L16/$C16*1000</f>
        <v>0</v>
      </c>
      <c r="I16" s="54">
        <f>'TOTAL-1'!M16/$C16*1000</f>
        <v>-38.250322815465736</v>
      </c>
      <c r="J16" s="52">
        <f>'TOTAL-1'!N16/$C16*1000</f>
        <v>7.0367378067944273</v>
      </c>
      <c r="K16" s="53">
        <f>'TOTAL-1'!O16/$C16*1000</f>
        <v>-15.520590448493516</v>
      </c>
      <c r="L16" s="47">
        <f>'TOTAL-1'!P16/$C16*1000</f>
        <v>-87.061845875894093</v>
      </c>
      <c r="M16" s="55">
        <f>'TOTAL-1'!Q16/$C16*1000</f>
        <v>-1592.5316490856721</v>
      </c>
    </row>
    <row r="17" spans="2:20" ht="15" customHeight="1" x14ac:dyDescent="0.25">
      <c r="B17" s="58" t="str">
        <f ca="1">DFIE!$B$52</f>
        <v>Basel-Stadt</v>
      </c>
      <c r="C17" s="59">
        <v>198795.16666666701</v>
      </c>
      <c r="D17" s="33">
        <f>'TOTAL-1'!C17</f>
        <v>160.567870336091</v>
      </c>
      <c r="E17" s="60">
        <f>'TOTAL-1'!H17/$C17*1000</f>
        <v>1123.1474272932505</v>
      </c>
      <c r="F17" s="61">
        <f>'TOTAL-1'!J17/$C17*1000</f>
        <v>0</v>
      </c>
      <c r="G17" s="62">
        <f>'TOTAL-1'!K17/$C17*1000</f>
        <v>-188.44022029375262</v>
      </c>
      <c r="H17" s="62">
        <f>'TOTAL-1'!L17/$C17*1000</f>
        <v>-123.02435421384301</v>
      </c>
      <c r="I17" s="63">
        <f>'TOTAL-1'!M17/$C17*1000</f>
        <v>-311.46457450759567</v>
      </c>
      <c r="J17" s="61">
        <f>'TOTAL-1'!N17/$C17*1000</f>
        <v>7.8182182497729942</v>
      </c>
      <c r="K17" s="62">
        <f>'TOTAL-1'!O17/$C17*1000</f>
        <v>0</v>
      </c>
      <c r="L17" s="46">
        <f>'TOTAL-1'!P17/$C17*1000</f>
        <v>0</v>
      </c>
      <c r="M17" s="64">
        <f>'TOTAL-1'!Q17/$C17*1000</f>
        <v>819.5010710354278</v>
      </c>
    </row>
    <row r="18" spans="2:20" ht="15" customHeight="1" x14ac:dyDescent="0.25">
      <c r="B18" s="49" t="str">
        <f ca="1">DFIE!$B$53</f>
        <v>Basel-Landschaft</v>
      </c>
      <c r="C18" s="57">
        <v>291882.33333333302</v>
      </c>
      <c r="D18" s="16">
        <f>'TOTAL-1'!C18</f>
        <v>98.799424435555693</v>
      </c>
      <c r="E18" s="51">
        <f>'TOTAL-1'!H18/$C18*1000</f>
        <v>-8.3192016874379835</v>
      </c>
      <c r="F18" s="52">
        <f>'TOTAL-1'!J18/$C18*1000</f>
        <v>0</v>
      </c>
      <c r="G18" s="53">
        <f>'TOTAL-1'!K18/$C18*1000</f>
        <v>0</v>
      </c>
      <c r="H18" s="53">
        <f>'TOTAL-1'!L18/$C18*1000</f>
        <v>0</v>
      </c>
      <c r="I18" s="54">
        <f>'TOTAL-1'!M18/$C18*1000</f>
        <v>0</v>
      </c>
      <c r="J18" s="52">
        <f>'TOTAL-1'!N18/$C18*1000</f>
        <v>7.1126093048911336</v>
      </c>
      <c r="K18" s="53">
        <f>'TOTAL-1'!O18/$C18*1000</f>
        <v>-15.520589918083443</v>
      </c>
      <c r="L18" s="47">
        <f>'TOTAL-1'!P18/$C18*1000</f>
        <v>0</v>
      </c>
      <c r="M18" s="55">
        <f>'TOTAL-1'!Q18/$C18*1000</f>
        <v>-16.727182300630297</v>
      </c>
    </row>
    <row r="19" spans="2:20" ht="15" customHeight="1" x14ac:dyDescent="0.25">
      <c r="B19" s="58" t="str">
        <f ca="1">DFIE!$B$54</f>
        <v>Schaffhausen</v>
      </c>
      <c r="C19" s="59">
        <v>83477</v>
      </c>
      <c r="D19" s="33">
        <f>'TOTAL-1'!C19</f>
        <v>103.413275286792</v>
      </c>
      <c r="E19" s="60">
        <f>'TOTAL-1'!H19/$C19*1000</f>
        <v>63.294476322819456</v>
      </c>
      <c r="F19" s="61">
        <f>'TOTAL-1'!J19/$C19*1000</f>
        <v>0</v>
      </c>
      <c r="G19" s="62">
        <f>'TOTAL-1'!K19/$C19*1000</f>
        <v>-1.0032224445056721</v>
      </c>
      <c r="H19" s="62">
        <f>'TOTAL-1'!L19/$C19*1000</f>
        <v>0</v>
      </c>
      <c r="I19" s="63">
        <f>'TOTAL-1'!M19/$C19*1000</f>
        <v>-1.0032224445056721</v>
      </c>
      <c r="J19" s="61">
        <f>'TOTAL-1'!N19/$C19*1000</f>
        <v>7.088946655965116</v>
      </c>
      <c r="K19" s="62">
        <f>'TOTAL-1'!O19/$C19*1000</f>
        <v>0</v>
      </c>
      <c r="L19" s="46">
        <f>'TOTAL-1'!P19/$C19*1000</f>
        <v>0</v>
      </c>
      <c r="M19" s="64">
        <f>'TOTAL-1'!Q19/$C19*1000</f>
        <v>69.380200534278899</v>
      </c>
    </row>
    <row r="20" spans="2:20" ht="15" customHeight="1" x14ac:dyDescent="0.25">
      <c r="B20" s="49" t="str">
        <f ca="1">DFIE!$B$55</f>
        <v>Appenzell A.Rh.</v>
      </c>
      <c r="C20" s="57">
        <v>55486</v>
      </c>
      <c r="D20" s="16">
        <f>'TOTAL-1'!C20</f>
        <v>85.758287409555805</v>
      </c>
      <c r="E20" s="51">
        <f>'TOTAL-1'!H20/$C20*1000</f>
        <v>-476.23225678549539</v>
      </c>
      <c r="F20" s="52">
        <f>'TOTAL-1'!J20/$C20*1000</f>
        <v>-397.49343978661284</v>
      </c>
      <c r="G20" s="53">
        <f>'TOTAL-1'!K20/$C20*1000</f>
        <v>0</v>
      </c>
      <c r="H20" s="53">
        <f>'TOTAL-1'!L20/$C20*1000</f>
        <v>0</v>
      </c>
      <c r="I20" s="54">
        <f>'TOTAL-1'!M20/$C20*1000</f>
        <v>-397.49343978661284</v>
      </c>
      <c r="J20" s="52">
        <f>'TOTAL-1'!N20/$C20*1000</f>
        <v>7.7706268247846308</v>
      </c>
      <c r="K20" s="53">
        <f>'TOTAL-1'!O20/$C20*1000</f>
        <v>-15.520581768374004</v>
      </c>
      <c r="L20" s="47">
        <f>'TOTAL-1'!P20/$C20*1000</f>
        <v>0</v>
      </c>
      <c r="M20" s="55">
        <f>'TOTAL-1'!Q20/$C20*1000</f>
        <v>-881.47565151569768</v>
      </c>
    </row>
    <row r="21" spans="2:20" ht="15" customHeight="1" x14ac:dyDescent="0.25">
      <c r="B21" s="58" t="str">
        <f ca="1">DFIE!$B$56</f>
        <v>Appenzell I.Rh.</v>
      </c>
      <c r="C21" s="59">
        <v>16283.5</v>
      </c>
      <c r="D21" s="33">
        <f>'TOTAL-1'!C21</f>
        <v>105.40059937260099</v>
      </c>
      <c r="E21" s="60">
        <f>'TOTAL-1'!H21/$C21*1000</f>
        <v>100.14665151840821</v>
      </c>
      <c r="F21" s="61">
        <f>'TOTAL-1'!J21/$C21*1000</f>
        <v>-581.66432278072898</v>
      </c>
      <c r="G21" s="62">
        <f>'TOTAL-1'!K21/$C21*1000</f>
        <v>0</v>
      </c>
      <c r="H21" s="62">
        <f>'TOTAL-1'!L21/$C21*1000</f>
        <v>0</v>
      </c>
      <c r="I21" s="63">
        <f>'TOTAL-1'!M21/$C21*1000</f>
        <v>-581.66432278072898</v>
      </c>
      <c r="J21" s="61">
        <f>'TOTAL-1'!N21/$C21*1000</f>
        <v>7.2571007461540828</v>
      </c>
      <c r="K21" s="62">
        <f>'TOTAL-1'!O21/$C21*1000</f>
        <v>0</v>
      </c>
      <c r="L21" s="46">
        <f>'TOTAL-1'!P21/$C21*1000</f>
        <v>0</v>
      </c>
      <c r="M21" s="64">
        <f>'TOTAL-1'!Q21/$C21*1000</f>
        <v>-474.26057051616669</v>
      </c>
    </row>
    <row r="22" spans="2:20" ht="15" customHeight="1" x14ac:dyDescent="0.25">
      <c r="B22" s="49" t="str">
        <f ca="1">DFIE!$B$57</f>
        <v>St. Gallen</v>
      </c>
      <c r="C22" s="57">
        <v>515449.5</v>
      </c>
      <c r="D22" s="16">
        <f>'TOTAL-1'!C22</f>
        <v>80.695978294817195</v>
      </c>
      <c r="E22" s="51">
        <f>'TOTAL-1'!H22/$C22*1000</f>
        <v>-783.35543055139249</v>
      </c>
      <c r="F22" s="52">
        <f>'TOTAL-1'!J22/$C22*1000</f>
        <v>-4.2416706195272287</v>
      </c>
      <c r="G22" s="53">
        <f>'TOTAL-1'!K22/$C22*1000</f>
        <v>0</v>
      </c>
      <c r="H22" s="53">
        <f>'TOTAL-1'!L22/$C22*1000</f>
        <v>0</v>
      </c>
      <c r="I22" s="54">
        <f>'TOTAL-1'!M22/$C22*1000</f>
        <v>-4.2416706195272287</v>
      </c>
      <c r="J22" s="52">
        <f>'TOTAL-1'!N22/$C22*1000</f>
        <v>7.0252934574580053</v>
      </c>
      <c r="K22" s="53">
        <f>'TOTAL-1'!O22/$C22*1000</f>
        <v>-15.520589310883025</v>
      </c>
      <c r="L22" s="47">
        <f>'TOTAL-1'!P22/$C22*1000</f>
        <v>0</v>
      </c>
      <c r="M22" s="55">
        <f>'TOTAL-1'!Q22/$C22*1000</f>
        <v>-796.09239702434479</v>
      </c>
    </row>
    <row r="23" spans="2:20" ht="15" customHeight="1" x14ac:dyDescent="0.25">
      <c r="B23" s="58" t="str">
        <f ca="1">DFIE!$B$58</f>
        <v>Graubünden</v>
      </c>
      <c r="C23" s="59">
        <v>206403.5</v>
      </c>
      <c r="D23" s="33">
        <f>'TOTAL-1'!C23</f>
        <v>89.624725311337201</v>
      </c>
      <c r="E23" s="60">
        <f>'TOTAL-1'!H23/$C23*1000</f>
        <v>-283.60661519790119</v>
      </c>
      <c r="F23" s="61">
        <f>'TOTAL-1'!J23/$C23*1000</f>
        <v>-706.03733948309991</v>
      </c>
      <c r="G23" s="62">
        <f>'TOTAL-1'!K23/$C23*1000</f>
        <v>0</v>
      </c>
      <c r="H23" s="62">
        <f>'TOTAL-1'!L23/$C23*1000</f>
        <v>0</v>
      </c>
      <c r="I23" s="63">
        <f>'TOTAL-1'!M23/$C23*1000</f>
        <v>-706.03733948309991</v>
      </c>
      <c r="J23" s="61">
        <f>'TOTAL-1'!N23/$C23*1000</f>
        <v>7.3780774066331238</v>
      </c>
      <c r="K23" s="62">
        <f>'TOTAL-1'!O23/$C23*1000</f>
        <v>-15.520589524886931</v>
      </c>
      <c r="L23" s="46">
        <f>'TOTAL-1'!P23/$C23*1000</f>
        <v>-97.151259547439849</v>
      </c>
      <c r="M23" s="64">
        <f>'TOTAL-1'!Q23/$C23*1000</f>
        <v>-1094.9377263466947</v>
      </c>
    </row>
    <row r="24" spans="2:20" ht="15" customHeight="1" x14ac:dyDescent="0.25">
      <c r="B24" s="49" t="str">
        <f ca="1">DFIE!$B$59</f>
        <v>Aargau</v>
      </c>
      <c r="C24" s="57">
        <v>694709.83333333302</v>
      </c>
      <c r="D24" s="16">
        <f>'TOTAL-1'!C24</f>
        <v>80.772316135481404</v>
      </c>
      <c r="E24" s="51">
        <f>'TOTAL-1'!H24/$C24*1000</f>
        <v>-778.29271453621311</v>
      </c>
      <c r="F24" s="52">
        <f>'TOTAL-1'!J24/$C24*1000</f>
        <v>0</v>
      </c>
      <c r="G24" s="53">
        <f>'TOTAL-1'!K24/$C24*1000</f>
        <v>0</v>
      </c>
      <c r="H24" s="53">
        <f>'TOTAL-1'!L24/$C24*1000</f>
        <v>0</v>
      </c>
      <c r="I24" s="54">
        <f>'TOTAL-1'!M24/$C24*1000</f>
        <v>0</v>
      </c>
      <c r="J24" s="52">
        <f>'TOTAL-1'!N24/$C24*1000</f>
        <v>6.2839703578880322</v>
      </c>
      <c r="K24" s="53">
        <f>'TOTAL-1'!O24/$C24*1000</f>
        <v>-15.520589291596332</v>
      </c>
      <c r="L24" s="47">
        <f>'TOTAL-1'!P24/$C24*1000</f>
        <v>0</v>
      </c>
      <c r="M24" s="55">
        <f>'TOTAL-1'!Q24/$C24*1000</f>
        <v>-787.52933346992154</v>
      </c>
    </row>
    <row r="25" spans="2:20" ht="15" customHeight="1" x14ac:dyDescent="0.25">
      <c r="B25" s="58" t="str">
        <f ca="1">DFIE!$B$60</f>
        <v>Thurgau</v>
      </c>
      <c r="C25" s="59">
        <v>283002.5</v>
      </c>
      <c r="D25" s="33">
        <f>'TOTAL-1'!C25</f>
        <v>81.610136166934595</v>
      </c>
      <c r="E25" s="60">
        <f>'TOTAL-1'!H25/$C25*1000</f>
        <v>-723.57215925654373</v>
      </c>
      <c r="F25" s="61">
        <f>'TOTAL-1'!J25/$C25*1000</f>
        <v>-11.313218081112359</v>
      </c>
      <c r="G25" s="62">
        <f>'TOTAL-1'!K25/$C25*1000</f>
        <v>0</v>
      </c>
      <c r="H25" s="62">
        <f>'TOTAL-1'!L25/$C25*1000</f>
        <v>0</v>
      </c>
      <c r="I25" s="63">
        <f>'TOTAL-1'!M25/$C25*1000</f>
        <v>-11.313218081112359</v>
      </c>
      <c r="J25" s="61">
        <f>'TOTAL-1'!N25/$C25*1000</f>
        <v>6.4902465525922919</v>
      </c>
      <c r="K25" s="62">
        <f>'TOTAL-1'!O25/$C25*1000</f>
        <v>-15.5205908075017</v>
      </c>
      <c r="L25" s="46">
        <f>'TOTAL-1'!P25/$C25*1000</f>
        <v>0</v>
      </c>
      <c r="M25" s="64">
        <f>'TOTAL-1'!Q25/$C25*1000</f>
        <v>-743.91572159256543</v>
      </c>
    </row>
    <row r="26" spans="2:20" ht="15" customHeight="1" x14ac:dyDescent="0.25">
      <c r="B26" s="49" t="str">
        <f ca="1">DFIE!$B$61</f>
        <v>Tessin</v>
      </c>
      <c r="C26" s="57">
        <v>354246.66666666698</v>
      </c>
      <c r="D26" s="16">
        <f>'TOTAL-1'!C26</f>
        <v>90.445750395049799</v>
      </c>
      <c r="E26" s="51">
        <f>'TOTAL-1'!H26/$C26*1000</f>
        <v>-247.81614694092605</v>
      </c>
      <c r="F26" s="52">
        <f>'TOTAL-1'!J26/$C26*1000</f>
        <v>-44.30695466435813</v>
      </c>
      <c r="G26" s="53">
        <f>'TOTAL-1'!K26/$C26*1000</f>
        <v>0</v>
      </c>
      <c r="H26" s="53">
        <f>'TOTAL-1'!L26/$C26*1000</f>
        <v>0</v>
      </c>
      <c r="I26" s="54">
        <f>'TOTAL-1'!M26/$C26*1000</f>
        <v>-44.30695466435813</v>
      </c>
      <c r="J26" s="52">
        <f>'TOTAL-1'!N26/$C26*1000</f>
        <v>6.998555620377509</v>
      </c>
      <c r="K26" s="53">
        <f>'TOTAL-1'!O26/$C26*1000</f>
        <v>-15.520589231608847</v>
      </c>
      <c r="L26" s="47">
        <f>'TOTAL-1'!P26/$C26*1000</f>
        <v>0</v>
      </c>
      <c r="M26" s="55">
        <f>'TOTAL-1'!Q26/$C26*1000</f>
        <v>-300.64513521651554</v>
      </c>
    </row>
    <row r="27" spans="2:20" ht="15" customHeight="1" x14ac:dyDescent="0.25">
      <c r="B27" s="58" t="str">
        <f ca="1">DFIE!$B$62</f>
        <v>Waadt</v>
      </c>
      <c r="C27" s="59">
        <v>818813.16666666698</v>
      </c>
      <c r="D27" s="33">
        <f>'TOTAL-1'!C27</f>
        <v>100.02353775709</v>
      </c>
      <c r="E27" s="60">
        <f>'TOTAL-1'!H27/$C27*1000</f>
        <v>0.43647441754620853</v>
      </c>
      <c r="F27" s="61">
        <f>'TOTAL-1'!J27/$C27*1000</f>
        <v>-0.16352936842124541</v>
      </c>
      <c r="G27" s="62">
        <f>'TOTAL-1'!K27/$C27*1000</f>
        <v>-144.31895798777046</v>
      </c>
      <c r="H27" s="62">
        <f>'TOTAL-1'!L27/$C27*1000</f>
        <v>-6.5424631870640386</v>
      </c>
      <c r="I27" s="63">
        <f>'TOTAL-1'!M27/$C27*1000</f>
        <v>-151.02495054325573</v>
      </c>
      <c r="J27" s="61">
        <f>'TOTAL-1'!N27/$C27*1000</f>
        <v>6.1955268998076258</v>
      </c>
      <c r="K27" s="62">
        <f>'TOTAL-1'!O27/$C27*1000</f>
        <v>0</v>
      </c>
      <c r="L27" s="46">
        <f>'TOTAL-1'!P27/$C27*1000</f>
        <v>0</v>
      </c>
      <c r="M27" s="64">
        <f>'TOTAL-1'!Q27/$C27*1000</f>
        <v>-144.39294922590187</v>
      </c>
    </row>
    <row r="28" spans="2:20" ht="15" customHeight="1" x14ac:dyDescent="0.25">
      <c r="B28" s="49" t="str">
        <f ca="1">DFIE!$B$63</f>
        <v>Wallis</v>
      </c>
      <c r="C28" s="57">
        <v>355492.33333333302</v>
      </c>
      <c r="D28" s="16">
        <f>'TOTAL-1'!C28</f>
        <v>66.357167349364005</v>
      </c>
      <c r="E28" s="51">
        <f>'TOTAL-1'!H28/$C28*1000</f>
        <v>-1967.5041749611119</v>
      </c>
      <c r="F28" s="52">
        <f>'TOTAL-1'!J28/$C28*1000</f>
        <v>-222.72273851194183</v>
      </c>
      <c r="G28" s="53">
        <f>'TOTAL-1'!K28/$C28*1000</f>
        <v>-28.485115009512654</v>
      </c>
      <c r="H28" s="53">
        <f>'TOTAL-1'!L28/$C28*1000</f>
        <v>0</v>
      </c>
      <c r="I28" s="54">
        <f>'TOTAL-1'!M28/$C28*1000</f>
        <v>-251.20785352145452</v>
      </c>
      <c r="J28" s="52">
        <f>'TOTAL-1'!N28/$C28*1000</f>
        <v>6.2023559814229525</v>
      </c>
      <c r="K28" s="53">
        <f>'TOTAL-1'!O28/$C28*1000</f>
        <v>-15.520590692532531</v>
      </c>
      <c r="L28" s="47">
        <f>'TOTAL-1'!P28/$C28*1000</f>
        <v>-241.31589335728779</v>
      </c>
      <c r="M28" s="55">
        <f>'TOTAL-1'!Q28/$C28*1000</f>
        <v>-2469.3461565509642</v>
      </c>
    </row>
    <row r="29" spans="2:20" ht="15" customHeight="1" x14ac:dyDescent="0.25">
      <c r="B29" s="58" t="str">
        <f ca="1">DFIE!$B$64</f>
        <v>Neuenburg</v>
      </c>
      <c r="C29" s="59">
        <v>177571.66666666701</v>
      </c>
      <c r="D29" s="33">
        <f>'TOTAL-1'!C29</f>
        <v>73.618190592606197</v>
      </c>
      <c r="E29" s="60">
        <f>'TOTAL-1'!H29/$C29*1000</f>
        <v>-1305.9985151535034</v>
      </c>
      <c r="F29" s="61">
        <f>'TOTAL-1'!J29/$C29*1000</f>
        <v>-132.91899796326339</v>
      </c>
      <c r="G29" s="62">
        <f>'TOTAL-1'!K29/$C29*1000</f>
        <v>-64.374982870765677</v>
      </c>
      <c r="H29" s="62">
        <f>'TOTAL-1'!L29/$C29*1000</f>
        <v>0</v>
      </c>
      <c r="I29" s="63">
        <f>'TOTAL-1'!M29/$C29*1000</f>
        <v>-197.2939808340291</v>
      </c>
      <c r="J29" s="61">
        <f>'TOTAL-1'!N29/$C29*1000</f>
        <v>-298.86920586054401</v>
      </c>
      <c r="K29" s="62">
        <f>'TOTAL-1'!O29/$C29*1000</f>
        <v>-15.520589808809557</v>
      </c>
      <c r="L29" s="46">
        <f>'TOTAL-1'!P29/$C29*1000</f>
        <v>0</v>
      </c>
      <c r="M29" s="64">
        <f>'TOTAL-1'!Q29/$C29*1000</f>
        <v>-1817.682291656886</v>
      </c>
    </row>
    <row r="30" spans="2:20" ht="15" customHeight="1" x14ac:dyDescent="0.25">
      <c r="B30" s="49" t="str">
        <f ca="1">DFIE!$B$65</f>
        <v>Genf</v>
      </c>
      <c r="C30" s="57">
        <v>508151.33333333302</v>
      </c>
      <c r="D30" s="16">
        <f>'TOTAL-1'!C30</f>
        <v>143.910669558385</v>
      </c>
      <c r="E30" s="51">
        <f>'TOTAL-1'!H30/$C30*1000</f>
        <v>814.2626671582093</v>
      </c>
      <c r="F30" s="52">
        <f>'TOTAL-1'!J30/$C30*1000</f>
        <v>0</v>
      </c>
      <c r="G30" s="53">
        <f>'TOTAL-1'!K30/$C30*1000</f>
        <v>-232.16552090125398</v>
      </c>
      <c r="H30" s="53">
        <f>'TOTAL-1'!L30/$C30*1000</f>
        <v>-90.266855543033813</v>
      </c>
      <c r="I30" s="54">
        <f>'TOTAL-1'!M30/$C30*1000</f>
        <v>-322.43237644428774</v>
      </c>
      <c r="J30" s="52">
        <f>'TOTAL-1'!N30/$C30*1000</f>
        <v>6.4877523362462934</v>
      </c>
      <c r="K30" s="53">
        <f>'TOTAL-1'!O30/$C30*1000</f>
        <v>0</v>
      </c>
      <c r="L30" s="47">
        <f>'TOTAL-1'!P30/$C30*1000</f>
        <v>0</v>
      </c>
      <c r="M30" s="55">
        <f>'TOTAL-1'!Q30/$C30*1000</f>
        <v>498.31804305016783</v>
      </c>
    </row>
    <row r="31" spans="2:20" ht="15" customHeight="1" x14ac:dyDescent="0.25">
      <c r="B31" s="65" t="str">
        <f ca="1">DFIE!$B$66</f>
        <v>Jura</v>
      </c>
      <c r="C31" s="66">
        <v>73840</v>
      </c>
      <c r="D31" s="67">
        <f>'TOTAL-1'!C31</f>
        <v>65.579947049524506</v>
      </c>
      <c r="E31" s="68">
        <f>'TOTAL-1'!H31/$C31*1000</f>
        <v>-2043.4212080173349</v>
      </c>
      <c r="F31" s="69">
        <f>'TOTAL-1'!J31/$C31*1000</f>
        <v>-66.127383531960987</v>
      </c>
      <c r="G31" s="70">
        <f>'TOTAL-1'!K31/$C31*1000</f>
        <v>0</v>
      </c>
      <c r="H31" s="70">
        <f>'TOTAL-1'!L31/$C31*1000</f>
        <v>0</v>
      </c>
      <c r="I31" s="71">
        <f>'TOTAL-1'!M31/$C31*1000</f>
        <v>-66.127383531960987</v>
      </c>
      <c r="J31" s="69">
        <f>'TOTAL-1'!N31/$C31*1000</f>
        <v>-123.89679035752981</v>
      </c>
      <c r="K31" s="70">
        <f>'TOTAL-1'!O31/$C31*1000</f>
        <v>-15.520585048754061</v>
      </c>
      <c r="L31" s="48">
        <f>'TOTAL-1'!P31/$C31*1000</f>
        <v>0</v>
      </c>
      <c r="M31" s="72">
        <f>'TOTAL-1'!Q31/$C31*1000</f>
        <v>-2248.9659669555799</v>
      </c>
    </row>
    <row r="32" spans="2:20" ht="43.5" customHeight="1" x14ac:dyDescent="0.25">
      <c r="B32" s="124" t="str">
        <f ca="1">DFIE!$B$82</f>
        <v xml:space="preserve">RI = Ressourcenindex; GLA = Geografisch-topografischer Lastenausgleich; 
SLA = Soziodemografischer Lastenausgleich; A-C = Bereiche Armut, Altersstruktur, Ausländerintegration; F = Kernstadtproblematik
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56"/>
      <c r="O32" s="56"/>
      <c r="P32" s="56"/>
      <c r="Q32" s="56"/>
      <c r="R32" s="56"/>
      <c r="S32" s="56"/>
      <c r="T32" s="56"/>
    </row>
  </sheetData>
  <mergeCells count="15">
    <mergeCell ref="B1:M1"/>
    <mergeCell ref="B32:M32"/>
    <mergeCell ref="E3:E5"/>
    <mergeCell ref="C3:C5"/>
    <mergeCell ref="M3:M5"/>
    <mergeCell ref="F3:I3"/>
    <mergeCell ref="D3:D5"/>
    <mergeCell ref="J3:L3"/>
    <mergeCell ref="F4:F5"/>
    <mergeCell ref="G4:G5"/>
    <mergeCell ref="H4:H5"/>
    <mergeCell ref="I4:I5"/>
    <mergeCell ref="J4:J5"/>
    <mergeCell ref="K4:K5"/>
    <mergeCell ref="L4:L5"/>
  </mergeCells>
  <conditionalFormatting sqref="C6:C31">
    <cfRule type="expression" dxfId="1" priority="1" stopIfTrue="1">
      <formula>ISBLANK(C6)</formula>
    </cfRule>
  </conditionalFormatting>
  <pageMargins left="0.78740157480314965" right="0.78740157480314965" top="0.9055118110236221" bottom="0.59055118110236227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K82"/>
  <sheetViews>
    <sheetView workbookViewId="0">
      <selection activeCell="M2" sqref="M2"/>
    </sheetView>
  </sheetViews>
  <sheetFormatPr baseColWidth="10" defaultColWidth="9.109375" defaultRowHeight="13.2" x14ac:dyDescent="0.25"/>
  <cols>
    <col min="1" max="1" width="2.6640625" customWidth="1"/>
    <col min="2" max="2" width="57.5546875" customWidth="1"/>
    <col min="3" max="3" width="6.6640625" customWidth="1"/>
    <col min="4" max="7" width="18.6640625" customWidth="1"/>
    <col min="8" max="11" width="9.6640625" customWidth="1"/>
  </cols>
  <sheetData>
    <row r="1" spans="1:11" ht="12.75" customHeight="1" x14ac:dyDescent="0.25"/>
    <row r="2" spans="1:11" ht="12.75" customHeight="1" x14ac:dyDescent="0.25">
      <c r="B2" s="87" t="s">
        <v>68</v>
      </c>
      <c r="D2" s="93" t="s">
        <v>106</v>
      </c>
      <c r="G2" s="98" t="s">
        <v>65</v>
      </c>
      <c r="I2" s="81" t="s">
        <v>233</v>
      </c>
      <c r="J2" s="82"/>
      <c r="K2" s="83"/>
    </row>
    <row r="3" spans="1:11" ht="12.75" customHeight="1" x14ac:dyDescent="0.25">
      <c r="B3" s="87" t="s">
        <v>119</v>
      </c>
      <c r="D3" s="95" t="s">
        <v>102</v>
      </c>
      <c r="E3" s="85"/>
      <c r="G3" s="94">
        <f>INTRO!D41</f>
        <v>2025</v>
      </c>
      <c r="I3" s="75" t="s">
        <v>230</v>
      </c>
      <c r="J3" s="76" t="s">
        <v>231</v>
      </c>
      <c r="K3" s="77" t="s">
        <v>232</v>
      </c>
    </row>
    <row r="4" spans="1:11" ht="12.75" customHeight="1" x14ac:dyDescent="0.25">
      <c r="B4" s="87"/>
      <c r="D4" s="96" t="s">
        <v>103</v>
      </c>
      <c r="E4" s="85"/>
      <c r="I4" s="78">
        <v>14</v>
      </c>
      <c r="J4" s="79">
        <v>15</v>
      </c>
      <c r="K4" s="80">
        <v>16</v>
      </c>
    </row>
    <row r="5" spans="1:11" ht="12" customHeight="1" x14ac:dyDescent="0.25">
      <c r="A5" s="5"/>
      <c r="B5" s="74" t="s">
        <v>116</v>
      </c>
      <c r="C5" s="85"/>
      <c r="D5" s="96" t="s">
        <v>104</v>
      </c>
      <c r="E5" s="85"/>
      <c r="F5" s="5"/>
      <c r="H5" s="5"/>
      <c r="I5" s="5"/>
      <c r="J5" s="5"/>
      <c r="K5" s="5"/>
    </row>
    <row r="6" spans="1:11" ht="12" customHeight="1" x14ac:dyDescent="0.25">
      <c r="B6" s="74" t="s">
        <v>117</v>
      </c>
      <c r="D6" s="97" t="s">
        <v>105</v>
      </c>
      <c r="E6" s="85"/>
    </row>
    <row r="7" spans="1:11" ht="12.75" customHeight="1" x14ac:dyDescent="0.25">
      <c r="B7" s="87"/>
      <c r="D7" s="100">
        <v>1</v>
      </c>
      <c r="E7" s="85"/>
    </row>
    <row r="8" spans="1:11" x14ac:dyDescent="0.25">
      <c r="B8" s="88"/>
      <c r="D8" s="86"/>
      <c r="E8" s="86"/>
    </row>
    <row r="9" spans="1:11" x14ac:dyDescent="0.25">
      <c r="A9" s="84"/>
      <c r="B9" s="99" t="str">
        <f ca="1">INDIRECT(ADDRESS(ROW(),$D$7+3))</f>
        <v>Deutsch</v>
      </c>
      <c r="C9" s="85" t="s">
        <v>115</v>
      </c>
      <c r="D9" s="98" t="s">
        <v>102</v>
      </c>
      <c r="E9" s="98" t="s">
        <v>103</v>
      </c>
      <c r="F9" s="98" t="s">
        <v>104</v>
      </c>
      <c r="G9" s="98" t="s">
        <v>105</v>
      </c>
      <c r="H9" s="5" t="s">
        <v>115</v>
      </c>
    </row>
    <row r="10" spans="1:11" x14ac:dyDescent="0.25">
      <c r="B10" s="89" t="str">
        <f t="shared" ref="B10:B66" ca="1" si="0">INDIRECT(ADDRESS(ROW(),$D$7+3))</f>
        <v>Eidgenössisches Finanzdepartement EFD</v>
      </c>
      <c r="C10" s="85" t="s">
        <v>115</v>
      </c>
      <c r="D10" s="5" t="s">
        <v>109</v>
      </c>
      <c r="E10" s="5" t="s">
        <v>111</v>
      </c>
      <c r="F10" s="5" t="s">
        <v>141</v>
      </c>
      <c r="G10" s="5" t="s">
        <v>120</v>
      </c>
      <c r="H10" s="5" t="s">
        <v>115</v>
      </c>
    </row>
    <row r="11" spans="1:11" x14ac:dyDescent="0.25">
      <c r="B11" s="90" t="str">
        <f t="shared" ca="1" si="0"/>
        <v>Eidgenössische Finanzverwaltung EFV</v>
      </c>
      <c r="C11" s="85" t="s">
        <v>115</v>
      </c>
      <c r="D11" s="5" t="s">
        <v>110</v>
      </c>
      <c r="E11" s="5" t="s">
        <v>112</v>
      </c>
      <c r="F11" s="5" t="s">
        <v>142</v>
      </c>
      <c r="G11" s="5" t="s">
        <v>135</v>
      </c>
      <c r="H11" s="5" t="s">
        <v>115</v>
      </c>
    </row>
    <row r="12" spans="1:11" x14ac:dyDescent="0.25">
      <c r="B12" s="90" t="str">
        <f t="shared" ca="1" si="0"/>
        <v>Finanzausgleich zwischen Bund und Kantonen</v>
      </c>
      <c r="C12" s="85" t="s">
        <v>115</v>
      </c>
      <c r="D12" s="5" t="s">
        <v>107</v>
      </c>
      <c r="E12" s="5" t="s">
        <v>108</v>
      </c>
      <c r="F12" s="5" t="s">
        <v>143</v>
      </c>
      <c r="G12" s="5" t="s">
        <v>136</v>
      </c>
      <c r="H12" s="5" t="s">
        <v>115</v>
      </c>
    </row>
    <row r="13" spans="1:11" x14ac:dyDescent="0.25">
      <c r="B13" s="90" t="str">
        <f t="shared" ca="1" si="0"/>
        <v>Zahlungen 2025</v>
      </c>
      <c r="C13" s="85" t="s">
        <v>115</v>
      </c>
      <c r="D13" s="5" t="str">
        <f>"Zahlungen " &amp; $G$3</f>
        <v>Zahlungen 2025</v>
      </c>
      <c r="E13" s="5" t="str">
        <f>"Paiements " &amp; $G$3</f>
        <v>Paiements 2025</v>
      </c>
      <c r="F13" s="5" t="str">
        <f>"Pagamenti " &amp; $G$3</f>
        <v>Pagamenti 2025</v>
      </c>
      <c r="G13" s="5" t="str">
        <f>"Payments "&amp;$G$3</f>
        <v>Payments 2025</v>
      </c>
      <c r="H13" s="5" t="s">
        <v>115</v>
      </c>
    </row>
    <row r="14" spans="1:11" x14ac:dyDescent="0.25">
      <c r="B14" s="90" t="str">
        <f t="shared" ca="1" si="0"/>
        <v>Zahlungen in 1000 CHF</v>
      </c>
      <c r="C14" s="85" t="s">
        <v>115</v>
      </c>
      <c r="D14" s="5" t="s">
        <v>113</v>
      </c>
      <c r="E14" s="5" t="s">
        <v>140</v>
      </c>
      <c r="F14" s="5" t="s">
        <v>144</v>
      </c>
      <c r="G14" s="5" t="s">
        <v>137</v>
      </c>
      <c r="H14" s="5" t="s">
        <v>115</v>
      </c>
    </row>
    <row r="15" spans="1:11" x14ac:dyDescent="0.25">
      <c r="B15" s="91" t="str">
        <f t="shared" ca="1" si="0"/>
        <v>Zahlungen in Franken pro Einwohner</v>
      </c>
      <c r="C15" s="85" t="s">
        <v>115</v>
      </c>
      <c r="D15" s="5" t="s">
        <v>114</v>
      </c>
      <c r="E15" s="5" t="s">
        <v>118</v>
      </c>
      <c r="F15" s="5" t="s">
        <v>145</v>
      </c>
      <c r="G15" s="5" t="s">
        <v>122</v>
      </c>
      <c r="H15" s="5" t="s">
        <v>115</v>
      </c>
    </row>
    <row r="16" spans="1:11" x14ac:dyDescent="0.25">
      <c r="B16" s="90" t="str">
        <f t="shared" ca="1" si="0"/>
        <v>Referenzjahr</v>
      </c>
      <c r="C16" s="85"/>
      <c r="D16" s="5" t="s">
        <v>65</v>
      </c>
      <c r="E16" s="5" t="s">
        <v>198</v>
      </c>
      <c r="F16" s="5" t="s">
        <v>199</v>
      </c>
      <c r="G16" s="5" t="s">
        <v>200</v>
      </c>
    </row>
    <row r="17" spans="2:8" x14ac:dyDescent="0.25">
      <c r="B17" s="90" t="str">
        <f t="shared" ca="1" si="0"/>
        <v>Berechnungsdatum</v>
      </c>
      <c r="C17" s="85"/>
      <c r="D17" s="5" t="s">
        <v>66</v>
      </c>
      <c r="E17" s="5" t="s">
        <v>201</v>
      </c>
      <c r="F17" s="5" t="s">
        <v>205</v>
      </c>
      <c r="G17" s="5" t="s">
        <v>202</v>
      </c>
    </row>
    <row r="18" spans="2:8" x14ac:dyDescent="0.25">
      <c r="B18" s="91" t="str">
        <f t="shared" ca="1" si="0"/>
        <v>Berechnungs-ID</v>
      </c>
      <c r="C18" s="85"/>
      <c r="D18" s="5" t="s">
        <v>67</v>
      </c>
      <c r="E18" s="5" t="s">
        <v>203</v>
      </c>
      <c r="F18" s="5" t="s">
        <v>206</v>
      </c>
      <c r="G18" s="5" t="s">
        <v>204</v>
      </c>
    </row>
    <row r="19" spans="2:8" x14ac:dyDescent="0.25">
      <c r="B19" s="90" t="str">
        <f t="shared" ca="1" si="0"/>
        <v>Zahlungen 2025</v>
      </c>
      <c r="C19" s="85" t="s">
        <v>115</v>
      </c>
      <c r="D19" s="5" t="str">
        <f>"Zahlungen "&amp;$G$3</f>
        <v>Zahlungen 2025</v>
      </c>
      <c r="E19" s="5" t="str">
        <f>"Paiements "&amp;$G$3</f>
        <v>Paiements 2025</v>
      </c>
      <c r="F19" s="5" t="str">
        <f>"Pagamenti "&amp;$G$3</f>
        <v>Pagamenti 2025</v>
      </c>
      <c r="G19" s="5" t="str">
        <f>"Payments "&amp;$G$3</f>
        <v>Payments 2025</v>
      </c>
      <c r="H19" s="5" t="s">
        <v>115</v>
      </c>
    </row>
    <row r="20" spans="2:8" x14ac:dyDescent="0.25">
      <c r="B20" s="90" t="str">
        <f t="shared" ca="1" si="0"/>
        <v>in CHF 1'000; (+) Belastung Kanton; (-) Entlastung Kanton</v>
      </c>
      <c r="C20" s="85" t="s">
        <v>115</v>
      </c>
      <c r="D20" s="5" t="s">
        <v>0</v>
      </c>
      <c r="E20" s="5" t="s">
        <v>178</v>
      </c>
      <c r="F20" s="5" t="s">
        <v>184</v>
      </c>
      <c r="G20" s="5" t="s">
        <v>121</v>
      </c>
      <c r="H20" s="5" t="s">
        <v>115</v>
      </c>
    </row>
    <row r="21" spans="2:8" x14ac:dyDescent="0.25">
      <c r="B21" s="90" t="str">
        <f t="shared" ca="1" si="0"/>
        <v>Ressourcenausgleich</v>
      </c>
      <c r="C21" s="85" t="s">
        <v>115</v>
      </c>
      <c r="D21" s="5" t="s">
        <v>61</v>
      </c>
      <c r="E21" s="5" t="s">
        <v>69</v>
      </c>
      <c r="F21" s="5" t="s">
        <v>146</v>
      </c>
      <c r="G21" s="5" t="s">
        <v>123</v>
      </c>
      <c r="H21" s="5" t="s">
        <v>115</v>
      </c>
    </row>
    <row r="22" spans="2:8" x14ac:dyDescent="0.25">
      <c r="B22" s="90" t="str">
        <f t="shared" ca="1" si="0"/>
        <v>RI
2025</v>
      </c>
      <c r="C22" s="85" t="s">
        <v>115</v>
      </c>
      <c r="D22" s="5" t="str">
        <f>"RI" &amp; CHAR(10) &amp; $G$3</f>
        <v>RI
2025</v>
      </c>
      <c r="E22" s="5" t="str">
        <f>"IR" &amp; CHAR(10) &amp; $G$3</f>
        <v>IR
2025</v>
      </c>
      <c r="F22" s="5" t="str">
        <f>"IR" &amp; CHAR(10) &amp; $G$3</f>
        <v>IR
2025</v>
      </c>
      <c r="G22" s="5" t="str">
        <f>"RI" &amp; CHAR(10) &amp; $G$3</f>
        <v>RI
2025</v>
      </c>
      <c r="H22" s="5" t="s">
        <v>115</v>
      </c>
    </row>
    <row r="23" spans="2:8" x14ac:dyDescent="0.25">
      <c r="B23" s="90" t="str">
        <f t="shared" ca="1" si="0"/>
        <v>horizontal</v>
      </c>
      <c r="C23" s="85" t="s">
        <v>115</v>
      </c>
      <c r="D23" s="5" t="s">
        <v>1</v>
      </c>
      <c r="E23" s="5" t="s">
        <v>124</v>
      </c>
      <c r="F23" s="5" t="s">
        <v>147</v>
      </c>
      <c r="G23" s="5" t="s">
        <v>124</v>
      </c>
      <c r="H23" s="5" t="s">
        <v>115</v>
      </c>
    </row>
    <row r="24" spans="2:8" x14ac:dyDescent="0.25">
      <c r="B24" s="90" t="str">
        <f t="shared" ca="1" si="0"/>
        <v>vertikal</v>
      </c>
      <c r="C24" s="85" t="s">
        <v>115</v>
      </c>
      <c r="D24" s="5" t="s">
        <v>2</v>
      </c>
      <c r="E24" s="5" t="s">
        <v>126</v>
      </c>
      <c r="F24" s="5" t="s">
        <v>148</v>
      </c>
      <c r="G24" s="5" t="s">
        <v>126</v>
      </c>
      <c r="H24" s="5" t="s">
        <v>115</v>
      </c>
    </row>
    <row r="25" spans="2:8" x14ac:dyDescent="0.25">
      <c r="B25" s="90" t="str">
        <f t="shared" ca="1" si="0"/>
        <v>Total</v>
      </c>
      <c r="C25" s="85" t="s">
        <v>115</v>
      </c>
      <c r="D25" s="5" t="s">
        <v>3</v>
      </c>
      <c r="E25" s="5" t="s">
        <v>3</v>
      </c>
      <c r="F25" s="5" t="s">
        <v>149</v>
      </c>
      <c r="G25" s="5" t="s">
        <v>3</v>
      </c>
      <c r="H25" s="5" t="s">
        <v>115</v>
      </c>
    </row>
    <row r="26" spans="2:8" ht="11.25" customHeight="1" x14ac:dyDescent="0.25">
      <c r="B26" s="90" t="str">
        <f t="shared" ca="1" si="0"/>
        <v>Einzahlung
horizontal</v>
      </c>
      <c r="C26" s="85" t="s">
        <v>115</v>
      </c>
      <c r="D26" s="5" t="s">
        <v>224</v>
      </c>
      <c r="E26" s="5" t="s">
        <v>225</v>
      </c>
      <c r="F26" s="5" t="s">
        <v>226</v>
      </c>
      <c r="G26" s="5" t="s">
        <v>227</v>
      </c>
      <c r="H26" s="5" t="s">
        <v>115</v>
      </c>
    </row>
    <row r="27" spans="2:8" x14ac:dyDescent="0.25">
      <c r="B27" s="90" t="str">
        <f t="shared" ca="1" si="0"/>
        <v>Auszahlung</v>
      </c>
      <c r="C27" s="85" t="s">
        <v>115</v>
      </c>
      <c r="D27" s="5" t="s">
        <v>7</v>
      </c>
      <c r="E27" s="5" t="s">
        <v>223</v>
      </c>
      <c r="F27" s="5" t="s">
        <v>150</v>
      </c>
      <c r="G27" s="5" t="s">
        <v>125</v>
      </c>
      <c r="H27" s="5" t="s">
        <v>115</v>
      </c>
    </row>
    <row r="28" spans="2:8" ht="11.25" customHeight="1" x14ac:dyDescent="0.25">
      <c r="B28" s="90" t="str">
        <f t="shared" ca="1" si="0"/>
        <v>Index
SSE
nach
RA</v>
      </c>
      <c r="C28" s="85" t="s">
        <v>115</v>
      </c>
      <c r="D28" s="5" t="s">
        <v>180</v>
      </c>
      <c r="E28" s="5" t="s">
        <v>186</v>
      </c>
      <c r="F28" s="5" t="s">
        <v>190</v>
      </c>
      <c r="G28" s="5" t="s">
        <v>194</v>
      </c>
      <c r="H28" s="5" t="s">
        <v>115</v>
      </c>
    </row>
    <row r="29" spans="2:8" x14ac:dyDescent="0.25">
      <c r="B29" s="90" t="str">
        <f t="shared" ca="1" si="0"/>
        <v>Lastenausgleich</v>
      </c>
      <c r="C29" s="85" t="s">
        <v>115</v>
      </c>
      <c r="D29" s="5" t="s">
        <v>62</v>
      </c>
      <c r="E29" s="5" t="s">
        <v>70</v>
      </c>
      <c r="F29" s="5" t="s">
        <v>151</v>
      </c>
      <c r="G29" s="5" t="s">
        <v>130</v>
      </c>
      <c r="H29" s="5" t="s">
        <v>115</v>
      </c>
    </row>
    <row r="30" spans="2:8" x14ac:dyDescent="0.25">
      <c r="B30" s="90" t="str">
        <f t="shared" ca="1" si="0"/>
        <v>GLA</v>
      </c>
      <c r="C30" s="85" t="s">
        <v>115</v>
      </c>
      <c r="D30" s="5" t="s">
        <v>4</v>
      </c>
      <c r="E30" s="5" t="s">
        <v>71</v>
      </c>
      <c r="F30" s="5" t="s">
        <v>152</v>
      </c>
      <c r="G30" s="5" t="s">
        <v>127</v>
      </c>
      <c r="H30" s="5" t="s">
        <v>115</v>
      </c>
    </row>
    <row r="31" spans="2:8" x14ac:dyDescent="0.25">
      <c r="B31" s="90" t="str">
        <f t="shared" ca="1" si="0"/>
        <v>SLA A-C</v>
      </c>
      <c r="C31" s="85" t="s">
        <v>115</v>
      </c>
      <c r="D31" s="5" t="s">
        <v>5</v>
      </c>
      <c r="E31" s="5" t="s">
        <v>72</v>
      </c>
      <c r="F31" s="5" t="s">
        <v>153</v>
      </c>
      <c r="G31" s="5" t="s">
        <v>128</v>
      </c>
      <c r="H31" s="5" t="s">
        <v>115</v>
      </c>
    </row>
    <row r="32" spans="2:8" x14ac:dyDescent="0.25">
      <c r="B32" s="90" t="str">
        <f t="shared" ca="1" si="0"/>
        <v>SLA F</v>
      </c>
      <c r="C32" s="85" t="s">
        <v>115</v>
      </c>
      <c r="D32" s="5" t="s">
        <v>6</v>
      </c>
      <c r="E32" s="5" t="s">
        <v>73</v>
      </c>
      <c r="F32" s="5" t="s">
        <v>154</v>
      </c>
      <c r="G32" s="5" t="s">
        <v>129</v>
      </c>
      <c r="H32" s="5" t="s">
        <v>115</v>
      </c>
    </row>
    <row r="33" spans="2:8" x14ac:dyDescent="0.25">
      <c r="B33" s="90" t="str">
        <f t="shared" ca="1" si="0"/>
        <v>Total</v>
      </c>
      <c r="C33" s="85" t="s">
        <v>115</v>
      </c>
      <c r="D33" s="5" t="s">
        <v>3</v>
      </c>
      <c r="E33" s="5" t="s">
        <v>3</v>
      </c>
      <c r="F33" s="5" t="s">
        <v>149</v>
      </c>
      <c r="G33" s="5" t="s">
        <v>3</v>
      </c>
      <c r="H33" s="5" t="s">
        <v>115</v>
      </c>
    </row>
    <row r="34" spans="2:8" ht="11.25" customHeight="1" x14ac:dyDescent="0.25">
      <c r="B34" s="90" t="str">
        <f t="shared" ca="1" si="0"/>
        <v>Temporäre Massnahmen</v>
      </c>
      <c r="C34" s="85" t="s">
        <v>115</v>
      </c>
      <c r="D34" s="5" t="s">
        <v>215</v>
      </c>
      <c r="E34" s="5" t="s">
        <v>216</v>
      </c>
      <c r="F34" s="5" t="s">
        <v>217</v>
      </c>
      <c r="G34" s="5" t="s">
        <v>218</v>
      </c>
      <c r="H34" s="5" t="s">
        <v>115</v>
      </c>
    </row>
    <row r="35" spans="2:8" ht="11.25" customHeight="1" x14ac:dyDescent="0.25">
      <c r="B35" s="90" t="str">
        <f t="shared" ca="1" si="0"/>
        <v>Härte-
ausgleich</v>
      </c>
      <c r="C35" s="85" t="s">
        <v>115</v>
      </c>
      <c r="D35" s="92" t="s">
        <v>183</v>
      </c>
      <c r="E35" s="92" t="s">
        <v>219</v>
      </c>
      <c r="F35" s="92" t="s">
        <v>220</v>
      </c>
      <c r="G35" s="92" t="s">
        <v>197</v>
      </c>
      <c r="H35" s="5" t="s">
        <v>115</v>
      </c>
    </row>
    <row r="36" spans="2:8" ht="11.25" customHeight="1" x14ac:dyDescent="0.25">
      <c r="B36" s="90" t="str">
        <f t="shared" ca="1" si="0"/>
        <v>Abfederungs-
massnahmen</v>
      </c>
      <c r="C36" s="85" t="s">
        <v>115</v>
      </c>
      <c r="D36" s="92" t="s">
        <v>207</v>
      </c>
      <c r="E36" s="92" t="s">
        <v>208</v>
      </c>
      <c r="F36" s="92" t="s">
        <v>210</v>
      </c>
      <c r="G36" s="92" t="s">
        <v>209</v>
      </c>
      <c r="H36" s="5" t="s">
        <v>115</v>
      </c>
    </row>
    <row r="37" spans="2:8" ht="11.25" customHeight="1" x14ac:dyDescent="0.25">
      <c r="B37" s="90" t="str">
        <f t="shared" ca="1" si="0"/>
        <v>Ergänzungs-
beitrag</v>
      </c>
      <c r="C37" s="85" t="s">
        <v>115</v>
      </c>
      <c r="D37" s="92" t="s">
        <v>211</v>
      </c>
      <c r="E37" s="92" t="s">
        <v>214</v>
      </c>
      <c r="F37" s="92" t="s">
        <v>221</v>
      </c>
      <c r="G37" s="92" t="s">
        <v>222</v>
      </c>
      <c r="H37" s="5" t="s">
        <v>115</v>
      </c>
    </row>
    <row r="38" spans="2:8" x14ac:dyDescent="0.25">
      <c r="B38" s="90" t="str">
        <f t="shared" ca="1" si="0"/>
        <v>Total</v>
      </c>
      <c r="C38" s="85" t="s">
        <v>115</v>
      </c>
      <c r="D38" s="5" t="s">
        <v>3</v>
      </c>
      <c r="E38" s="5" t="s">
        <v>3</v>
      </c>
      <c r="F38" s="5" t="s">
        <v>149</v>
      </c>
      <c r="G38" s="5" t="s">
        <v>3</v>
      </c>
      <c r="H38" s="5" t="s">
        <v>115</v>
      </c>
    </row>
    <row r="39" spans="2:8" x14ac:dyDescent="0.25">
      <c r="B39" s="90" t="str">
        <f t="shared" ca="1" si="0"/>
        <v>Schweiz</v>
      </c>
      <c r="C39" s="85" t="s">
        <v>115</v>
      </c>
      <c r="D39" s="5" t="s">
        <v>64</v>
      </c>
      <c r="E39" s="5" t="s">
        <v>74</v>
      </c>
      <c r="F39" s="5" t="s">
        <v>155</v>
      </c>
      <c r="G39" s="5" t="s">
        <v>131</v>
      </c>
      <c r="H39" s="5" t="s">
        <v>115</v>
      </c>
    </row>
    <row r="40" spans="2:8" x14ac:dyDescent="0.25">
      <c r="B40" s="91" t="str">
        <f t="shared" ca="1" si="0"/>
        <v xml:space="preserve">RI = Ressourcenindex; RA = Ressourcenausgleich; SSE = Standardisierter Steuerertrag; GLA = Geografisch-topografischer Lastenausgleich; 
SLA = Soziodemografischer Lastenausgleich; A-C = Bereiche Armut, Altersstruktur, Ausländerintegration; F = Kernstadtproblematik
</v>
      </c>
      <c r="C40" s="85" t="s">
        <v>115</v>
      </c>
      <c r="D40" s="5" t="s">
        <v>234</v>
      </c>
      <c r="E40" s="5" t="s">
        <v>235</v>
      </c>
      <c r="F40" s="5" t="s">
        <v>236</v>
      </c>
      <c r="G40" s="5" t="s">
        <v>237</v>
      </c>
      <c r="H40" s="5" t="s">
        <v>115</v>
      </c>
    </row>
    <row r="41" spans="2:8" x14ac:dyDescent="0.25">
      <c r="B41" s="90" t="str">
        <f t="shared" ca="1" si="0"/>
        <v>Zürich</v>
      </c>
      <c r="C41" s="85" t="s">
        <v>115</v>
      </c>
      <c r="D41" s="5" t="s">
        <v>35</v>
      </c>
      <c r="E41" s="5" t="s">
        <v>75</v>
      </c>
      <c r="F41" s="5" t="s">
        <v>156</v>
      </c>
      <c r="G41" s="5" t="s">
        <v>75</v>
      </c>
      <c r="H41" s="5" t="s">
        <v>115</v>
      </c>
    </row>
    <row r="42" spans="2:8" x14ac:dyDescent="0.25">
      <c r="B42" s="90" t="str">
        <f t="shared" ca="1" si="0"/>
        <v>Bern</v>
      </c>
      <c r="C42" s="85" t="s">
        <v>115</v>
      </c>
      <c r="D42" s="5" t="s">
        <v>36</v>
      </c>
      <c r="E42" s="5" t="s">
        <v>76</v>
      </c>
      <c r="F42" s="5" t="s">
        <v>157</v>
      </c>
      <c r="G42" s="5" t="s">
        <v>36</v>
      </c>
      <c r="H42" s="5" t="s">
        <v>115</v>
      </c>
    </row>
    <row r="43" spans="2:8" x14ac:dyDescent="0.25">
      <c r="B43" s="90" t="str">
        <f t="shared" ca="1" si="0"/>
        <v>Luzern</v>
      </c>
      <c r="C43" s="85" t="s">
        <v>115</v>
      </c>
      <c r="D43" s="5" t="s">
        <v>37</v>
      </c>
      <c r="E43" s="5" t="s">
        <v>77</v>
      </c>
      <c r="F43" s="5" t="s">
        <v>158</v>
      </c>
      <c r="G43" s="5" t="s">
        <v>37</v>
      </c>
      <c r="H43" s="5" t="s">
        <v>115</v>
      </c>
    </row>
    <row r="44" spans="2:8" x14ac:dyDescent="0.25">
      <c r="B44" s="90" t="str">
        <f t="shared" ca="1" si="0"/>
        <v>Uri</v>
      </c>
      <c r="C44" s="85" t="s">
        <v>115</v>
      </c>
      <c r="D44" s="5" t="s">
        <v>38</v>
      </c>
      <c r="E44" s="5" t="s">
        <v>38</v>
      </c>
      <c r="F44" s="5" t="s">
        <v>38</v>
      </c>
      <c r="G44" s="5" t="s">
        <v>38</v>
      </c>
      <c r="H44" s="5" t="s">
        <v>115</v>
      </c>
    </row>
    <row r="45" spans="2:8" x14ac:dyDescent="0.25">
      <c r="B45" s="90" t="str">
        <f t="shared" ca="1" si="0"/>
        <v>Schwyz</v>
      </c>
      <c r="C45" s="85" t="s">
        <v>115</v>
      </c>
      <c r="D45" s="5" t="s">
        <v>39</v>
      </c>
      <c r="E45" s="5" t="s">
        <v>39</v>
      </c>
      <c r="F45" s="5" t="s">
        <v>159</v>
      </c>
      <c r="G45" s="5" t="s">
        <v>39</v>
      </c>
      <c r="H45" s="5" t="s">
        <v>115</v>
      </c>
    </row>
    <row r="46" spans="2:8" x14ac:dyDescent="0.25">
      <c r="B46" s="90" t="str">
        <f t="shared" ca="1" si="0"/>
        <v>Obwalden</v>
      </c>
      <c r="C46" s="85" t="s">
        <v>115</v>
      </c>
      <c r="D46" s="5" t="s">
        <v>40</v>
      </c>
      <c r="E46" s="5" t="s">
        <v>78</v>
      </c>
      <c r="F46" s="5" t="s">
        <v>160</v>
      </c>
      <c r="G46" s="5" t="s">
        <v>40</v>
      </c>
      <c r="H46" s="5" t="s">
        <v>115</v>
      </c>
    </row>
    <row r="47" spans="2:8" x14ac:dyDescent="0.25">
      <c r="B47" s="90" t="str">
        <f t="shared" ca="1" si="0"/>
        <v>Nidwalden</v>
      </c>
      <c r="C47" s="85" t="s">
        <v>115</v>
      </c>
      <c r="D47" s="5" t="s">
        <v>41</v>
      </c>
      <c r="E47" s="5" t="s">
        <v>79</v>
      </c>
      <c r="F47" s="5" t="s">
        <v>161</v>
      </c>
      <c r="G47" s="5" t="s">
        <v>41</v>
      </c>
      <c r="H47" s="5" t="s">
        <v>115</v>
      </c>
    </row>
    <row r="48" spans="2:8" x14ac:dyDescent="0.25">
      <c r="B48" s="90" t="str">
        <f t="shared" ca="1" si="0"/>
        <v>Glarus</v>
      </c>
      <c r="C48" s="85" t="s">
        <v>115</v>
      </c>
      <c r="D48" s="5" t="s">
        <v>42</v>
      </c>
      <c r="E48" s="5" t="s">
        <v>80</v>
      </c>
      <c r="F48" s="5" t="s">
        <v>162</v>
      </c>
      <c r="G48" s="5" t="s">
        <v>42</v>
      </c>
      <c r="H48" s="5" t="s">
        <v>115</v>
      </c>
    </row>
    <row r="49" spans="2:8" x14ac:dyDescent="0.25">
      <c r="B49" s="90" t="str">
        <f t="shared" ca="1" si="0"/>
        <v>Zug</v>
      </c>
      <c r="C49" s="85" t="s">
        <v>115</v>
      </c>
      <c r="D49" s="5" t="s">
        <v>43</v>
      </c>
      <c r="E49" s="5" t="s">
        <v>81</v>
      </c>
      <c r="F49" s="5" t="s">
        <v>163</v>
      </c>
      <c r="G49" s="5" t="s">
        <v>43</v>
      </c>
      <c r="H49" s="5" t="s">
        <v>115</v>
      </c>
    </row>
    <row r="50" spans="2:8" x14ac:dyDescent="0.25">
      <c r="B50" s="90" t="str">
        <f t="shared" ca="1" si="0"/>
        <v>Freiburg</v>
      </c>
      <c r="C50" s="85" t="s">
        <v>115</v>
      </c>
      <c r="D50" s="5" t="s">
        <v>44</v>
      </c>
      <c r="E50" s="5" t="s">
        <v>82</v>
      </c>
      <c r="F50" s="5" t="s">
        <v>164</v>
      </c>
      <c r="G50" s="5" t="s">
        <v>82</v>
      </c>
      <c r="H50" s="5" t="s">
        <v>115</v>
      </c>
    </row>
    <row r="51" spans="2:8" x14ac:dyDescent="0.25">
      <c r="B51" s="90" t="str">
        <f t="shared" ca="1" si="0"/>
        <v>Solothurn</v>
      </c>
      <c r="C51" s="85" t="s">
        <v>115</v>
      </c>
      <c r="D51" s="5" t="s">
        <v>45</v>
      </c>
      <c r="E51" s="5" t="s">
        <v>83</v>
      </c>
      <c r="F51" s="5" t="s">
        <v>165</v>
      </c>
      <c r="G51" s="5" t="s">
        <v>45</v>
      </c>
      <c r="H51" s="5" t="s">
        <v>115</v>
      </c>
    </row>
    <row r="52" spans="2:8" x14ac:dyDescent="0.25">
      <c r="B52" s="90" t="str">
        <f t="shared" ca="1" si="0"/>
        <v>Basel-Stadt</v>
      </c>
      <c r="C52" s="85" t="s">
        <v>115</v>
      </c>
      <c r="D52" s="5" t="s">
        <v>46</v>
      </c>
      <c r="E52" s="5" t="s">
        <v>84</v>
      </c>
      <c r="F52" s="5" t="s">
        <v>166</v>
      </c>
      <c r="G52" s="5" t="s">
        <v>138</v>
      </c>
      <c r="H52" s="5" t="s">
        <v>115</v>
      </c>
    </row>
    <row r="53" spans="2:8" x14ac:dyDescent="0.25">
      <c r="B53" s="90" t="str">
        <f t="shared" ca="1" si="0"/>
        <v>Basel-Landschaft</v>
      </c>
      <c r="C53" s="85" t="s">
        <v>115</v>
      </c>
      <c r="D53" s="5" t="s">
        <v>47</v>
      </c>
      <c r="E53" s="5" t="s">
        <v>85</v>
      </c>
      <c r="F53" s="5" t="s">
        <v>167</v>
      </c>
      <c r="G53" s="5" t="s">
        <v>139</v>
      </c>
      <c r="H53" s="5" t="s">
        <v>115</v>
      </c>
    </row>
    <row r="54" spans="2:8" x14ac:dyDescent="0.25">
      <c r="B54" s="90" t="str">
        <f t="shared" ca="1" si="0"/>
        <v>Schaffhausen</v>
      </c>
      <c r="C54" s="85" t="s">
        <v>115</v>
      </c>
      <c r="D54" s="5" t="s">
        <v>48</v>
      </c>
      <c r="E54" s="5" t="s">
        <v>86</v>
      </c>
      <c r="F54" s="5" t="s">
        <v>168</v>
      </c>
      <c r="G54" s="5" t="s">
        <v>48</v>
      </c>
      <c r="H54" s="5" t="s">
        <v>115</v>
      </c>
    </row>
    <row r="55" spans="2:8" x14ac:dyDescent="0.25">
      <c r="B55" s="90" t="str">
        <f t="shared" ca="1" si="0"/>
        <v>Appenzell A.Rh.</v>
      </c>
      <c r="C55" s="85" t="s">
        <v>115</v>
      </c>
      <c r="D55" s="5" t="s">
        <v>49</v>
      </c>
      <c r="E55" s="5" t="s">
        <v>87</v>
      </c>
      <c r="F55" s="5" t="s">
        <v>169</v>
      </c>
      <c r="G55" s="5" t="s">
        <v>49</v>
      </c>
      <c r="H55" s="5" t="s">
        <v>115</v>
      </c>
    </row>
    <row r="56" spans="2:8" x14ac:dyDescent="0.25">
      <c r="B56" s="90" t="str">
        <f t="shared" ca="1" si="0"/>
        <v>Appenzell I.Rh.</v>
      </c>
      <c r="C56" s="85" t="s">
        <v>115</v>
      </c>
      <c r="D56" s="5" t="s">
        <v>50</v>
      </c>
      <c r="E56" s="5" t="s">
        <v>88</v>
      </c>
      <c r="F56" s="5" t="s">
        <v>170</v>
      </c>
      <c r="G56" s="5" t="s">
        <v>50</v>
      </c>
      <c r="H56" s="5" t="s">
        <v>115</v>
      </c>
    </row>
    <row r="57" spans="2:8" x14ac:dyDescent="0.25">
      <c r="B57" s="90" t="str">
        <f t="shared" ca="1" si="0"/>
        <v>St. Gallen</v>
      </c>
      <c r="C57" s="85" t="s">
        <v>115</v>
      </c>
      <c r="D57" s="5" t="s">
        <v>51</v>
      </c>
      <c r="E57" s="5" t="s">
        <v>89</v>
      </c>
      <c r="F57" s="5" t="s">
        <v>171</v>
      </c>
      <c r="G57" s="5" t="s">
        <v>51</v>
      </c>
      <c r="H57" s="5" t="s">
        <v>115</v>
      </c>
    </row>
    <row r="58" spans="2:8" x14ac:dyDescent="0.25">
      <c r="B58" s="90" t="str">
        <f t="shared" ca="1" si="0"/>
        <v>Graubünden</v>
      </c>
      <c r="C58" s="85" t="s">
        <v>115</v>
      </c>
      <c r="D58" s="5" t="s">
        <v>52</v>
      </c>
      <c r="E58" s="5" t="s">
        <v>90</v>
      </c>
      <c r="F58" s="5" t="s">
        <v>172</v>
      </c>
      <c r="G58" s="5" t="s">
        <v>52</v>
      </c>
      <c r="H58" s="5" t="s">
        <v>115</v>
      </c>
    </row>
    <row r="59" spans="2:8" x14ac:dyDescent="0.25">
      <c r="B59" s="90" t="str">
        <f t="shared" ca="1" si="0"/>
        <v>Aargau</v>
      </c>
      <c r="C59" s="85" t="s">
        <v>115</v>
      </c>
      <c r="D59" s="5" t="s">
        <v>53</v>
      </c>
      <c r="E59" s="5" t="s">
        <v>91</v>
      </c>
      <c r="F59" s="5" t="s">
        <v>173</v>
      </c>
      <c r="G59" s="5" t="s">
        <v>53</v>
      </c>
      <c r="H59" s="5" t="s">
        <v>115</v>
      </c>
    </row>
    <row r="60" spans="2:8" x14ac:dyDescent="0.25">
      <c r="B60" s="90" t="str">
        <f t="shared" ca="1" si="0"/>
        <v>Thurgau</v>
      </c>
      <c r="C60" s="85" t="s">
        <v>115</v>
      </c>
      <c r="D60" s="5" t="s">
        <v>54</v>
      </c>
      <c r="E60" s="5" t="s">
        <v>92</v>
      </c>
      <c r="F60" s="5" t="s">
        <v>174</v>
      </c>
      <c r="G60" s="5" t="s">
        <v>54</v>
      </c>
      <c r="H60" s="5" t="s">
        <v>115</v>
      </c>
    </row>
    <row r="61" spans="2:8" x14ac:dyDescent="0.25">
      <c r="B61" s="90" t="str">
        <f t="shared" ca="1" si="0"/>
        <v>Tessin</v>
      </c>
      <c r="C61" s="85" t="s">
        <v>115</v>
      </c>
      <c r="D61" s="5" t="s">
        <v>55</v>
      </c>
      <c r="E61" s="5" t="s">
        <v>55</v>
      </c>
      <c r="F61" s="5" t="s">
        <v>132</v>
      </c>
      <c r="G61" s="5" t="s">
        <v>132</v>
      </c>
      <c r="H61" s="5" t="s">
        <v>115</v>
      </c>
    </row>
    <row r="62" spans="2:8" x14ac:dyDescent="0.25">
      <c r="B62" s="90" t="str">
        <f t="shared" ca="1" si="0"/>
        <v>Waadt</v>
      </c>
      <c r="C62" s="85" t="s">
        <v>115</v>
      </c>
      <c r="D62" s="5" t="s">
        <v>56</v>
      </c>
      <c r="E62" s="5" t="s">
        <v>93</v>
      </c>
      <c r="F62" s="5" t="s">
        <v>93</v>
      </c>
      <c r="G62" s="5" t="s">
        <v>93</v>
      </c>
      <c r="H62" s="5" t="s">
        <v>115</v>
      </c>
    </row>
    <row r="63" spans="2:8" x14ac:dyDescent="0.25">
      <c r="B63" s="90" t="str">
        <f t="shared" ca="1" si="0"/>
        <v>Wallis</v>
      </c>
      <c r="C63" s="85" t="s">
        <v>115</v>
      </c>
      <c r="D63" s="5" t="s">
        <v>57</v>
      </c>
      <c r="E63" s="5" t="s">
        <v>94</v>
      </c>
      <c r="F63" s="5" t="s">
        <v>175</v>
      </c>
      <c r="G63" s="5" t="s">
        <v>94</v>
      </c>
      <c r="H63" s="5" t="s">
        <v>115</v>
      </c>
    </row>
    <row r="64" spans="2:8" x14ac:dyDescent="0.25">
      <c r="B64" s="90" t="str">
        <f t="shared" ca="1" si="0"/>
        <v>Neuenburg</v>
      </c>
      <c r="C64" s="85" t="s">
        <v>115</v>
      </c>
      <c r="D64" s="5" t="s">
        <v>58</v>
      </c>
      <c r="E64" s="5" t="s">
        <v>95</v>
      </c>
      <c r="F64" s="5" t="s">
        <v>95</v>
      </c>
      <c r="G64" s="5" t="s">
        <v>95</v>
      </c>
      <c r="H64" s="5" t="s">
        <v>115</v>
      </c>
    </row>
    <row r="65" spans="2:8" x14ac:dyDescent="0.25">
      <c r="B65" s="90" t="str">
        <f t="shared" ca="1" si="0"/>
        <v>Genf</v>
      </c>
      <c r="C65" s="85" t="s">
        <v>115</v>
      </c>
      <c r="D65" s="5" t="s">
        <v>59</v>
      </c>
      <c r="E65" s="5" t="s">
        <v>96</v>
      </c>
      <c r="F65" s="5" t="s">
        <v>176</v>
      </c>
      <c r="G65" s="5" t="s">
        <v>133</v>
      </c>
      <c r="H65" s="5" t="s">
        <v>115</v>
      </c>
    </row>
    <row r="66" spans="2:8" x14ac:dyDescent="0.25">
      <c r="B66" s="90" t="str">
        <f t="shared" ca="1" si="0"/>
        <v>Jura</v>
      </c>
      <c r="C66" s="85" t="s">
        <v>115</v>
      </c>
      <c r="D66" s="5" t="s">
        <v>60</v>
      </c>
      <c r="E66" s="5" t="s">
        <v>60</v>
      </c>
      <c r="F66" s="5" t="s">
        <v>177</v>
      </c>
      <c r="G66" s="5" t="s">
        <v>60</v>
      </c>
      <c r="H66" s="5" t="s">
        <v>115</v>
      </c>
    </row>
    <row r="67" spans="2:8" x14ac:dyDescent="0.25">
      <c r="B67" s="90" t="str">
        <f t="shared" ref="B67:B82" ca="1" si="1">INDIRECT(ADDRESS(ROW(),$D$7+3))</f>
        <v>Zahlungen pro Einwohner 2025</v>
      </c>
      <c r="C67" s="85" t="s">
        <v>115</v>
      </c>
      <c r="D67" s="5" t="str">
        <f>"Zahlungen pro Einwohner " &amp;$G$3</f>
        <v>Zahlungen pro Einwohner 2025</v>
      </c>
      <c r="E67" s="5" t="str">
        <f>"Paiements par habitant " &amp;$G$3</f>
        <v>Paiements par habitant 2025</v>
      </c>
      <c r="F67" s="5" t="str">
        <f>"Pagamenti per abitante " &amp;$G$3</f>
        <v>Pagamenti per abitante 2025</v>
      </c>
      <c r="G67" s="5" t="str">
        <f>"Payments per capita " &amp;$G$3</f>
        <v>Payments per capita 2025</v>
      </c>
      <c r="H67" s="5" t="s">
        <v>115</v>
      </c>
    </row>
    <row r="68" spans="2:8" x14ac:dyDescent="0.25">
      <c r="B68" s="90" t="str">
        <f t="shared" ca="1" si="1"/>
        <v>in CHF; (+) Belastung Kanton; (-) Entlastung Kanton</v>
      </c>
      <c r="C68" s="85" t="s">
        <v>115</v>
      </c>
      <c r="D68" s="5" t="s">
        <v>34</v>
      </c>
      <c r="E68" s="5" t="s">
        <v>179</v>
      </c>
      <c r="F68" s="5" t="s">
        <v>185</v>
      </c>
      <c r="G68" s="5" t="s">
        <v>134</v>
      </c>
      <c r="H68" s="5" t="s">
        <v>115</v>
      </c>
    </row>
    <row r="69" spans="2:8" x14ac:dyDescent="0.25">
      <c r="B69" s="90" t="str">
        <f t="shared" ca="1" si="1"/>
        <v>Massgebende
Wohnbevölkerung</v>
      </c>
      <c r="C69" s="85" t="s">
        <v>115</v>
      </c>
      <c r="D69" s="5" t="s">
        <v>181</v>
      </c>
      <c r="E69" s="5" t="s">
        <v>187</v>
      </c>
      <c r="F69" s="5" t="s">
        <v>191</v>
      </c>
      <c r="G69" s="5" t="s">
        <v>195</v>
      </c>
      <c r="H69" s="5" t="s">
        <v>115</v>
      </c>
    </row>
    <row r="70" spans="2:8" x14ac:dyDescent="0.25">
      <c r="B70" s="90" t="str">
        <f t="shared" ca="1" si="1"/>
        <v>RI</v>
      </c>
      <c r="C70" s="85" t="s">
        <v>115</v>
      </c>
      <c r="D70" s="5" t="s">
        <v>63</v>
      </c>
      <c r="E70" s="5" t="s">
        <v>97</v>
      </c>
      <c r="F70" s="5" t="s">
        <v>97</v>
      </c>
      <c r="G70" s="5" t="s">
        <v>63</v>
      </c>
      <c r="H70" s="5" t="s">
        <v>115</v>
      </c>
    </row>
    <row r="71" spans="2:8" x14ac:dyDescent="0.25">
      <c r="B71" s="90" t="str">
        <f t="shared" ca="1" si="1"/>
        <v>Ressourcen-
ausgleich</v>
      </c>
      <c r="C71" s="85" t="s">
        <v>115</v>
      </c>
      <c r="D71" s="5" t="s">
        <v>182</v>
      </c>
      <c r="E71" s="5" t="s">
        <v>188</v>
      </c>
      <c r="F71" s="5" t="s">
        <v>192</v>
      </c>
      <c r="G71" s="5" t="s">
        <v>196</v>
      </c>
      <c r="H71" s="5" t="s">
        <v>115</v>
      </c>
    </row>
    <row r="72" spans="2:8" x14ac:dyDescent="0.25">
      <c r="B72" s="90" t="str">
        <f t="shared" ca="1" si="1"/>
        <v>Lastenausgleich</v>
      </c>
      <c r="C72" s="85" t="s">
        <v>115</v>
      </c>
      <c r="D72" s="5" t="s">
        <v>62</v>
      </c>
      <c r="E72" s="5" t="s">
        <v>70</v>
      </c>
      <c r="F72" s="5" t="s">
        <v>151</v>
      </c>
      <c r="G72" s="5" t="s">
        <v>130</v>
      </c>
      <c r="H72" s="5" t="s">
        <v>115</v>
      </c>
    </row>
    <row r="73" spans="2:8" x14ac:dyDescent="0.25">
      <c r="B73" s="90" t="str">
        <f t="shared" ca="1" si="1"/>
        <v>GLA</v>
      </c>
      <c r="C73" s="85" t="s">
        <v>115</v>
      </c>
      <c r="D73" s="5" t="s">
        <v>4</v>
      </c>
      <c r="E73" s="5" t="s">
        <v>71</v>
      </c>
      <c r="F73" s="5" t="s">
        <v>152</v>
      </c>
      <c r="G73" s="5" t="s">
        <v>127</v>
      </c>
      <c r="H73" s="5" t="s">
        <v>115</v>
      </c>
    </row>
    <row r="74" spans="2:8" x14ac:dyDescent="0.25">
      <c r="B74" s="90" t="str">
        <f t="shared" ca="1" si="1"/>
        <v>SLA A-C</v>
      </c>
      <c r="C74" s="85" t="s">
        <v>115</v>
      </c>
      <c r="D74" s="5" t="s">
        <v>5</v>
      </c>
      <c r="E74" s="5" t="s">
        <v>72</v>
      </c>
      <c r="F74" s="5" t="s">
        <v>153</v>
      </c>
      <c r="G74" s="5" t="s">
        <v>128</v>
      </c>
      <c r="H74" s="5" t="s">
        <v>115</v>
      </c>
    </row>
    <row r="75" spans="2:8" x14ac:dyDescent="0.25">
      <c r="B75" s="90" t="str">
        <f t="shared" ca="1" si="1"/>
        <v>SLA F</v>
      </c>
      <c r="C75" s="85" t="s">
        <v>115</v>
      </c>
      <c r="D75" s="5" t="s">
        <v>6</v>
      </c>
      <c r="E75" s="5" t="s">
        <v>73</v>
      </c>
      <c r="F75" s="5" t="s">
        <v>154</v>
      </c>
      <c r="G75" s="5" t="s">
        <v>129</v>
      </c>
      <c r="H75" s="5" t="s">
        <v>115</v>
      </c>
    </row>
    <row r="76" spans="2:8" x14ac:dyDescent="0.25">
      <c r="B76" s="90" t="str">
        <f t="shared" ca="1" si="1"/>
        <v>Total</v>
      </c>
      <c r="C76" s="85" t="s">
        <v>115</v>
      </c>
      <c r="D76" s="5" t="s">
        <v>3</v>
      </c>
      <c r="E76" s="5" t="s">
        <v>3</v>
      </c>
      <c r="F76" s="5" t="s">
        <v>149</v>
      </c>
      <c r="G76" s="5" t="s">
        <v>3</v>
      </c>
      <c r="H76" s="5" t="s">
        <v>115</v>
      </c>
    </row>
    <row r="77" spans="2:8" ht="11.25" customHeight="1" x14ac:dyDescent="0.25">
      <c r="B77" s="90" t="str">
        <f t="shared" ca="1" si="1"/>
        <v>Temporäre Massnahmen</v>
      </c>
      <c r="C77" s="85" t="s">
        <v>115</v>
      </c>
      <c r="D77" s="5" t="s">
        <v>215</v>
      </c>
      <c r="E77" s="5" t="s">
        <v>216</v>
      </c>
      <c r="F77" s="5" t="s">
        <v>217</v>
      </c>
      <c r="G77" s="5" t="s">
        <v>218</v>
      </c>
      <c r="H77" s="5" t="s">
        <v>115</v>
      </c>
    </row>
    <row r="78" spans="2:8" x14ac:dyDescent="0.25">
      <c r="B78" s="90" t="str">
        <f t="shared" ca="1" si="1"/>
        <v>Härte-
ausgleich</v>
      </c>
      <c r="C78" s="85" t="s">
        <v>115</v>
      </c>
      <c r="D78" s="5" t="s">
        <v>183</v>
      </c>
      <c r="E78" s="5" t="s">
        <v>189</v>
      </c>
      <c r="F78" s="5" t="s">
        <v>193</v>
      </c>
      <c r="G78" s="5" t="s">
        <v>197</v>
      </c>
      <c r="H78" s="5" t="s">
        <v>115</v>
      </c>
    </row>
    <row r="79" spans="2:8" ht="11.25" customHeight="1" x14ac:dyDescent="0.25">
      <c r="B79" s="90" t="str">
        <f t="shared" ca="1" si="1"/>
        <v>Abfederungs-
massnahmen</v>
      </c>
      <c r="C79" s="85" t="s">
        <v>115</v>
      </c>
      <c r="D79" s="5" t="s">
        <v>207</v>
      </c>
      <c r="E79" s="5" t="s">
        <v>208</v>
      </c>
      <c r="F79" s="92" t="s">
        <v>210</v>
      </c>
      <c r="G79" s="5" t="s">
        <v>209</v>
      </c>
      <c r="H79" s="5" t="s">
        <v>115</v>
      </c>
    </row>
    <row r="80" spans="2:8" ht="11.25" customHeight="1" x14ac:dyDescent="0.25">
      <c r="B80" s="90" t="str">
        <f t="shared" ca="1" si="1"/>
        <v>Ergänzungs-
beitrag</v>
      </c>
      <c r="C80" s="85" t="s">
        <v>115</v>
      </c>
      <c r="D80" s="5" t="s">
        <v>211</v>
      </c>
      <c r="E80" s="5" t="s">
        <v>214</v>
      </c>
      <c r="F80" s="5" t="s">
        <v>212</v>
      </c>
      <c r="G80" s="5" t="s">
        <v>213</v>
      </c>
      <c r="H80" s="5" t="s">
        <v>115</v>
      </c>
    </row>
    <row r="81" spans="2:8" x14ac:dyDescent="0.25">
      <c r="B81" s="90" t="str">
        <f t="shared" ca="1" si="1"/>
        <v>Total</v>
      </c>
      <c r="C81" s="85" t="s">
        <v>115</v>
      </c>
      <c r="D81" s="5" t="s">
        <v>3</v>
      </c>
      <c r="E81" s="5" t="s">
        <v>3</v>
      </c>
      <c r="F81" s="5" t="s">
        <v>149</v>
      </c>
      <c r="G81" s="5" t="s">
        <v>3</v>
      </c>
      <c r="H81" s="5" t="s">
        <v>115</v>
      </c>
    </row>
    <row r="82" spans="2:8" x14ac:dyDescent="0.25">
      <c r="B82" s="91" t="str">
        <f t="shared" ca="1" si="1"/>
        <v xml:space="preserve">RI = Ressourcenindex; GLA = Geografisch-topografischer Lastenausgleich; 
SLA = Soziodemografischer Lastenausgleich; A-C = Bereiche Armut, Altersstruktur, Ausländerintegration; F = Kernstadtproblematik
</v>
      </c>
      <c r="C82" s="85" t="s">
        <v>115</v>
      </c>
      <c r="D82" s="5" t="s">
        <v>238</v>
      </c>
      <c r="E82" s="5" t="s">
        <v>239</v>
      </c>
      <c r="F82" s="5" t="s">
        <v>240</v>
      </c>
      <c r="G82" s="5" t="s">
        <v>241</v>
      </c>
      <c r="H82" s="5" t="s">
        <v>115</v>
      </c>
    </row>
  </sheetData>
  <conditionalFormatting sqref="I4:K4">
    <cfRule type="expression" dxfId="0" priority="1">
      <formula>I4=0</formula>
    </cfRule>
  </conditionalFormatting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INTRO</vt:lpstr>
      <vt:lpstr>TOTAL-1</vt:lpstr>
      <vt:lpstr>TOTAL-2</vt:lpstr>
      <vt:lpstr>'TOTAL-1'!Druckbereich</vt:lpstr>
      <vt:lpstr>'TOTAL-2'!Druckbereich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2024-06-04T10:55:58Z</dcterms:modified>
</cp:coreProperties>
</file>