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E13"/>
  <c r="E15"/>
  <c r="E17"/>
  <c r="E19"/>
  <c r="E21"/>
  <c r="E23"/>
  <c r="E25"/>
  <c r="E27"/>
  <c r="E29"/>
  <c r="E31"/>
  <c r="C33" i="7"/>
  <c r="C7" i="8"/>
  <c r="C9"/>
  <c r="E8"/>
  <c r="E10"/>
  <c r="E12"/>
  <c r="E14"/>
  <c r="E16"/>
  <c r="E18"/>
  <c r="E20"/>
  <c r="E22"/>
  <c r="E24"/>
  <c r="E26"/>
  <c r="E28"/>
  <c r="E30"/>
  <c r="E32"/>
  <c r="D7"/>
  <c r="D9"/>
  <c r="A2" i="4"/>
  <c r="G7" i="6"/>
  <c r="G8"/>
  <c r="H8" s="1"/>
  <c r="I8" s="1"/>
  <c r="G8" i="7" s="1"/>
  <c r="H8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H26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H30" s="1"/>
  <c r="G31" i="6"/>
  <c r="H31" s="1"/>
  <c r="I31" s="1"/>
  <c r="G31" i="7" s="1"/>
  <c r="G32" i="6"/>
  <c r="H32" s="1"/>
  <c r="I32" s="1"/>
  <c r="G32" i="7" s="1"/>
  <c r="F7"/>
  <c r="H12"/>
  <c r="D11" i="9" s="1"/>
  <c r="H14" i="7"/>
  <c r="H16"/>
  <c r="D15" i="9" s="1"/>
  <c r="H18" i="7"/>
  <c r="H20"/>
  <c r="D19" i="9" s="1"/>
  <c r="H22" i="7"/>
  <c r="H24"/>
  <c r="D23" i="9" s="1"/>
  <c r="H28" i="7"/>
  <c r="D27" i="9" s="1"/>
  <c r="H32" i="7"/>
  <c r="D31" i="9" s="1"/>
  <c r="A2"/>
  <c r="C11"/>
  <c r="C19"/>
  <c r="C27"/>
  <c r="D11" i="8"/>
  <c r="D13"/>
  <c r="D15"/>
  <c r="D17"/>
  <c r="D19"/>
  <c r="D21"/>
  <c r="D23"/>
  <c r="D25"/>
  <c r="D27"/>
  <c r="D29"/>
  <c r="D31"/>
  <c r="E1" i="2"/>
  <c r="B11" i="9"/>
  <c r="B13"/>
  <c r="B15"/>
  <c r="B17"/>
  <c r="B19"/>
  <c r="B21"/>
  <c r="B23"/>
  <c r="B27"/>
  <c r="B31"/>
  <c r="J33" i="2"/>
  <c r="B2" i="3"/>
  <c r="A2" i="5"/>
  <c r="E1" i="6"/>
  <c r="D1" i="7"/>
  <c r="H11"/>
  <c r="H13"/>
  <c r="H15"/>
  <c r="H17"/>
  <c r="H19"/>
  <c r="H21"/>
  <c r="H23"/>
  <c r="H25"/>
  <c r="H27"/>
  <c r="H29"/>
  <c r="H31"/>
  <c r="D33"/>
  <c r="C13" i="8"/>
  <c r="C17"/>
  <c r="C21"/>
  <c r="C25"/>
  <c r="C29"/>
  <c r="C13" i="9"/>
  <c r="C17"/>
  <c r="C21"/>
  <c r="C31" l="1"/>
  <c r="C23"/>
  <c r="C15"/>
  <c r="F29"/>
  <c r="H30" i="8"/>
  <c r="E29" i="9"/>
  <c r="D29"/>
  <c r="B29"/>
  <c r="C29"/>
  <c r="F25"/>
  <c r="H26" i="8"/>
  <c r="E25" i="9"/>
  <c r="D25"/>
  <c r="B25"/>
  <c r="C25"/>
  <c r="F7"/>
  <c r="H8" i="8"/>
  <c r="E7" i="9"/>
  <c r="C7"/>
  <c r="B7"/>
  <c r="D7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1"/>
  <c r="H22" i="8"/>
  <c r="E21" i="9"/>
  <c r="F17"/>
  <c r="H18" i="8"/>
  <c r="E17" i="9"/>
  <c r="F13"/>
  <c r="H14" i="8"/>
  <c r="E13" i="9"/>
  <c r="F7" i="8"/>
  <c r="F33" i="7"/>
  <c r="F33" i="8" s="1"/>
  <c r="G30" i="9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9"/>
  <c r="G33" i="6"/>
  <c r="H33" s="1"/>
  <c r="H7"/>
  <c r="I7" s="1"/>
  <c r="E33" i="7"/>
  <c r="E7" i="8"/>
  <c r="C30" i="9"/>
  <c r="C28"/>
  <c r="C26"/>
  <c r="C24"/>
  <c r="C22"/>
  <c r="C20"/>
  <c r="C18"/>
  <c r="C16"/>
  <c r="C14"/>
  <c r="C12"/>
  <c r="C10"/>
  <c r="B30"/>
  <c r="B26"/>
  <c r="B22"/>
  <c r="B18"/>
  <c r="B14"/>
  <c r="B10"/>
  <c r="B28"/>
  <c r="B20"/>
  <c r="B12"/>
  <c r="D21"/>
  <c r="D17"/>
  <c r="D13"/>
  <c r="D30"/>
  <c r="D28"/>
  <c r="D26"/>
  <c r="D24"/>
  <c r="D22"/>
  <c r="D20"/>
  <c r="D18"/>
  <c r="D16"/>
  <c r="D14"/>
  <c r="D12"/>
  <c r="D10"/>
  <c r="F31"/>
  <c r="H32" i="8"/>
  <c r="E31" i="9"/>
  <c r="F27"/>
  <c r="H28" i="8"/>
  <c r="E27" i="9"/>
  <c r="F23"/>
  <c r="H24" i="8"/>
  <c r="E23" i="9"/>
  <c r="F19"/>
  <c r="H20" i="8"/>
  <c r="E19" i="9"/>
  <c r="F15"/>
  <c r="H16" i="8"/>
  <c r="E15" i="9"/>
  <c r="F11"/>
  <c r="H12" i="8"/>
  <c r="E11" i="9"/>
  <c r="G31"/>
  <c r="G32" i="8"/>
  <c r="G29" i="9"/>
  <c r="G30" i="8"/>
  <c r="G27" i="9"/>
  <c r="H27" s="1"/>
  <c r="G28" i="8"/>
  <c r="G25" i="9"/>
  <c r="G26" i="8"/>
  <c r="G23" i="9"/>
  <c r="G24" i="8"/>
  <c r="G21" i="9"/>
  <c r="H21" s="1"/>
  <c r="G22" i="8"/>
  <c r="G19" i="9"/>
  <c r="H19" s="1"/>
  <c r="G20" i="8"/>
  <c r="G17" i="9"/>
  <c r="G18" i="8"/>
  <c r="G15" i="9"/>
  <c r="G16" i="8"/>
  <c r="G13" i="9"/>
  <c r="H13" s="1"/>
  <c r="G14" i="8"/>
  <c r="G11" i="9"/>
  <c r="G12" i="8"/>
  <c r="G10"/>
  <c r="G7" i="9"/>
  <c r="G8" i="8"/>
  <c r="C33"/>
  <c r="H11" i="9"/>
  <c r="B24"/>
  <c r="B16"/>
  <c r="H16" s="1"/>
  <c r="H9" i="7"/>
  <c r="G8" i="9" s="1"/>
  <c r="H10" i="7"/>
  <c r="H15" i="9" l="1"/>
  <c r="H23"/>
  <c r="H31"/>
  <c r="H17"/>
  <c r="H14"/>
  <c r="H22"/>
  <c r="H30"/>
  <c r="F9"/>
  <c r="H10" i="8"/>
  <c r="E9" i="9"/>
  <c r="B9"/>
  <c r="D9"/>
  <c r="C9"/>
  <c r="E33" i="8"/>
  <c r="E8" i="9"/>
  <c r="H9" i="8"/>
  <c r="F8" i="9"/>
  <c r="B8"/>
  <c r="C8"/>
  <c r="D8"/>
  <c r="G7" i="7"/>
  <c r="I33" i="6"/>
  <c r="G9" i="9"/>
  <c r="H12"/>
  <c r="H28"/>
  <c r="H7"/>
  <c r="H25"/>
  <c r="H29"/>
  <c r="H24"/>
  <c r="H20"/>
  <c r="H10"/>
  <c r="H18"/>
  <c r="H26"/>
  <c r="G33" i="7" l="1"/>
  <c r="G7" i="8"/>
  <c r="H7" i="7"/>
  <c r="G6" i="9" s="1"/>
  <c r="H8"/>
  <c r="H9"/>
  <c r="G37" l="1"/>
  <c r="G38" s="1"/>
  <c r="E6"/>
  <c r="H7" i="8"/>
  <c r="H33" i="7"/>
  <c r="F6" i="9"/>
  <c r="B6"/>
  <c r="C6"/>
  <c r="D6"/>
  <c r="G33" i="8"/>
  <c r="D37" i="9" l="1"/>
  <c r="D38" s="1"/>
  <c r="B37"/>
  <c r="B38" s="1"/>
  <c r="H6"/>
  <c r="H33" i="8"/>
  <c r="F32" i="9"/>
  <c r="E32"/>
  <c r="C32"/>
  <c r="B32"/>
  <c r="D32"/>
  <c r="D34" s="1"/>
  <c r="D35" s="1"/>
  <c r="E37"/>
  <c r="E38" s="1"/>
  <c r="E34"/>
  <c r="E35" s="1"/>
  <c r="C37"/>
  <c r="C38" s="1"/>
  <c r="C34"/>
  <c r="C35" s="1"/>
  <c r="F37"/>
  <c r="F38" s="1"/>
  <c r="F34"/>
  <c r="F35" s="1"/>
  <c r="G32"/>
  <c r="G34" s="1"/>
  <c r="G35" s="1"/>
  <c r="H32" l="1"/>
  <c r="B34"/>
  <c r="B35" s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<sst xmlns="http://schemas.openxmlformats.org/spreadsheetml/2006/main" count="446" uniqueCount="117">
  <si>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</si>
  <si>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</si>
  <si>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</si>
  <si>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</si>
  <si>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</si>
  <si>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</si>
  <si>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</si>
  <si>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</si>
  <si>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</si>
  <si>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</si>
  <si>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</si>
  <si>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</si>
  <si>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</si>
  <si>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</si>
  <si>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</si>
  <si>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</si>
  <si>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</si>
  <si>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</si>
  <si>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</si>
  <si>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</si>
  <si>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</si>
  <si>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</si>
  <si>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</si>
  <si>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</si>
  <si>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</si>
  <si>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</si>
  <si>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</si>
  <si>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</si>
  <si>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</si>
  <si>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</si>
  <si>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</si>
  <si>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</si>
  <si>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</si>
  <si>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</si>
  <si>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</si>
  <si>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</si>
  <si>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</si>
  <si>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</si>
  <si>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</si>
  <si>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</si>
  <si>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</si>
  <si>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</si>
  <si>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</si>
  <si>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</si>
  <si>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</si>
  <si>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</si>
  <si>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</si>
  <si>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</si>
  <si>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</si>
  <si>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</si>
  <si>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</si>
  <si>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</si>
  <si>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</si>
  <si>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</si>
  <si>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</si>
  <si>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</si>
  <si>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</si>
  <si>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</si>
  <si>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</si>
  <si>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</si>
  <si>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</si>
  <si>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</si>
  <si>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</si>
  <si>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</si>
  <si>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</si>
  <si>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</si>
  <si>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</si>
  <si>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</si>
  <si>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</si>
  <si>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</si>
  <si>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</si>
  <si>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</si>
  <si>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</si>
  <si>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</si>
  <si>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</si>
  <si>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</si>
  <si>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</si>
  <si>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</si>
  <si>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</si>
  <si>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</si>
  <si>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</si>
  <si>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</si>
  <si>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</si>
  <si>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</si>
  <si>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</si>
  <si>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</si>
  <si>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</si>
  <si>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</si>
  <si>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</si>
  <si>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</si>
  <si>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</si>
  <si>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</si>
  <si>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</si>
  <si>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</si>
  <si>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</si>
  <si>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</si>
  <si>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</si>
  <si>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</si>
  <si>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</si>
  <si>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</si>
  <si>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</si>
  <si>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</si>
  <si>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</si>
  <si>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</si>
  <si>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</si>
  <si>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</si>
  <si>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</si>
  <si>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</si>
  <si>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</si>
  <si>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</si>
  <si>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</si>
  <si>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</si>
  <si>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</si>
  <si>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Graubünden*</t>
  </si>
  <si>
    <t>Jura**</t>
  </si>
  <si>
    <t xml:space="preserve">* Estimation </t>
  </si>
  <si>
    <t>** Correction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</si>
</sst>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3" borderId="23" xfId="0" applyFont="1" applyFill="1" applyBorder="1" applyAlignment="1">
      <alignment vertical="center"/>
    </xf>
    <xf numFmtId="0" fontId="25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2007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2013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2013</v>
      </c>
    </row>
    <row r="31" spans="2:4">
      <c r="B31" s="13" t="s">
        <v>22</v>
      </c>
      <c r="C31" s="14">
        <v>2007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2007</v>
      </c>
      <c r="D1" s="17"/>
      <c r="E1" s="18" t="str">
        <f>Info!A4</f>
        <v>Reference year 2013</v>
      </c>
      <c r="F1" s="19"/>
      <c r="J1" s="20" t="str">
        <f>Info!$C$28</f>
        <v>FA_2013_20120910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804428</v>
      </c>
      <c r="D7" s="42">
        <v>52721482.100000001</v>
      </c>
      <c r="E7" s="42">
        <v>29200</v>
      </c>
      <c r="F7" s="42">
        <v>228607</v>
      </c>
      <c r="G7" s="42">
        <v>2667887.7000000002</v>
      </c>
      <c r="H7" s="42">
        <v>575821</v>
      </c>
      <c r="I7" s="42">
        <v>50053594.399999999</v>
      </c>
      <c r="J7" s="43">
        <f t="shared" ref="J7:J32" si="0">I7-(E7/1000*H7)</f>
        <v>33239621.199999999</v>
      </c>
      <c r="K7" s="1"/>
      <c r="L7" s="44"/>
    </row>
    <row r="8" spans="1:12">
      <c r="B8" s="45" t="s">
        <v>49</v>
      </c>
      <c r="C8" s="46">
        <v>604301</v>
      </c>
      <c r="D8" s="46">
        <v>28752354.600000001</v>
      </c>
      <c r="E8" s="46">
        <v>29200</v>
      </c>
      <c r="F8" s="46">
        <v>214306</v>
      </c>
      <c r="G8" s="46">
        <v>2264777.5</v>
      </c>
      <c r="H8" s="46">
        <v>389995</v>
      </c>
      <c r="I8" s="46">
        <v>26487577.100000001</v>
      </c>
      <c r="J8" s="47">
        <f t="shared" si="0"/>
        <v>15099723.100000001</v>
      </c>
      <c r="K8" s="1"/>
      <c r="L8" s="44"/>
    </row>
    <row r="9" spans="1:12">
      <c r="B9" s="48" t="s">
        <v>50</v>
      </c>
      <c r="C9" s="49">
        <v>209993</v>
      </c>
      <c r="D9" s="49">
        <v>11003218.199999999</v>
      </c>
      <c r="E9" s="49">
        <v>29200</v>
      </c>
      <c r="F9" s="49">
        <v>64715</v>
      </c>
      <c r="G9" s="49">
        <v>827185.5</v>
      </c>
      <c r="H9" s="49">
        <v>145278</v>
      </c>
      <c r="I9" s="49">
        <v>10176032.699999999</v>
      </c>
      <c r="J9" s="50">
        <f t="shared" si="0"/>
        <v>5933915.0999999996</v>
      </c>
      <c r="K9" s="1"/>
      <c r="L9" s="44"/>
    </row>
    <row r="10" spans="1:12">
      <c r="B10" s="45" t="s">
        <v>51</v>
      </c>
      <c r="C10" s="46">
        <v>19982</v>
      </c>
      <c r="D10" s="46">
        <v>917057.4</v>
      </c>
      <c r="E10" s="46">
        <v>29200</v>
      </c>
      <c r="F10" s="46">
        <v>6421</v>
      </c>
      <c r="G10" s="46">
        <v>85112.8</v>
      </c>
      <c r="H10" s="46">
        <v>13561</v>
      </c>
      <c r="I10" s="46">
        <v>831944.6</v>
      </c>
      <c r="J10" s="47">
        <f t="shared" si="0"/>
        <v>435963.39999999997</v>
      </c>
      <c r="K10" s="1"/>
      <c r="L10" s="44"/>
    </row>
    <row r="11" spans="1:12">
      <c r="B11" s="48" t="s">
        <v>52</v>
      </c>
      <c r="C11" s="49">
        <v>81183</v>
      </c>
      <c r="D11" s="49">
        <v>6762756.5</v>
      </c>
      <c r="E11" s="49">
        <v>29200</v>
      </c>
      <c r="F11" s="49">
        <v>23065</v>
      </c>
      <c r="G11" s="49">
        <v>294589.2</v>
      </c>
      <c r="H11" s="49">
        <v>58118</v>
      </c>
      <c r="I11" s="49">
        <v>6468167.2999999998</v>
      </c>
      <c r="J11" s="50">
        <f t="shared" si="0"/>
        <v>4771121.7</v>
      </c>
      <c r="K11" s="1"/>
      <c r="L11" s="44"/>
    </row>
    <row r="12" spans="1:12">
      <c r="B12" s="45" t="s">
        <v>53</v>
      </c>
      <c r="C12" s="46">
        <v>20513</v>
      </c>
      <c r="D12" s="46">
        <v>1070494</v>
      </c>
      <c r="E12" s="46">
        <v>29200</v>
      </c>
      <c r="F12" s="46">
        <v>7077</v>
      </c>
      <c r="G12" s="46">
        <v>89721.5</v>
      </c>
      <c r="H12" s="46">
        <v>13436</v>
      </c>
      <c r="I12" s="46">
        <v>980772.5</v>
      </c>
      <c r="J12" s="47">
        <f t="shared" si="0"/>
        <v>588441.30000000005</v>
      </c>
      <c r="K12" s="1"/>
      <c r="L12" s="44"/>
    </row>
    <row r="13" spans="1:12">
      <c r="B13" s="48" t="s">
        <v>54</v>
      </c>
      <c r="C13" s="49">
        <v>23974</v>
      </c>
      <c r="D13" s="49">
        <v>1721837.7</v>
      </c>
      <c r="E13" s="49">
        <v>29200</v>
      </c>
      <c r="F13" s="49">
        <v>6237</v>
      </c>
      <c r="G13" s="49">
        <v>84717.2</v>
      </c>
      <c r="H13" s="49">
        <v>17737</v>
      </c>
      <c r="I13" s="49">
        <v>1637120.5</v>
      </c>
      <c r="J13" s="50">
        <f t="shared" si="0"/>
        <v>1119200.1000000001</v>
      </c>
      <c r="K13" s="1"/>
      <c r="L13" s="44"/>
    </row>
    <row r="14" spans="1:12">
      <c r="B14" s="45" t="s">
        <v>55</v>
      </c>
      <c r="C14" s="46">
        <v>22301</v>
      </c>
      <c r="D14" s="46">
        <v>1075860.8</v>
      </c>
      <c r="E14" s="46">
        <v>29200</v>
      </c>
      <c r="F14" s="46">
        <v>7124</v>
      </c>
      <c r="G14" s="46">
        <v>99490.7</v>
      </c>
      <c r="H14" s="46">
        <v>15177</v>
      </c>
      <c r="I14" s="46">
        <v>976370.1</v>
      </c>
      <c r="J14" s="47">
        <f t="shared" si="0"/>
        <v>533201.69999999995</v>
      </c>
      <c r="K14" s="1"/>
      <c r="L14" s="44"/>
    </row>
    <row r="15" spans="1:12">
      <c r="B15" s="48" t="s">
        <v>56</v>
      </c>
      <c r="C15" s="49">
        <v>63909</v>
      </c>
      <c r="D15" s="49">
        <v>5938572.2999999998</v>
      </c>
      <c r="E15" s="49">
        <v>29200</v>
      </c>
      <c r="F15" s="49">
        <v>15632</v>
      </c>
      <c r="G15" s="49">
        <v>184296.2</v>
      </c>
      <c r="H15" s="49">
        <v>48277</v>
      </c>
      <c r="I15" s="49">
        <v>5754276.0999999996</v>
      </c>
      <c r="J15" s="50">
        <f t="shared" si="0"/>
        <v>4344587.6999999993</v>
      </c>
      <c r="K15" s="1"/>
      <c r="L15" s="44"/>
    </row>
    <row r="16" spans="1:12">
      <c r="B16" s="45" t="s">
        <v>57</v>
      </c>
      <c r="C16" s="46">
        <v>148206</v>
      </c>
      <c r="D16" s="46">
        <v>7581221.2999999998</v>
      </c>
      <c r="E16" s="46">
        <v>29200</v>
      </c>
      <c r="F16" s="46">
        <v>48367</v>
      </c>
      <c r="G16" s="46">
        <v>591989</v>
      </c>
      <c r="H16" s="46">
        <v>99839</v>
      </c>
      <c r="I16" s="46">
        <v>6989232.2999999998</v>
      </c>
      <c r="J16" s="47">
        <f t="shared" si="0"/>
        <v>4073933.5</v>
      </c>
      <c r="K16" s="1"/>
      <c r="L16" s="44"/>
    </row>
    <row r="17" spans="2:12">
      <c r="B17" s="48" t="s">
        <v>58</v>
      </c>
      <c r="C17" s="49">
        <v>154317</v>
      </c>
      <c r="D17" s="49">
        <v>7892920</v>
      </c>
      <c r="E17" s="49">
        <v>29200</v>
      </c>
      <c r="F17" s="49">
        <v>48223</v>
      </c>
      <c r="G17" s="49">
        <v>537329.9</v>
      </c>
      <c r="H17" s="49">
        <v>106094</v>
      </c>
      <c r="I17" s="49">
        <v>7355590.0999999996</v>
      </c>
      <c r="J17" s="50">
        <f t="shared" si="0"/>
        <v>4257645.3</v>
      </c>
      <c r="K17" s="1"/>
      <c r="L17" s="44"/>
    </row>
    <row r="18" spans="2:12">
      <c r="B18" s="45" t="s">
        <v>59</v>
      </c>
      <c r="C18" s="46">
        <v>122833</v>
      </c>
      <c r="D18" s="46">
        <v>6986900.0999999996</v>
      </c>
      <c r="E18" s="46">
        <v>29200</v>
      </c>
      <c r="F18" s="46">
        <v>44736</v>
      </c>
      <c r="G18" s="46">
        <v>481916.9</v>
      </c>
      <c r="H18" s="46">
        <v>78097</v>
      </c>
      <c r="I18" s="46">
        <v>6504983.2000000002</v>
      </c>
      <c r="J18" s="47">
        <f t="shared" si="0"/>
        <v>4224550.8000000007</v>
      </c>
      <c r="K18" s="1"/>
      <c r="L18" s="44"/>
    </row>
    <row r="19" spans="2:12">
      <c r="B19" s="48" t="s">
        <v>60</v>
      </c>
      <c r="C19" s="49">
        <v>159585</v>
      </c>
      <c r="D19" s="49">
        <v>10164590.6</v>
      </c>
      <c r="E19" s="49">
        <v>29200</v>
      </c>
      <c r="F19" s="49">
        <v>41191</v>
      </c>
      <c r="G19" s="49">
        <v>461469.3</v>
      </c>
      <c r="H19" s="49">
        <v>118394</v>
      </c>
      <c r="I19" s="49">
        <v>9703121.3000000007</v>
      </c>
      <c r="J19" s="50">
        <f t="shared" si="0"/>
        <v>6246016.5000000009</v>
      </c>
      <c r="K19" s="1"/>
      <c r="L19" s="44"/>
    </row>
    <row r="20" spans="2:12">
      <c r="B20" s="45" t="s">
        <v>61</v>
      </c>
      <c r="C20" s="46">
        <v>44020</v>
      </c>
      <c r="D20" s="46">
        <v>2319744.2999999998</v>
      </c>
      <c r="E20" s="46">
        <v>29200</v>
      </c>
      <c r="F20" s="46">
        <v>13507</v>
      </c>
      <c r="G20" s="46">
        <v>176819.5</v>
      </c>
      <c r="H20" s="46">
        <v>30513</v>
      </c>
      <c r="I20" s="46">
        <v>2142924.7999999998</v>
      </c>
      <c r="J20" s="47">
        <f t="shared" si="0"/>
        <v>1251945.1999999997</v>
      </c>
      <c r="K20" s="1"/>
      <c r="L20" s="44"/>
    </row>
    <row r="21" spans="2:12">
      <c r="B21" s="48" t="s">
        <v>62</v>
      </c>
      <c r="C21" s="49">
        <v>30834</v>
      </c>
      <c r="D21" s="49">
        <v>1613457.7</v>
      </c>
      <c r="E21" s="49">
        <v>29200</v>
      </c>
      <c r="F21" s="49">
        <v>10012</v>
      </c>
      <c r="G21" s="49">
        <v>128961.1</v>
      </c>
      <c r="H21" s="49">
        <v>20822</v>
      </c>
      <c r="I21" s="49">
        <v>1484496.6</v>
      </c>
      <c r="J21" s="50">
        <f t="shared" si="0"/>
        <v>876494.20000000007</v>
      </c>
      <c r="K21" s="1"/>
      <c r="L21" s="44"/>
    </row>
    <row r="22" spans="2:12">
      <c r="B22" s="45" t="s">
        <v>63</v>
      </c>
      <c r="C22" s="46">
        <v>8730</v>
      </c>
      <c r="D22" s="46">
        <v>490906.9</v>
      </c>
      <c r="E22" s="46">
        <v>29200</v>
      </c>
      <c r="F22" s="46">
        <v>2820</v>
      </c>
      <c r="G22" s="46">
        <v>39170</v>
      </c>
      <c r="H22" s="46">
        <v>5910</v>
      </c>
      <c r="I22" s="46">
        <v>451736.9</v>
      </c>
      <c r="J22" s="47">
        <f t="shared" si="0"/>
        <v>279164.90000000002</v>
      </c>
      <c r="K22" s="1"/>
      <c r="L22" s="44"/>
    </row>
    <row r="23" spans="2:12">
      <c r="B23" s="48" t="s">
        <v>64</v>
      </c>
      <c r="C23" s="49">
        <v>268776</v>
      </c>
      <c r="D23" s="49">
        <v>13562810.300000001</v>
      </c>
      <c r="E23" s="49">
        <v>29200</v>
      </c>
      <c r="F23" s="49">
        <v>87277</v>
      </c>
      <c r="G23" s="49">
        <v>1099842.8</v>
      </c>
      <c r="H23" s="49">
        <v>181499</v>
      </c>
      <c r="I23" s="49">
        <v>12462967.5</v>
      </c>
      <c r="J23" s="50">
        <f t="shared" si="0"/>
        <v>7163196.7000000002</v>
      </c>
      <c r="K23" s="1"/>
      <c r="L23" s="44"/>
    </row>
    <row r="24" spans="2:12">
      <c r="B24" s="45" t="s">
        <v>65</v>
      </c>
      <c r="C24" s="46">
        <v>122232</v>
      </c>
      <c r="D24" s="46">
        <v>5798014.7999999998</v>
      </c>
      <c r="E24" s="46">
        <v>29200</v>
      </c>
      <c r="F24" s="46">
        <v>47737</v>
      </c>
      <c r="G24" s="46">
        <v>507752.1</v>
      </c>
      <c r="H24" s="46">
        <v>74495</v>
      </c>
      <c r="I24" s="46">
        <v>5290262.7</v>
      </c>
      <c r="J24" s="47">
        <f t="shared" si="0"/>
        <v>3115008.7</v>
      </c>
      <c r="K24" s="1"/>
      <c r="L24" s="44"/>
    </row>
    <row r="25" spans="2:12">
      <c r="B25" s="48" t="s">
        <v>66</v>
      </c>
      <c r="C25" s="49">
        <v>335139</v>
      </c>
      <c r="D25" s="49">
        <v>19338022.600000001</v>
      </c>
      <c r="E25" s="49">
        <v>29200</v>
      </c>
      <c r="F25" s="49">
        <v>84965</v>
      </c>
      <c r="G25" s="49">
        <v>1064957</v>
      </c>
      <c r="H25" s="49">
        <v>250174</v>
      </c>
      <c r="I25" s="49">
        <v>18273065.600000001</v>
      </c>
      <c r="J25" s="50">
        <f t="shared" si="0"/>
        <v>10967984.800000001</v>
      </c>
      <c r="K25" s="1"/>
      <c r="L25" s="44"/>
    </row>
    <row r="26" spans="2:12">
      <c r="B26" s="45" t="s">
        <v>67</v>
      </c>
      <c r="C26" s="46">
        <v>137043</v>
      </c>
      <c r="D26" s="46">
        <v>7205871.5999999996</v>
      </c>
      <c r="E26" s="46">
        <v>29200</v>
      </c>
      <c r="F26" s="46">
        <v>41438</v>
      </c>
      <c r="G26" s="46">
        <v>554191</v>
      </c>
      <c r="H26" s="46">
        <v>95605</v>
      </c>
      <c r="I26" s="46">
        <v>6651680.5999999996</v>
      </c>
      <c r="J26" s="47">
        <f t="shared" si="0"/>
        <v>3860014.5999999996</v>
      </c>
      <c r="K26" s="1"/>
      <c r="L26" s="44"/>
    </row>
    <row r="27" spans="2:12">
      <c r="B27" s="48" t="s">
        <v>68</v>
      </c>
      <c r="C27" s="49">
        <v>199327</v>
      </c>
      <c r="D27" s="49">
        <v>10501596.199999999</v>
      </c>
      <c r="E27" s="49">
        <v>29200</v>
      </c>
      <c r="F27" s="49">
        <v>72987</v>
      </c>
      <c r="G27" s="49">
        <v>923904.7</v>
      </c>
      <c r="H27" s="49">
        <v>126340</v>
      </c>
      <c r="I27" s="49">
        <v>9577691.5</v>
      </c>
      <c r="J27" s="50">
        <f t="shared" si="0"/>
        <v>5888563.5</v>
      </c>
      <c r="K27" s="1"/>
      <c r="L27" s="44"/>
    </row>
    <row r="28" spans="2:12">
      <c r="B28" s="45" t="s">
        <v>69</v>
      </c>
      <c r="C28" s="46">
        <v>381309</v>
      </c>
      <c r="D28" s="46">
        <v>23059218.100000001</v>
      </c>
      <c r="E28" s="46">
        <v>29200</v>
      </c>
      <c r="F28" s="46">
        <v>127161</v>
      </c>
      <c r="G28" s="46">
        <v>1412765.6</v>
      </c>
      <c r="H28" s="46">
        <v>254148</v>
      </c>
      <c r="I28" s="46">
        <v>21646452.5</v>
      </c>
      <c r="J28" s="47">
        <f t="shared" si="0"/>
        <v>14225330.9</v>
      </c>
      <c r="K28" s="1"/>
      <c r="L28" s="44"/>
    </row>
    <row r="29" spans="2:12">
      <c r="B29" s="48" t="s">
        <v>70</v>
      </c>
      <c r="C29" s="49">
        <v>206571</v>
      </c>
      <c r="D29" s="49">
        <v>8653407.1999999993</v>
      </c>
      <c r="E29" s="49">
        <v>29200</v>
      </c>
      <c r="F29" s="49">
        <v>91390</v>
      </c>
      <c r="G29" s="49">
        <v>821116.8</v>
      </c>
      <c r="H29" s="49">
        <v>115181</v>
      </c>
      <c r="I29" s="49">
        <v>7832290.4000000004</v>
      </c>
      <c r="J29" s="50">
        <f t="shared" si="0"/>
        <v>4469005.2000000011</v>
      </c>
      <c r="K29" s="1"/>
      <c r="L29" s="44"/>
    </row>
    <row r="30" spans="2:12">
      <c r="B30" s="45" t="s">
        <v>71</v>
      </c>
      <c r="C30" s="46">
        <v>100352</v>
      </c>
      <c r="D30" s="46">
        <v>5084563.5</v>
      </c>
      <c r="E30" s="46">
        <v>29200</v>
      </c>
      <c r="F30" s="46">
        <v>34426</v>
      </c>
      <c r="G30" s="46">
        <v>402551.4</v>
      </c>
      <c r="H30" s="46">
        <v>65926</v>
      </c>
      <c r="I30" s="46">
        <v>4682012.0999999996</v>
      </c>
      <c r="J30" s="47">
        <f t="shared" si="0"/>
        <v>2756972.8999999994</v>
      </c>
      <c r="K30" s="1"/>
      <c r="L30" s="44"/>
    </row>
    <row r="31" spans="2:12">
      <c r="B31" s="48" t="s">
        <v>72</v>
      </c>
      <c r="C31" s="49">
        <v>243983</v>
      </c>
      <c r="D31" s="49">
        <v>17578937.399999999</v>
      </c>
      <c r="E31" s="49">
        <v>29200</v>
      </c>
      <c r="F31" s="49">
        <v>80438</v>
      </c>
      <c r="G31" s="49">
        <v>918624.8</v>
      </c>
      <c r="H31" s="49">
        <v>163545</v>
      </c>
      <c r="I31" s="49">
        <v>16660312.6</v>
      </c>
      <c r="J31" s="50">
        <f t="shared" si="0"/>
        <v>11884798.6</v>
      </c>
      <c r="K31" s="1"/>
      <c r="L31" s="44"/>
    </row>
    <row r="32" spans="2:12">
      <c r="B32" s="45" t="s">
        <v>73</v>
      </c>
      <c r="C32" s="46">
        <v>41936</v>
      </c>
      <c r="D32" s="46">
        <v>1846477.8</v>
      </c>
      <c r="E32" s="46">
        <v>29200</v>
      </c>
      <c r="F32" s="46">
        <v>15779</v>
      </c>
      <c r="G32" s="46">
        <v>194998.2</v>
      </c>
      <c r="H32" s="46">
        <v>26157</v>
      </c>
      <c r="I32" s="46">
        <v>1651479.6</v>
      </c>
      <c r="J32" s="47">
        <f t="shared" si="0"/>
        <v>887695.20000000007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4555777</v>
      </c>
      <c r="D33" s="54">
        <f>SUM(D7:D32)</f>
        <v>259642294</v>
      </c>
      <c r="E33" s="54">
        <f>AVERAGE(E7:E32)</f>
        <v>29200</v>
      </c>
      <c r="F33" s="54">
        <f>SUM(F7:F32)</f>
        <v>1465638</v>
      </c>
      <c r="G33" s="54">
        <f>SUM(G7:G32)</f>
        <v>16916138.400000002</v>
      </c>
      <c r="H33" s="54">
        <f>SUM(H7:H32)</f>
        <v>3090139</v>
      </c>
      <c r="I33" s="54">
        <f>SUM(I7:I32)</f>
        <v>242726155.59999993</v>
      </c>
      <c r="J33" s="55">
        <f>SUM(J7:J32)</f>
        <v>152494096.79999998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2007</v>
      </c>
      <c r="C1" s="58"/>
      <c r="D1" s="58"/>
    </row>
    <row r="2" spans="1:4" ht="15.75" customHeight="1">
      <c r="B2" s="59" t="str">
        <f>Info!A4</f>
        <v>Reference year 2013</v>
      </c>
      <c r="C2" s="60"/>
    </row>
    <row r="3" spans="1:4">
      <c r="B3" s="61"/>
      <c r="C3" s="20" t="str">
        <f>Info!$C$28</f>
        <v>FA_2013_20120910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ITS_2013_2007.xlsx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1482139.2600668101</v>
      </c>
    </row>
    <row r="8" spans="1:4" ht="15" customHeight="1">
      <c r="A8" s="68"/>
      <c r="B8" s="71" t="s">
        <v>49</v>
      </c>
      <c r="C8" s="72">
        <v>519647.895175229</v>
      </c>
    </row>
    <row r="9" spans="1:4" ht="15" customHeight="1">
      <c r="A9" s="68"/>
      <c r="B9" s="73" t="s">
        <v>50</v>
      </c>
      <c r="C9" s="74">
        <v>225613.528783396</v>
      </c>
    </row>
    <row r="10" spans="1:4" ht="15" customHeight="1">
      <c r="A10" s="68"/>
      <c r="B10" s="71" t="s">
        <v>51</v>
      </c>
      <c r="C10" s="72">
        <v>22274.034777000001</v>
      </c>
    </row>
    <row r="11" spans="1:4" ht="15" customHeight="1">
      <c r="A11" s="68"/>
      <c r="B11" s="73" t="s">
        <v>52</v>
      </c>
      <c r="C11" s="74">
        <v>122005.810806901</v>
      </c>
    </row>
    <row r="12" spans="1:4" ht="15" customHeight="1">
      <c r="A12" s="68"/>
      <c r="B12" s="71" t="s">
        <v>53</v>
      </c>
      <c r="C12" s="72">
        <v>25311.773236863799</v>
      </c>
    </row>
    <row r="13" spans="1:4" ht="15" customHeight="1">
      <c r="A13" s="68"/>
      <c r="B13" s="73" t="s">
        <v>54</v>
      </c>
      <c r="C13" s="74">
        <v>22031.676983457401</v>
      </c>
    </row>
    <row r="14" spans="1:4" ht="15" customHeight="1">
      <c r="A14" s="68"/>
      <c r="B14" s="71" t="s">
        <v>55</v>
      </c>
      <c r="C14" s="72">
        <v>24352.665086559999</v>
      </c>
    </row>
    <row r="15" spans="1:4" ht="15" customHeight="1">
      <c r="A15" s="68"/>
      <c r="B15" s="73" t="s">
        <v>56</v>
      </c>
      <c r="C15" s="74">
        <v>169957.66503420001</v>
      </c>
    </row>
    <row r="16" spans="1:4" ht="15" customHeight="1">
      <c r="A16" s="68"/>
      <c r="B16" s="71" t="s">
        <v>57</v>
      </c>
      <c r="C16" s="72">
        <v>170745.04127968801</v>
      </c>
    </row>
    <row r="17" spans="1:3" ht="15" customHeight="1">
      <c r="A17" s="68"/>
      <c r="B17" s="73" t="s">
        <v>58</v>
      </c>
      <c r="C17" s="74">
        <v>130859.537003538</v>
      </c>
    </row>
    <row r="18" spans="1:3" ht="15" customHeight="1">
      <c r="A18" s="68"/>
      <c r="B18" s="71" t="s">
        <v>59</v>
      </c>
      <c r="C18" s="72">
        <v>592886.49546936003</v>
      </c>
    </row>
    <row r="19" spans="1:3" ht="15" customHeight="1">
      <c r="A19" s="68"/>
      <c r="B19" s="73" t="s">
        <v>60</v>
      </c>
      <c r="C19" s="74">
        <v>314883.39076718502</v>
      </c>
    </row>
    <row r="20" spans="1:3" ht="15" customHeight="1">
      <c r="A20" s="68"/>
      <c r="B20" s="71" t="s">
        <v>61</v>
      </c>
      <c r="C20" s="72">
        <v>121041.318462223</v>
      </c>
    </row>
    <row r="21" spans="1:3" ht="15" customHeight="1">
      <c r="A21" s="68"/>
      <c r="B21" s="73" t="s">
        <v>62</v>
      </c>
      <c r="C21" s="74">
        <v>33319.9316986099</v>
      </c>
    </row>
    <row r="22" spans="1:3" ht="15" customHeight="1">
      <c r="A22" s="68"/>
      <c r="B22" s="71" t="s">
        <v>63</v>
      </c>
      <c r="C22" s="72">
        <v>7683.2613080573601</v>
      </c>
    </row>
    <row r="23" spans="1:3" ht="15" customHeight="1">
      <c r="A23" s="68"/>
      <c r="B23" s="73" t="s">
        <v>64</v>
      </c>
      <c r="C23" s="74">
        <v>405081.34404850198</v>
      </c>
    </row>
    <row r="24" spans="1:3" ht="15" customHeight="1">
      <c r="A24" s="68"/>
      <c r="B24" s="171" t="s">
        <v>113</v>
      </c>
      <c r="C24" s="173">
        <v>309637.45879089902</v>
      </c>
    </row>
    <row r="25" spans="1:3" ht="15" customHeight="1">
      <c r="A25" s="68"/>
      <c r="B25" s="73" t="s">
        <v>66</v>
      </c>
      <c r="C25" s="74">
        <v>449790.13790672802</v>
      </c>
    </row>
    <row r="26" spans="1:3" ht="15" customHeight="1">
      <c r="A26" s="68"/>
      <c r="B26" s="71" t="s">
        <v>67</v>
      </c>
      <c r="C26" s="72">
        <v>192116.44599862499</v>
      </c>
    </row>
    <row r="27" spans="1:3" ht="15" customHeight="1">
      <c r="A27" s="68"/>
      <c r="B27" s="73" t="s">
        <v>68</v>
      </c>
      <c r="C27" s="74">
        <v>680139.74861849996</v>
      </c>
    </row>
    <row r="28" spans="1:3" ht="15" customHeight="1">
      <c r="A28" s="68"/>
      <c r="B28" s="71" t="s">
        <v>69</v>
      </c>
      <c r="C28" s="72">
        <v>891719.56662150798</v>
      </c>
    </row>
    <row r="29" spans="1:3" ht="15" customHeight="1">
      <c r="A29" s="68"/>
      <c r="B29" s="73" t="s">
        <v>70</v>
      </c>
      <c r="C29" s="74">
        <v>310309.384924463</v>
      </c>
    </row>
    <row r="30" spans="1:3" ht="15" customHeight="1">
      <c r="A30" s="68"/>
      <c r="B30" s="71" t="s">
        <v>71</v>
      </c>
      <c r="C30" s="72">
        <v>163663.17733470499</v>
      </c>
    </row>
    <row r="31" spans="1:3" ht="15" customHeight="1">
      <c r="A31" s="68"/>
      <c r="B31" s="73" t="s">
        <v>72</v>
      </c>
      <c r="C31" s="74">
        <v>1773072.8011413701</v>
      </c>
    </row>
    <row r="32" spans="1:3" ht="15" customHeight="1">
      <c r="A32" s="68"/>
      <c r="B32" s="171" t="s">
        <v>114</v>
      </c>
      <c r="C32" s="173">
        <v>68962.315199810095</v>
      </c>
    </row>
    <row r="33" spans="1:3" s="51" customFormat="1" ht="18.75" customHeight="1">
      <c r="A33" s="75"/>
      <c r="B33" s="76" t="s">
        <v>74</v>
      </c>
      <c r="C33" s="77">
        <f>SUM(C7:C32)</f>
        <v>9229245.6665241905</v>
      </c>
    </row>
    <row r="34" spans="1:3">
      <c r="B34" s="172" t="s">
        <v>115</v>
      </c>
    </row>
    <row r="35" spans="1:3">
      <c r="B35" s="172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2007</v>
      </c>
      <c r="B1" s="57"/>
      <c r="C1" s="57"/>
    </row>
    <row r="2" spans="1:5" ht="18.75" customHeight="1">
      <c r="A2" s="78" t="str">
        <f>Info!A4</f>
        <v>Reference year 2013</v>
      </c>
      <c r="B2" s="79"/>
    </row>
    <row r="3" spans="1:5" ht="15.75" customHeight="1">
      <c r="A3" s="80"/>
      <c r="B3" s="81"/>
      <c r="C3" s="82"/>
      <c r="D3" s="20" t="str">
        <f>Info!$C$28</f>
        <v>FA_2013_20120910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320471520</v>
      </c>
      <c r="C9" s="88">
        <f t="shared" ref="C9:C34" si="0">C$35</f>
        <v>8.0000000000000002E-3</v>
      </c>
      <c r="D9" s="89">
        <f t="shared" ref="D9:D34" si="1">B9*C9</f>
        <v>2563772.16</v>
      </c>
    </row>
    <row r="10" spans="1:5" ht="15" customHeight="1">
      <c r="A10" s="45" t="s">
        <v>49</v>
      </c>
      <c r="B10" s="90">
        <v>148384308.91800001</v>
      </c>
      <c r="C10" s="91">
        <f t="shared" si="0"/>
        <v>8.0000000000000002E-3</v>
      </c>
      <c r="D10" s="92">
        <f t="shared" si="1"/>
        <v>1187074.4713440002</v>
      </c>
    </row>
    <row r="11" spans="1:5" ht="15" customHeight="1">
      <c r="A11" s="48" t="s">
        <v>50</v>
      </c>
      <c r="B11" s="93">
        <v>51610042.019000001</v>
      </c>
      <c r="C11" s="94">
        <f t="shared" si="0"/>
        <v>8.0000000000000002E-3</v>
      </c>
      <c r="D11" s="95">
        <f t="shared" si="1"/>
        <v>412880.336152</v>
      </c>
    </row>
    <row r="12" spans="1:5" ht="15" customHeight="1">
      <c r="A12" s="45" t="s">
        <v>51</v>
      </c>
      <c r="B12" s="90">
        <v>3974506.4360000002</v>
      </c>
      <c r="C12" s="91">
        <f t="shared" si="0"/>
        <v>8.0000000000000002E-3</v>
      </c>
      <c r="D12" s="92">
        <f t="shared" si="1"/>
        <v>31796.051488000001</v>
      </c>
    </row>
    <row r="13" spans="1:5" ht="15" customHeight="1">
      <c r="A13" s="48" t="s">
        <v>52</v>
      </c>
      <c r="B13" s="93">
        <v>71908160.665999994</v>
      </c>
      <c r="C13" s="94">
        <f t="shared" si="0"/>
        <v>8.0000000000000002E-3</v>
      </c>
      <c r="D13" s="95">
        <f t="shared" si="1"/>
        <v>575265.28532799997</v>
      </c>
    </row>
    <row r="14" spans="1:5" ht="15" customHeight="1">
      <c r="A14" s="45" t="s">
        <v>53</v>
      </c>
      <c r="B14" s="90">
        <v>6099499.0259999996</v>
      </c>
      <c r="C14" s="91">
        <f t="shared" si="0"/>
        <v>8.0000000000000002E-3</v>
      </c>
      <c r="D14" s="92">
        <f t="shared" si="1"/>
        <v>48795.992207999996</v>
      </c>
    </row>
    <row r="15" spans="1:5" ht="15" customHeight="1">
      <c r="A15" s="48" t="s">
        <v>54</v>
      </c>
      <c r="B15" s="93">
        <v>20590195.028999999</v>
      </c>
      <c r="C15" s="94">
        <f t="shared" si="0"/>
        <v>8.0000000000000002E-3</v>
      </c>
      <c r="D15" s="95">
        <f t="shared" si="1"/>
        <v>164721.56023199999</v>
      </c>
    </row>
    <row r="16" spans="1:5" ht="15" customHeight="1">
      <c r="A16" s="45" t="s">
        <v>55</v>
      </c>
      <c r="B16" s="90">
        <v>6001029.2170000002</v>
      </c>
      <c r="C16" s="91">
        <f t="shared" si="0"/>
        <v>8.0000000000000002E-3</v>
      </c>
      <c r="D16" s="92">
        <f t="shared" si="1"/>
        <v>48008.233736000002</v>
      </c>
    </row>
    <row r="17" spans="1:4" ht="15" customHeight="1">
      <c r="A17" s="48" t="s">
        <v>56</v>
      </c>
      <c r="B17" s="93">
        <v>42459287.906000003</v>
      </c>
      <c r="C17" s="94">
        <f t="shared" si="0"/>
        <v>8.0000000000000002E-3</v>
      </c>
      <c r="D17" s="95">
        <f t="shared" si="1"/>
        <v>339674.30324800004</v>
      </c>
    </row>
    <row r="18" spans="1:4" ht="15" customHeight="1">
      <c r="A18" s="45" t="s">
        <v>57</v>
      </c>
      <c r="B18" s="90">
        <v>23843985.173999999</v>
      </c>
      <c r="C18" s="91">
        <f t="shared" si="0"/>
        <v>8.0000000000000002E-3</v>
      </c>
      <c r="D18" s="92">
        <f t="shared" si="1"/>
        <v>190751.88139199998</v>
      </c>
    </row>
    <row r="19" spans="1:4" ht="15" customHeight="1">
      <c r="A19" s="48" t="s">
        <v>58</v>
      </c>
      <c r="B19" s="93">
        <v>21897768.397999998</v>
      </c>
      <c r="C19" s="94">
        <f t="shared" si="0"/>
        <v>8.0000000000000002E-3</v>
      </c>
      <c r="D19" s="95">
        <f t="shared" si="1"/>
        <v>175182.147184</v>
      </c>
    </row>
    <row r="20" spans="1:4" ht="15" customHeight="1">
      <c r="A20" s="45" t="s">
        <v>59</v>
      </c>
      <c r="B20" s="90">
        <v>46803403.255000003</v>
      </c>
      <c r="C20" s="91">
        <f t="shared" si="0"/>
        <v>8.0000000000000002E-3</v>
      </c>
      <c r="D20" s="92">
        <f t="shared" si="1"/>
        <v>374427.22604000004</v>
      </c>
    </row>
    <row r="21" spans="1:4" ht="15" customHeight="1">
      <c r="A21" s="48" t="s">
        <v>60</v>
      </c>
      <c r="B21" s="93">
        <v>36463639.028999999</v>
      </c>
      <c r="C21" s="94">
        <f t="shared" si="0"/>
        <v>8.0000000000000002E-3</v>
      </c>
      <c r="D21" s="95">
        <f t="shared" si="1"/>
        <v>291709.11223199998</v>
      </c>
    </row>
    <row r="22" spans="1:4" ht="15" customHeight="1">
      <c r="A22" s="45" t="s">
        <v>61</v>
      </c>
      <c r="B22" s="90">
        <v>10688953.810000001</v>
      </c>
      <c r="C22" s="91">
        <f t="shared" si="0"/>
        <v>8.0000000000000002E-3</v>
      </c>
      <c r="D22" s="92">
        <f t="shared" si="1"/>
        <v>85511.630480000007</v>
      </c>
    </row>
    <row r="23" spans="1:4" ht="15" customHeight="1">
      <c r="A23" s="48" t="s">
        <v>62</v>
      </c>
      <c r="B23" s="93">
        <v>10552065.083000001</v>
      </c>
      <c r="C23" s="94">
        <f t="shared" si="0"/>
        <v>8.0000000000000002E-3</v>
      </c>
      <c r="D23" s="95">
        <f t="shared" si="1"/>
        <v>84416.520664000011</v>
      </c>
    </row>
    <row r="24" spans="1:4" ht="15" customHeight="1">
      <c r="A24" s="45" t="s">
        <v>63</v>
      </c>
      <c r="B24" s="90">
        <v>3445363.696</v>
      </c>
      <c r="C24" s="91">
        <f t="shared" si="0"/>
        <v>8.0000000000000002E-3</v>
      </c>
      <c r="D24" s="92">
        <f t="shared" si="1"/>
        <v>27562.909567999999</v>
      </c>
    </row>
    <row r="25" spans="1:4" ht="15" customHeight="1">
      <c r="A25" s="48" t="s">
        <v>64</v>
      </c>
      <c r="B25" s="93">
        <v>78326282.583000004</v>
      </c>
      <c r="C25" s="94">
        <f t="shared" si="0"/>
        <v>8.0000000000000002E-3</v>
      </c>
      <c r="D25" s="95">
        <f t="shared" si="1"/>
        <v>626610.26066400006</v>
      </c>
    </row>
    <row r="26" spans="1:4" ht="15" customHeight="1">
      <c r="A26" s="45" t="s">
        <v>65</v>
      </c>
      <c r="B26" s="90">
        <v>39778855.261</v>
      </c>
      <c r="C26" s="91">
        <f t="shared" si="0"/>
        <v>8.0000000000000002E-3</v>
      </c>
      <c r="D26" s="92">
        <f t="shared" si="1"/>
        <v>318230.84208800003</v>
      </c>
    </row>
    <row r="27" spans="1:4" ht="15" customHeight="1">
      <c r="A27" s="48" t="s">
        <v>66</v>
      </c>
      <c r="B27" s="93">
        <v>83416241.713</v>
      </c>
      <c r="C27" s="94">
        <f t="shared" si="0"/>
        <v>8.0000000000000002E-3</v>
      </c>
      <c r="D27" s="95">
        <f t="shared" si="1"/>
        <v>667329.93370399997</v>
      </c>
    </row>
    <row r="28" spans="1:4" ht="15" customHeight="1">
      <c r="A28" s="45" t="s">
        <v>67</v>
      </c>
      <c r="B28" s="90">
        <v>37347180</v>
      </c>
      <c r="C28" s="91">
        <f t="shared" si="0"/>
        <v>8.0000000000000002E-3</v>
      </c>
      <c r="D28" s="92">
        <f t="shared" si="1"/>
        <v>298777.44</v>
      </c>
    </row>
    <row r="29" spans="1:4" ht="15" customHeight="1">
      <c r="A29" s="48" t="s">
        <v>68</v>
      </c>
      <c r="B29" s="93">
        <v>42266264.43</v>
      </c>
      <c r="C29" s="94">
        <f t="shared" si="0"/>
        <v>8.0000000000000002E-3</v>
      </c>
      <c r="D29" s="95">
        <f t="shared" si="1"/>
        <v>338130.11544000002</v>
      </c>
    </row>
    <row r="30" spans="1:4" ht="15" customHeight="1">
      <c r="A30" s="45" t="s">
        <v>69</v>
      </c>
      <c r="B30" s="90">
        <v>103347754.90000001</v>
      </c>
      <c r="C30" s="91">
        <f t="shared" si="0"/>
        <v>8.0000000000000002E-3</v>
      </c>
      <c r="D30" s="92">
        <f t="shared" si="1"/>
        <v>826782.03920000012</v>
      </c>
    </row>
    <row r="31" spans="1:4" ht="15" customHeight="1">
      <c r="A31" s="48" t="s">
        <v>70</v>
      </c>
      <c r="B31" s="93">
        <v>37050934.865000002</v>
      </c>
      <c r="C31" s="94">
        <f t="shared" si="0"/>
        <v>8.0000000000000002E-3</v>
      </c>
      <c r="D31" s="95">
        <f t="shared" si="1"/>
        <v>296407.47892000002</v>
      </c>
    </row>
    <row r="32" spans="1:4" ht="15" customHeight="1">
      <c r="A32" s="45" t="s">
        <v>71</v>
      </c>
      <c r="B32" s="90">
        <v>16258022.407</v>
      </c>
      <c r="C32" s="91">
        <f t="shared" si="0"/>
        <v>8.0000000000000002E-3</v>
      </c>
      <c r="D32" s="92">
        <f t="shared" si="1"/>
        <v>130064.179256</v>
      </c>
    </row>
    <row r="33" spans="1:4" ht="15" customHeight="1">
      <c r="A33" s="48" t="s">
        <v>72</v>
      </c>
      <c r="B33" s="93">
        <v>79784075.838</v>
      </c>
      <c r="C33" s="94">
        <f t="shared" si="0"/>
        <v>8.0000000000000002E-3</v>
      </c>
      <c r="D33" s="95">
        <f t="shared" si="1"/>
        <v>638272.60670400003</v>
      </c>
    </row>
    <row r="34" spans="1:4" ht="15" customHeight="1">
      <c r="A34" s="45" t="s">
        <v>73</v>
      </c>
      <c r="B34" s="90">
        <v>5340564</v>
      </c>
      <c r="C34" s="91">
        <f t="shared" si="0"/>
        <v>8.0000000000000002E-3</v>
      </c>
      <c r="D34" s="92">
        <f t="shared" si="1"/>
        <v>42724.512000000002</v>
      </c>
    </row>
    <row r="35" spans="1:4" s="51" customFormat="1" ht="18.75" customHeight="1">
      <c r="A35" s="96" t="s">
        <v>74</v>
      </c>
      <c r="B35" s="97">
        <f>SUM(B9:B34)</f>
        <v>1348109903.6590002</v>
      </c>
      <c r="C35" s="98">
        <v>8.0000000000000002E-3</v>
      </c>
      <c r="D35" s="99">
        <f>SUM(D9:D34)</f>
        <v>10784879.229272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2007</v>
      </c>
      <c r="B1" s="101"/>
      <c r="D1" s="102"/>
      <c r="E1" s="102"/>
    </row>
    <row r="2" spans="1:7" ht="15.75" customHeight="1">
      <c r="A2" s="103" t="str">
        <f>Info!A4</f>
        <v>Reference year 2013</v>
      </c>
      <c r="B2" s="104"/>
      <c r="C2" s="103"/>
      <c r="D2" s="102"/>
      <c r="E2" s="102"/>
    </row>
    <row r="3" spans="1:7">
      <c r="D3" s="20" t="str">
        <f>Info!$C$28</f>
        <v>FA_2013_20120910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12595646.5</v>
      </c>
      <c r="C9" s="42">
        <v>579421.48840000003</v>
      </c>
      <c r="D9" s="112">
        <f t="shared" ref="D9:D34" si="0">B9+C9</f>
        <v>13175067.988399999</v>
      </c>
      <c r="F9" s="113" t="s">
        <v>87</v>
      </c>
      <c r="G9" s="114">
        <v>2.7E-2</v>
      </c>
    </row>
    <row r="10" spans="1:7">
      <c r="A10" s="45" t="s">
        <v>49</v>
      </c>
      <c r="B10" s="46">
        <v>5841699.9000000004</v>
      </c>
      <c r="C10" s="46">
        <v>79409.137799999997</v>
      </c>
      <c r="D10" s="115">
        <f t="shared" si="0"/>
        <v>5921109.0378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1610501.2</v>
      </c>
      <c r="C11" s="49">
        <v>148441.73310000001</v>
      </c>
      <c r="D11" s="116">
        <f t="shared" si="0"/>
        <v>1758942.9331</v>
      </c>
      <c r="F11" s="113" t="s">
        <v>89</v>
      </c>
      <c r="G11" s="114">
        <v>0.125</v>
      </c>
    </row>
    <row r="12" spans="1:7">
      <c r="A12" s="45" t="s">
        <v>51</v>
      </c>
      <c r="B12" s="46">
        <v>134456.5</v>
      </c>
      <c r="C12" s="46">
        <v>4279.9094999999998</v>
      </c>
      <c r="D12" s="115">
        <f t="shared" si="0"/>
        <v>138736.40950000001</v>
      </c>
      <c r="F12" s="117" t="s">
        <v>90</v>
      </c>
      <c r="G12" s="118">
        <v>1</v>
      </c>
    </row>
    <row r="13" spans="1:7">
      <c r="A13" s="48" t="s">
        <v>52</v>
      </c>
      <c r="B13" s="49">
        <v>988442</v>
      </c>
      <c r="C13" s="49">
        <v>256322.86919999999</v>
      </c>
      <c r="D13" s="116">
        <f t="shared" si="0"/>
        <v>1244764.8692000001</v>
      </c>
    </row>
    <row r="14" spans="1:7">
      <c r="A14" s="45" t="s">
        <v>53</v>
      </c>
      <c r="B14" s="46">
        <v>148054.79999999999</v>
      </c>
      <c r="C14" s="46">
        <v>17190.828699999998</v>
      </c>
      <c r="D14" s="115">
        <f t="shared" si="0"/>
        <v>165245.6287</v>
      </c>
    </row>
    <row r="15" spans="1:7">
      <c r="A15" s="48" t="s">
        <v>54</v>
      </c>
      <c r="B15" s="49">
        <v>176858.3</v>
      </c>
      <c r="C15" s="49">
        <v>20476.235799999999</v>
      </c>
      <c r="D15" s="116">
        <f t="shared" si="0"/>
        <v>197334.53579999998</v>
      </c>
    </row>
    <row r="16" spans="1:7">
      <c r="A16" s="45" t="s">
        <v>55</v>
      </c>
      <c r="B16" s="46">
        <v>123514.4</v>
      </c>
      <c r="C16" s="46">
        <v>36524.351199999997</v>
      </c>
      <c r="D16" s="115">
        <f t="shared" si="0"/>
        <v>160038.7512</v>
      </c>
    </row>
    <row r="17" spans="1:4">
      <c r="A17" s="48" t="s">
        <v>56</v>
      </c>
      <c r="B17" s="49">
        <v>1868773</v>
      </c>
      <c r="C17" s="49">
        <v>1701654.5031000001</v>
      </c>
      <c r="D17" s="116">
        <f t="shared" si="0"/>
        <v>3570427.5031000003</v>
      </c>
    </row>
    <row r="18" spans="1:4">
      <c r="A18" s="45" t="s">
        <v>57</v>
      </c>
      <c r="B18" s="46">
        <v>1041154.2</v>
      </c>
      <c r="C18" s="46">
        <v>153339.7347</v>
      </c>
      <c r="D18" s="115">
        <f t="shared" si="0"/>
        <v>1194493.9346999999</v>
      </c>
    </row>
    <row r="19" spans="1:4">
      <c r="A19" s="48" t="s">
        <v>58</v>
      </c>
      <c r="B19" s="49">
        <v>1443352.5</v>
      </c>
      <c r="C19" s="49">
        <v>23099.5134</v>
      </c>
      <c r="D19" s="116">
        <f t="shared" si="0"/>
        <v>1466452.0134000001</v>
      </c>
    </row>
    <row r="20" spans="1:4">
      <c r="A20" s="45" t="s">
        <v>59</v>
      </c>
      <c r="B20" s="46">
        <v>2003592.1</v>
      </c>
      <c r="C20" s="46">
        <v>2025422.3293999999</v>
      </c>
      <c r="D20" s="115">
        <f t="shared" si="0"/>
        <v>4029014.4293999998</v>
      </c>
    </row>
    <row r="21" spans="1:4">
      <c r="A21" s="48" t="s">
        <v>60</v>
      </c>
      <c r="B21" s="49">
        <v>940250.1</v>
      </c>
      <c r="C21" s="49">
        <v>183831.09570000001</v>
      </c>
      <c r="D21" s="116">
        <f t="shared" si="0"/>
        <v>1124081.1957</v>
      </c>
    </row>
    <row r="22" spans="1:4">
      <c r="A22" s="45" t="s">
        <v>61</v>
      </c>
      <c r="B22" s="46">
        <v>543292.6</v>
      </c>
      <c r="C22" s="46">
        <v>237723.1765</v>
      </c>
      <c r="D22" s="115">
        <f t="shared" si="0"/>
        <v>781015.77649999992</v>
      </c>
    </row>
    <row r="23" spans="1:4">
      <c r="A23" s="48" t="s">
        <v>62</v>
      </c>
      <c r="B23" s="49">
        <v>222074.1</v>
      </c>
      <c r="C23" s="49">
        <v>8127.6346999999996</v>
      </c>
      <c r="D23" s="116">
        <f t="shared" si="0"/>
        <v>230201.7347</v>
      </c>
    </row>
    <row r="24" spans="1:4">
      <c r="A24" s="45" t="s">
        <v>63</v>
      </c>
      <c r="B24" s="46">
        <v>64707.6</v>
      </c>
      <c r="C24" s="46">
        <v>5282.4187000000002</v>
      </c>
      <c r="D24" s="115">
        <f t="shared" si="0"/>
        <v>69990.018700000001</v>
      </c>
    </row>
    <row r="25" spans="1:4">
      <c r="A25" s="48" t="s">
        <v>64</v>
      </c>
      <c r="B25" s="49">
        <v>2593885</v>
      </c>
      <c r="C25" s="49">
        <v>211161.47260000001</v>
      </c>
      <c r="D25" s="116">
        <f t="shared" si="0"/>
        <v>2805046.4726</v>
      </c>
    </row>
    <row r="26" spans="1:4">
      <c r="A26" s="45" t="s">
        <v>65</v>
      </c>
      <c r="B26" s="46">
        <v>656856.19999999995</v>
      </c>
      <c r="C26" s="46">
        <v>31388.396499999999</v>
      </c>
      <c r="D26" s="115">
        <f t="shared" si="0"/>
        <v>688244.59649999999</v>
      </c>
    </row>
    <row r="27" spans="1:4">
      <c r="A27" s="48" t="s">
        <v>66</v>
      </c>
      <c r="B27" s="49">
        <v>3328321.7</v>
      </c>
      <c r="C27" s="49">
        <v>45741.625399999997</v>
      </c>
      <c r="D27" s="116">
        <f t="shared" si="0"/>
        <v>3374063.3254</v>
      </c>
    </row>
    <row r="28" spans="1:4">
      <c r="A28" s="45" t="s">
        <v>67</v>
      </c>
      <c r="B28" s="46">
        <v>1244477.3</v>
      </c>
      <c r="C28" s="46">
        <v>16831.335899999998</v>
      </c>
      <c r="D28" s="115">
        <f t="shared" si="0"/>
        <v>1261308.6359000001</v>
      </c>
    </row>
    <row r="29" spans="1:4">
      <c r="A29" s="48" t="s">
        <v>68</v>
      </c>
      <c r="B29" s="49">
        <v>2644719.1</v>
      </c>
      <c r="C29" s="49">
        <v>402112.0477</v>
      </c>
      <c r="D29" s="116">
        <f t="shared" si="0"/>
        <v>3046831.1477000001</v>
      </c>
    </row>
    <row r="30" spans="1:4">
      <c r="A30" s="45" t="s">
        <v>69</v>
      </c>
      <c r="B30" s="46">
        <v>4090681.4</v>
      </c>
      <c r="C30" s="46">
        <v>2779067.2672624998</v>
      </c>
      <c r="D30" s="115">
        <f t="shared" si="0"/>
        <v>6869748.6672625002</v>
      </c>
    </row>
    <row r="31" spans="1:4">
      <c r="A31" s="48" t="s">
        <v>70</v>
      </c>
      <c r="B31" s="49">
        <v>850451.8</v>
      </c>
      <c r="C31" s="49">
        <v>3777.8352</v>
      </c>
      <c r="D31" s="116">
        <f t="shared" si="0"/>
        <v>854229.63520000002</v>
      </c>
    </row>
    <row r="32" spans="1:4">
      <c r="A32" s="45" t="s">
        <v>71</v>
      </c>
      <c r="B32" s="46">
        <v>1654081.1</v>
      </c>
      <c r="C32" s="46">
        <v>450051.36050000001</v>
      </c>
      <c r="D32" s="115">
        <f t="shared" si="0"/>
        <v>2104132.4605</v>
      </c>
    </row>
    <row r="33" spans="1:6">
      <c r="A33" s="48" t="s">
        <v>72</v>
      </c>
      <c r="B33" s="49">
        <v>4690113</v>
      </c>
      <c r="C33" s="49">
        <v>1078412.023</v>
      </c>
      <c r="D33" s="116">
        <f t="shared" si="0"/>
        <v>5768525.023</v>
      </c>
    </row>
    <row r="34" spans="1:6">
      <c r="A34" s="119" t="s">
        <v>73</v>
      </c>
      <c r="B34" s="46">
        <v>309520</v>
      </c>
      <c r="C34" s="46">
        <v>17557.5409</v>
      </c>
      <c r="D34" s="115">
        <f t="shared" si="0"/>
        <v>327077.54090000002</v>
      </c>
    </row>
    <row r="35" spans="1:6" s="51" customFormat="1">
      <c r="A35" s="53" t="s">
        <v>74</v>
      </c>
      <c r="B35" s="120">
        <f>SUM(B9:B34)</f>
        <v>51809476.399999999</v>
      </c>
      <c r="C35" s="120">
        <f>SUM(C9:C34)</f>
        <v>10516647.864862502</v>
      </c>
      <c r="D35" s="55">
        <f>SUM(D9:D34)</f>
        <v>62326124.264862508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2007</v>
      </c>
      <c r="D1" s="17"/>
      <c r="E1" s="18" t="str">
        <f>Info!A4</f>
        <v>Reference year 2013</v>
      </c>
      <c r="I1" s="20" t="str">
        <f>Info!$C$28</f>
        <v>FA_2013_20120910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19763.786</v>
      </c>
      <c r="D7" s="42">
        <v>9424.5780500000001</v>
      </c>
      <c r="E7" s="124">
        <f t="shared" ref="E7:E32" si="0">D7-C7</f>
        <v>-10339.20795</v>
      </c>
      <c r="F7" s="42">
        <v>3527359.1163142901</v>
      </c>
      <c r="G7" s="124">
        <f>PI!J7+ITS!C7+LE!D9</f>
        <v>47896828.448466808</v>
      </c>
      <c r="H7" s="125">
        <f t="shared" ref="H7:H33" si="1">G7/F7</f>
        <v>13.57866519089041</v>
      </c>
      <c r="I7" s="126">
        <f t="shared" ref="I7:I32" si="2">E7*H7</f>
        <v>-140392.64309204239</v>
      </c>
    </row>
    <row r="8" spans="1:9">
      <c r="B8" s="45" t="s">
        <v>49</v>
      </c>
      <c r="C8" s="46">
        <v>5908.9219999999996</v>
      </c>
      <c r="D8" s="46">
        <v>7061.9961499999999</v>
      </c>
      <c r="E8" s="127">
        <f t="shared" si="0"/>
        <v>1153.0741500000004</v>
      </c>
      <c r="F8" s="46">
        <v>1195362.0900000001</v>
      </c>
      <c r="G8" s="127">
        <f>PI!J8+ITS!C8+LE!D10</f>
        <v>21540480.03297523</v>
      </c>
      <c r="H8" s="128">
        <f t="shared" si="1"/>
        <v>18.020046154362507</v>
      </c>
      <c r="I8" s="129">
        <f t="shared" si="2"/>
        <v>20778.449402402322</v>
      </c>
    </row>
    <row r="9" spans="1:9">
      <c r="B9" s="48" t="s">
        <v>50</v>
      </c>
      <c r="C9" s="49">
        <v>2115.8780000000002</v>
      </c>
      <c r="D9" s="49">
        <v>2271.79045</v>
      </c>
      <c r="E9" s="130">
        <f t="shared" si="0"/>
        <v>155.91244999999981</v>
      </c>
      <c r="F9" s="49">
        <v>455000.958428571</v>
      </c>
      <c r="G9" s="130">
        <f>PI!J9+ITS!C9+LE!D11</f>
        <v>7918471.5618833955</v>
      </c>
      <c r="H9" s="131">
        <f t="shared" si="1"/>
        <v>17.403197543212404</v>
      </c>
      <c r="I9" s="132">
        <f t="shared" si="2"/>
        <v>2713.3751667962233</v>
      </c>
    </row>
    <row r="10" spans="1:9">
      <c r="B10" s="45" t="s">
        <v>51</v>
      </c>
      <c r="C10" s="46">
        <v>173.77205000000001</v>
      </c>
      <c r="D10" s="46">
        <v>420.4375</v>
      </c>
      <c r="E10" s="127">
        <f t="shared" si="0"/>
        <v>246.66544999999999</v>
      </c>
      <c r="F10" s="46">
        <v>26250.776114285702</v>
      </c>
      <c r="G10" s="127">
        <f>PI!J10+ITS!C10+LE!D12</f>
        <v>596973.84427700005</v>
      </c>
      <c r="H10" s="128">
        <f t="shared" si="1"/>
        <v>22.741188362508119</v>
      </c>
      <c r="I10" s="129">
        <f t="shared" si="2"/>
        <v>5609.4654609728277</v>
      </c>
    </row>
    <row r="11" spans="1:9">
      <c r="B11" s="48" t="s">
        <v>52</v>
      </c>
      <c r="C11" s="49">
        <v>2678.4447500000001</v>
      </c>
      <c r="D11" s="49">
        <v>1078.4254000000001</v>
      </c>
      <c r="E11" s="130">
        <f t="shared" si="0"/>
        <v>-1600.01935</v>
      </c>
      <c r="F11" s="49">
        <v>512662.967</v>
      </c>
      <c r="G11" s="130">
        <f>PI!J11+ITS!C11+LE!D13</f>
        <v>6137892.3800069019</v>
      </c>
      <c r="H11" s="131">
        <f t="shared" si="1"/>
        <v>11.972568285797211</v>
      </c>
      <c r="I11" s="132">
        <f t="shared" si="2"/>
        <v>-19156.340926471868</v>
      </c>
    </row>
    <row r="12" spans="1:9">
      <c r="B12" s="45" t="s">
        <v>53</v>
      </c>
      <c r="C12" s="46">
        <v>218.49080000000001</v>
      </c>
      <c r="D12" s="46">
        <v>486.06630000000001</v>
      </c>
      <c r="E12" s="127">
        <f t="shared" si="0"/>
        <v>267.57550000000003</v>
      </c>
      <c r="F12" s="46">
        <v>38072.836485714302</v>
      </c>
      <c r="G12" s="127">
        <f>PI!J12+ITS!C12+LE!D14</f>
        <v>778998.70193686383</v>
      </c>
      <c r="H12" s="128">
        <f t="shared" si="1"/>
        <v>20.460747709962714</v>
      </c>
      <c r="I12" s="129">
        <f t="shared" si="2"/>
        <v>5474.7947988671285</v>
      </c>
    </row>
    <row r="13" spans="1:9">
      <c r="B13" s="48" t="s">
        <v>54</v>
      </c>
      <c r="C13" s="49">
        <v>105.152</v>
      </c>
      <c r="D13" s="49">
        <v>543.84685000000002</v>
      </c>
      <c r="E13" s="130">
        <f t="shared" si="0"/>
        <v>438.69485000000003</v>
      </c>
      <c r="F13" s="49">
        <v>106841.50064285701</v>
      </c>
      <c r="G13" s="130">
        <f>PI!J13+ITS!C13+LE!D15</f>
        <v>1338566.3127834573</v>
      </c>
      <c r="H13" s="131">
        <f t="shared" si="1"/>
        <v>12.528524072850043</v>
      </c>
      <c r="I13" s="132">
        <f t="shared" si="2"/>
        <v>5496.1989888603393</v>
      </c>
    </row>
    <row r="14" spans="1:9">
      <c r="B14" s="45" t="s">
        <v>55</v>
      </c>
      <c r="C14" s="46">
        <v>153.25</v>
      </c>
      <c r="D14" s="46">
        <v>302.0566</v>
      </c>
      <c r="E14" s="127">
        <f t="shared" si="0"/>
        <v>148.8066</v>
      </c>
      <c r="F14" s="46">
        <v>47946.563428571397</v>
      </c>
      <c r="G14" s="127">
        <f>PI!J14+ITS!C14+LE!D16</f>
        <v>717593.11628655996</v>
      </c>
      <c r="H14" s="128">
        <f t="shared" si="1"/>
        <v>14.966518243911214</v>
      </c>
      <c r="I14" s="129">
        <f t="shared" si="2"/>
        <v>2227.1166937143985</v>
      </c>
    </row>
    <row r="15" spans="1:9">
      <c r="B15" s="48" t="s">
        <v>56</v>
      </c>
      <c r="C15" s="49">
        <v>1659.4780000000001</v>
      </c>
      <c r="D15" s="49">
        <v>1241.5925500000001</v>
      </c>
      <c r="E15" s="130">
        <f t="shared" si="0"/>
        <v>-417.88544999999999</v>
      </c>
      <c r="F15" s="49">
        <v>1286451.74221429</v>
      </c>
      <c r="G15" s="130">
        <f>PI!J15+ITS!C15+LE!D17</f>
        <v>8084972.8681341996</v>
      </c>
      <c r="H15" s="131">
        <f t="shared" si="1"/>
        <v>6.2847074653714063</v>
      </c>
      <c r="I15" s="132">
        <f t="shared" si="2"/>
        <v>-2626.2878072850895</v>
      </c>
    </row>
    <row r="16" spans="1:9">
      <c r="B16" s="45" t="s">
        <v>57</v>
      </c>
      <c r="C16" s="46">
        <v>3204.30755</v>
      </c>
      <c r="D16" s="46">
        <v>2007.98415</v>
      </c>
      <c r="E16" s="127">
        <f t="shared" si="0"/>
        <v>-1196.3234</v>
      </c>
      <c r="F16" s="46">
        <v>354940.336642857</v>
      </c>
      <c r="G16" s="127">
        <f>PI!J16+ITS!C16+LE!D18</f>
        <v>5439172.4759796886</v>
      </c>
      <c r="H16" s="128">
        <f t="shared" si="1"/>
        <v>15.324188080242385</v>
      </c>
      <c r="I16" s="129">
        <f t="shared" si="2"/>
        <v>-18332.684786395042</v>
      </c>
    </row>
    <row r="17" spans="2:9">
      <c r="B17" s="48" t="s">
        <v>58</v>
      </c>
      <c r="C17" s="49">
        <v>2484.0495500000002</v>
      </c>
      <c r="D17" s="49">
        <v>2821.4393</v>
      </c>
      <c r="E17" s="130">
        <f t="shared" si="0"/>
        <v>337.38974999999982</v>
      </c>
      <c r="F17" s="49">
        <v>318736.02308571403</v>
      </c>
      <c r="G17" s="130">
        <f>PI!J17+ITS!C17+LE!D19</f>
        <v>5854956.850403538</v>
      </c>
      <c r="H17" s="131">
        <f t="shared" si="1"/>
        <v>18.369297557650178</v>
      </c>
      <c r="I17" s="132">
        <f t="shared" si="2"/>
        <v>6197.6127106512013</v>
      </c>
    </row>
    <row r="18" spans="2:9">
      <c r="B18" s="45" t="s">
        <v>59</v>
      </c>
      <c r="C18" s="46">
        <v>6549.8441000000003</v>
      </c>
      <c r="D18" s="46">
        <v>4048.0785500000002</v>
      </c>
      <c r="E18" s="127">
        <f t="shared" si="0"/>
        <v>-2501.7655500000001</v>
      </c>
      <c r="F18" s="46">
        <v>795588.66228571394</v>
      </c>
      <c r="G18" s="127">
        <f>PI!J18+ITS!C18+LE!D20</f>
        <v>8846451.7248693593</v>
      </c>
      <c r="H18" s="128">
        <f t="shared" si="1"/>
        <v>11.119378825049669</v>
      </c>
      <c r="I18" s="129">
        <f t="shared" si="2"/>
        <v>-27818.078881908739</v>
      </c>
    </row>
    <row r="19" spans="2:9">
      <c r="B19" s="48" t="s">
        <v>60</v>
      </c>
      <c r="C19" s="49">
        <v>4593.2120500000001</v>
      </c>
      <c r="D19" s="49">
        <v>1949.3878999999999</v>
      </c>
      <c r="E19" s="130">
        <f t="shared" si="0"/>
        <v>-2643.8241500000004</v>
      </c>
      <c r="F19" s="49">
        <v>520078.71649999998</v>
      </c>
      <c r="G19" s="130">
        <f>PI!J19+ITS!C19+LE!D21</f>
        <v>7684981.086467186</v>
      </c>
      <c r="H19" s="131">
        <f t="shared" si="1"/>
        <v>14.776572935314853</v>
      </c>
      <c r="I19" s="132">
        <f t="shared" si="2"/>
        <v>-39066.660380621805</v>
      </c>
    </row>
    <row r="20" spans="2:9">
      <c r="B20" s="45" t="s">
        <v>61</v>
      </c>
      <c r="C20" s="46">
        <v>337.86200000000002</v>
      </c>
      <c r="D20" s="46">
        <v>474.16705000000002</v>
      </c>
      <c r="E20" s="127">
        <f t="shared" si="0"/>
        <v>136.30504999999999</v>
      </c>
      <c r="F20" s="46">
        <v>210652.85257142899</v>
      </c>
      <c r="G20" s="127">
        <f>PI!J20+ITS!C20+LE!D22</f>
        <v>2154002.2949622227</v>
      </c>
      <c r="H20" s="128">
        <f t="shared" si="1"/>
        <v>10.22536494838984</v>
      </c>
      <c r="I20" s="129">
        <f t="shared" si="2"/>
        <v>1393.7688805585246</v>
      </c>
    </row>
    <row r="21" spans="2:9">
      <c r="B21" s="48" t="s">
        <v>62</v>
      </c>
      <c r="C21" s="49">
        <v>827.21400000000006</v>
      </c>
      <c r="D21" s="49">
        <v>649.10749999999996</v>
      </c>
      <c r="E21" s="130">
        <f t="shared" si="0"/>
        <v>-178.1065000000001</v>
      </c>
      <c r="F21" s="49">
        <v>63698.034728571402</v>
      </c>
      <c r="G21" s="130">
        <f>PI!J21+ITS!C21+LE!D23</f>
        <v>1140015.8663986099</v>
      </c>
      <c r="H21" s="131">
        <f t="shared" si="1"/>
        <v>17.897190568852231</v>
      </c>
      <c r="I21" s="132">
        <f t="shared" si="2"/>
        <v>-3187.6059720512817</v>
      </c>
    </row>
    <row r="22" spans="2:9">
      <c r="B22" s="45" t="s">
        <v>63</v>
      </c>
      <c r="C22" s="46">
        <v>39.310650000000003</v>
      </c>
      <c r="D22" s="46">
        <v>69.756</v>
      </c>
      <c r="E22" s="127">
        <f t="shared" si="0"/>
        <v>30.445349999999998</v>
      </c>
      <c r="F22" s="46">
        <v>20418.1497857143</v>
      </c>
      <c r="G22" s="127">
        <f>PI!J22+ITS!C22+LE!D24</f>
        <v>356838.18000805739</v>
      </c>
      <c r="H22" s="128">
        <f t="shared" si="1"/>
        <v>17.476518869389512</v>
      </c>
      <c r="I22" s="129">
        <f t="shared" si="2"/>
        <v>532.07873376016789</v>
      </c>
    </row>
    <row r="23" spans="2:9">
      <c r="B23" s="48" t="s">
        <v>64</v>
      </c>
      <c r="C23" s="49">
        <v>2650.4169999999999</v>
      </c>
      <c r="D23" s="49">
        <v>4169.9054999999998</v>
      </c>
      <c r="E23" s="130">
        <f t="shared" si="0"/>
        <v>1519.4884999999999</v>
      </c>
      <c r="F23" s="49">
        <v>535467.61778571398</v>
      </c>
      <c r="G23" s="130">
        <f>PI!J23+ITS!C23+LE!D25</f>
        <v>10373324.516648501</v>
      </c>
      <c r="H23" s="131">
        <f t="shared" si="1"/>
        <v>19.372459084537486</v>
      </c>
      <c r="I23" s="132">
        <f t="shared" si="2"/>
        <v>29436.228795675237</v>
      </c>
    </row>
    <row r="24" spans="2:9">
      <c r="B24" s="45" t="s">
        <v>65</v>
      </c>
      <c r="C24" s="46">
        <v>447.03300000000002</v>
      </c>
      <c r="D24" s="46">
        <v>4073.1839</v>
      </c>
      <c r="E24" s="127">
        <f t="shared" si="0"/>
        <v>3626.1509000000001</v>
      </c>
      <c r="F24" s="46">
        <v>236517.18372857099</v>
      </c>
      <c r="G24" s="127">
        <f>PI!J24+ITS!C24+LE!D26</f>
        <v>4112890.7552908994</v>
      </c>
      <c r="H24" s="128">
        <f t="shared" si="1"/>
        <v>17.38939509786691</v>
      </c>
      <c r="I24" s="129">
        <f t="shared" si="2"/>
        <v>63056.570684585684</v>
      </c>
    </row>
    <row r="25" spans="2:9">
      <c r="B25" s="48" t="s">
        <v>66</v>
      </c>
      <c r="C25" s="49">
        <v>3957.8407999999999</v>
      </c>
      <c r="D25" s="49">
        <v>4902.6772000000001</v>
      </c>
      <c r="E25" s="130">
        <f t="shared" si="0"/>
        <v>944.83640000000014</v>
      </c>
      <c r="F25" s="49">
        <v>765253.46149999998</v>
      </c>
      <c r="G25" s="130">
        <f>PI!J25+ITS!C25+LE!D27</f>
        <v>14791838.263306729</v>
      </c>
      <c r="H25" s="131">
        <f t="shared" si="1"/>
        <v>19.329332054653804</v>
      </c>
      <c r="I25" s="132">
        <f t="shared" si="2"/>
        <v>18263.056512923707</v>
      </c>
    </row>
    <row r="26" spans="2:9">
      <c r="B26" s="45" t="s">
        <v>67</v>
      </c>
      <c r="C26" s="46">
        <v>1083.0129999999999</v>
      </c>
      <c r="D26" s="46">
        <v>963.76945000000001</v>
      </c>
      <c r="E26" s="127">
        <f t="shared" si="0"/>
        <v>-119.24354999999991</v>
      </c>
      <c r="F26" s="46">
        <v>256977.62635714299</v>
      </c>
      <c r="G26" s="127">
        <f>PI!J26+ITS!C26+LE!D28</f>
        <v>5313439.6818986246</v>
      </c>
      <c r="H26" s="128">
        <f t="shared" si="1"/>
        <v>20.676662623204791</v>
      </c>
      <c r="I26" s="129">
        <f t="shared" si="2"/>
        <v>-2465.5586533432497</v>
      </c>
    </row>
    <row r="27" spans="2:9">
      <c r="B27" s="48" t="s">
        <v>68</v>
      </c>
      <c r="C27" s="49">
        <v>1449.43</v>
      </c>
      <c r="D27" s="49">
        <v>4629.5770000000002</v>
      </c>
      <c r="E27" s="130">
        <f t="shared" si="0"/>
        <v>3180.1469999999999</v>
      </c>
      <c r="F27" s="49">
        <v>546917.073242857</v>
      </c>
      <c r="G27" s="130">
        <f>PI!J27+ITS!C27+LE!D29</f>
        <v>9615534.3963185009</v>
      </c>
      <c r="H27" s="131">
        <f t="shared" si="1"/>
        <v>17.581338866063795</v>
      </c>
      <c r="I27" s="132">
        <f t="shared" si="2"/>
        <v>55911.24205089618</v>
      </c>
    </row>
    <row r="28" spans="2:9">
      <c r="B28" s="45" t="s">
        <v>69</v>
      </c>
      <c r="C28" s="46">
        <v>2678.1790000000001</v>
      </c>
      <c r="D28" s="46">
        <v>10067.0209</v>
      </c>
      <c r="E28" s="127">
        <f t="shared" si="0"/>
        <v>7388.8418999999994</v>
      </c>
      <c r="F28" s="46">
        <v>1377805.49808571</v>
      </c>
      <c r="G28" s="127">
        <f>PI!J28+ITS!C28+LE!D30</f>
        <v>21986799.133884009</v>
      </c>
      <c r="H28" s="128">
        <f t="shared" si="1"/>
        <v>15.957839596686137</v>
      </c>
      <c r="I28" s="129">
        <f t="shared" si="2"/>
        <v>117909.95384547362</v>
      </c>
    </row>
    <row r="29" spans="2:9">
      <c r="B29" s="48" t="s">
        <v>70</v>
      </c>
      <c r="C29" s="49">
        <v>391.61099999999999</v>
      </c>
      <c r="D29" s="49">
        <v>4286.0815499999999</v>
      </c>
      <c r="E29" s="130">
        <f t="shared" si="0"/>
        <v>3894.47055</v>
      </c>
      <c r="F29" s="49">
        <v>263321.82778571401</v>
      </c>
      <c r="G29" s="130">
        <f>PI!J29+ITS!C29+LE!D31</f>
        <v>5633544.2201244645</v>
      </c>
      <c r="H29" s="131">
        <f t="shared" si="1"/>
        <v>21.394140650994299</v>
      </c>
      <c r="I29" s="132">
        <f t="shared" si="2"/>
        <v>83318.850707855119</v>
      </c>
    </row>
    <row r="30" spans="2:9">
      <c r="B30" s="45" t="s">
        <v>71</v>
      </c>
      <c r="C30" s="46">
        <v>4761.3670000000002</v>
      </c>
      <c r="D30" s="46">
        <v>1295.1224999999999</v>
      </c>
      <c r="E30" s="127">
        <f t="shared" si="0"/>
        <v>-3466.2445000000002</v>
      </c>
      <c r="F30" s="46">
        <v>350990.74151428603</v>
      </c>
      <c r="G30" s="127">
        <f>PI!J30+ITS!C30+LE!D32</f>
        <v>5024768.5378347039</v>
      </c>
      <c r="H30" s="128">
        <f t="shared" si="1"/>
        <v>14.315957498355226</v>
      </c>
      <c r="I30" s="129">
        <f t="shared" si="2"/>
        <v>-49622.608940907565</v>
      </c>
    </row>
    <row r="31" spans="2:9">
      <c r="B31" s="48" t="s">
        <v>72</v>
      </c>
      <c r="C31" s="49">
        <v>6650.4260999999997</v>
      </c>
      <c r="D31" s="49">
        <v>5322.9481500000002</v>
      </c>
      <c r="E31" s="130">
        <f t="shared" si="0"/>
        <v>-1327.4779499999995</v>
      </c>
      <c r="F31" s="49">
        <v>1645836.0243571401</v>
      </c>
      <c r="G31" s="130">
        <f>PI!J31+ITS!C31+LE!D33</f>
        <v>19426396.42414137</v>
      </c>
      <c r="H31" s="131">
        <f t="shared" si="1"/>
        <v>11.803360806693533</v>
      </c>
      <c r="I31" s="132">
        <f t="shared" si="2"/>
        <v>-15668.701206779871</v>
      </c>
    </row>
    <row r="32" spans="2:9">
      <c r="B32" s="45" t="s">
        <v>73</v>
      </c>
      <c r="C32" s="46">
        <v>331.78705000000002</v>
      </c>
      <c r="D32" s="46">
        <v>653.08100000000002</v>
      </c>
      <c r="E32" s="127">
        <f t="shared" si="0"/>
        <v>321.29395</v>
      </c>
      <c r="F32" s="46">
        <v>64705.039928571401</v>
      </c>
      <c r="G32" s="127">
        <f>PI!J32+ITS!C32+LE!D34</f>
        <v>1283735.0560998102</v>
      </c>
      <c r="H32" s="128">
        <f t="shared" si="1"/>
        <v>19.83980007611369</v>
      </c>
      <c r="I32" s="129">
        <f t="shared" si="2"/>
        <v>6374.4077336648679</v>
      </c>
    </row>
    <row r="33" spans="1:9" s="51" customFormat="1">
      <c r="A33" s="52"/>
      <c r="B33" s="53" t="s">
        <v>74</v>
      </c>
      <c r="C33" s="54">
        <f>SUM(C7:C32)</f>
        <v>75214.077449999997</v>
      </c>
      <c r="D33" s="54">
        <f>SUM(D7:D32)</f>
        <v>75214.077449999997</v>
      </c>
      <c r="E33" s="54">
        <f>SUM(E7:E32)</f>
        <v>2.9558577807620168E-12</v>
      </c>
      <c r="F33" s="54">
        <f>SUM(F7:F32)</f>
        <v>15523853.420514286</v>
      </c>
      <c r="G33" s="54">
        <f>SUM(G7:G32)</f>
        <v>224049466.73138666</v>
      </c>
      <c r="H33" s="133">
        <f t="shared" si="1"/>
        <v>14.43259354892596</v>
      </c>
      <c r="I33" s="55">
        <f>SUM(I7:I32)</f>
        <v>106356.00051985066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2007</v>
      </c>
      <c r="C1" s="134"/>
      <c r="D1" s="135" t="str">
        <f>Info!A4</f>
        <v>Reference year 2013</v>
      </c>
      <c r="E1" s="135"/>
      <c r="H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136">
        <f>Info!$C$31</f>
        <v>2007</v>
      </c>
      <c r="G5" s="38">
        <f>Info!$C$31</f>
        <v>2007</v>
      </c>
      <c r="H5" s="85">
        <f>Info!$C$31</f>
        <v>2007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33239621.199999999</v>
      </c>
      <c r="D7" s="124">
        <f>ITS!C7</f>
        <v>1482139.2600668101</v>
      </c>
      <c r="E7" s="124">
        <f>Wealth!D9</f>
        <v>2563772.16</v>
      </c>
      <c r="F7" s="137">
        <f>LE!D9</f>
        <v>13175067.988399999</v>
      </c>
      <c r="G7" s="124">
        <f>REPART!I7</f>
        <v>-140392.64309204239</v>
      </c>
      <c r="H7" s="126">
        <f t="shared" ref="H7:H32" si="0">SUM(C7:G7)</f>
        <v>50320207.96537476</v>
      </c>
      <c r="J7" s="138"/>
    </row>
    <row r="8" spans="1:10">
      <c r="B8" s="45" t="s">
        <v>49</v>
      </c>
      <c r="C8" s="127">
        <f>PI!J8</f>
        <v>15099723.100000001</v>
      </c>
      <c r="D8" s="127">
        <f>ITS!C8</f>
        <v>519647.895175229</v>
      </c>
      <c r="E8" s="127">
        <f>Wealth!D10</f>
        <v>1187074.4713440002</v>
      </c>
      <c r="F8" s="139">
        <f>LE!D10</f>
        <v>5921109.0378</v>
      </c>
      <c r="G8" s="127">
        <f>REPART!I8</f>
        <v>20778.449402402322</v>
      </c>
      <c r="H8" s="129">
        <f t="shared" si="0"/>
        <v>22748332.953721635</v>
      </c>
      <c r="J8" s="138"/>
    </row>
    <row r="9" spans="1:10">
      <c r="B9" s="48" t="s">
        <v>50</v>
      </c>
      <c r="C9" s="130">
        <f>PI!J9</f>
        <v>5933915.0999999996</v>
      </c>
      <c r="D9" s="130">
        <f>ITS!C9</f>
        <v>225613.528783396</v>
      </c>
      <c r="E9" s="130">
        <f>Wealth!D11</f>
        <v>412880.336152</v>
      </c>
      <c r="F9" s="140">
        <f>LE!D11</f>
        <v>1758942.9331</v>
      </c>
      <c r="G9" s="130">
        <f>REPART!I9</f>
        <v>2713.3751667962233</v>
      </c>
      <c r="H9" s="132">
        <f t="shared" si="0"/>
        <v>8334065.273202192</v>
      </c>
      <c r="J9" s="138"/>
    </row>
    <row r="10" spans="1:10">
      <c r="B10" s="45" t="s">
        <v>51</v>
      </c>
      <c r="C10" s="127">
        <f>PI!J10</f>
        <v>435963.39999999997</v>
      </c>
      <c r="D10" s="127">
        <f>ITS!C10</f>
        <v>22274.034777000001</v>
      </c>
      <c r="E10" s="127">
        <f>Wealth!D12</f>
        <v>31796.051488000001</v>
      </c>
      <c r="F10" s="139">
        <f>LE!D12</f>
        <v>138736.40950000001</v>
      </c>
      <c r="G10" s="127">
        <f>REPART!I10</f>
        <v>5609.4654609728277</v>
      </c>
      <c r="H10" s="129">
        <f t="shared" si="0"/>
        <v>634379.36122597288</v>
      </c>
      <c r="J10" s="138"/>
    </row>
    <row r="11" spans="1:10">
      <c r="B11" s="48" t="s">
        <v>52</v>
      </c>
      <c r="C11" s="130">
        <f>PI!J11</f>
        <v>4771121.7</v>
      </c>
      <c r="D11" s="130">
        <f>ITS!C11</f>
        <v>122005.810806901</v>
      </c>
      <c r="E11" s="130">
        <f>Wealth!D13</f>
        <v>575265.28532799997</v>
      </c>
      <c r="F11" s="140">
        <f>LE!D13</f>
        <v>1244764.8692000001</v>
      </c>
      <c r="G11" s="130">
        <f>REPART!I11</f>
        <v>-19156.340926471868</v>
      </c>
      <c r="H11" s="132">
        <f t="shared" si="0"/>
        <v>6694001.3244084287</v>
      </c>
      <c r="J11" s="138"/>
    </row>
    <row r="12" spans="1:10">
      <c r="B12" s="45" t="s">
        <v>53</v>
      </c>
      <c r="C12" s="127">
        <f>PI!J12</f>
        <v>588441.30000000005</v>
      </c>
      <c r="D12" s="127">
        <f>ITS!C12</f>
        <v>25311.773236863799</v>
      </c>
      <c r="E12" s="127">
        <f>Wealth!D14</f>
        <v>48795.992207999996</v>
      </c>
      <c r="F12" s="139">
        <f>LE!D14</f>
        <v>165245.6287</v>
      </c>
      <c r="G12" s="127">
        <f>REPART!I12</f>
        <v>5474.7947988671285</v>
      </c>
      <c r="H12" s="129">
        <f t="shared" si="0"/>
        <v>833269.48894373095</v>
      </c>
      <c r="J12" s="138"/>
    </row>
    <row r="13" spans="1:10">
      <c r="B13" s="48" t="s">
        <v>54</v>
      </c>
      <c r="C13" s="130">
        <f>PI!J13</f>
        <v>1119200.1000000001</v>
      </c>
      <c r="D13" s="130">
        <f>ITS!C13</f>
        <v>22031.676983457401</v>
      </c>
      <c r="E13" s="130">
        <f>Wealth!D15</f>
        <v>164721.56023199999</v>
      </c>
      <c r="F13" s="140">
        <f>LE!D15</f>
        <v>197334.53579999998</v>
      </c>
      <c r="G13" s="130">
        <f>REPART!I13</f>
        <v>5496.1989888603393</v>
      </c>
      <c r="H13" s="132">
        <f t="shared" si="0"/>
        <v>1508784.0720043175</v>
      </c>
      <c r="J13" s="138"/>
    </row>
    <row r="14" spans="1:10">
      <c r="B14" s="45" t="s">
        <v>55</v>
      </c>
      <c r="C14" s="127">
        <f>PI!J14</f>
        <v>533201.69999999995</v>
      </c>
      <c r="D14" s="127">
        <f>ITS!C14</f>
        <v>24352.665086559999</v>
      </c>
      <c r="E14" s="127">
        <f>Wealth!D16</f>
        <v>48008.233736000002</v>
      </c>
      <c r="F14" s="139">
        <f>LE!D16</f>
        <v>160038.7512</v>
      </c>
      <c r="G14" s="127">
        <f>REPART!I14</f>
        <v>2227.1166937143985</v>
      </c>
      <c r="H14" s="129">
        <f t="shared" si="0"/>
        <v>767828.46671627439</v>
      </c>
      <c r="J14" s="138"/>
    </row>
    <row r="15" spans="1:10">
      <c r="B15" s="48" t="s">
        <v>56</v>
      </c>
      <c r="C15" s="130">
        <f>PI!J15</f>
        <v>4344587.6999999993</v>
      </c>
      <c r="D15" s="130">
        <f>ITS!C15</f>
        <v>169957.66503420001</v>
      </c>
      <c r="E15" s="130">
        <f>Wealth!D17</f>
        <v>339674.30324800004</v>
      </c>
      <c r="F15" s="140">
        <f>LE!D17</f>
        <v>3570427.5031000003</v>
      </c>
      <c r="G15" s="130">
        <f>REPART!I15</f>
        <v>-2626.2878072850895</v>
      </c>
      <c r="H15" s="132">
        <f t="shared" si="0"/>
        <v>8422020.8835749142</v>
      </c>
      <c r="J15" s="138"/>
    </row>
    <row r="16" spans="1:10">
      <c r="B16" s="45" t="s">
        <v>57</v>
      </c>
      <c r="C16" s="127">
        <f>PI!J16</f>
        <v>4073933.5</v>
      </c>
      <c r="D16" s="127">
        <f>ITS!C16</f>
        <v>170745.04127968801</v>
      </c>
      <c r="E16" s="127">
        <f>Wealth!D18</f>
        <v>190751.88139199998</v>
      </c>
      <c r="F16" s="139">
        <f>LE!D18</f>
        <v>1194493.9346999999</v>
      </c>
      <c r="G16" s="127">
        <f>REPART!I16</f>
        <v>-18332.684786395042</v>
      </c>
      <c r="H16" s="129">
        <f t="shared" si="0"/>
        <v>5611591.6725852937</v>
      </c>
      <c r="J16" s="138"/>
    </row>
    <row r="17" spans="2:10">
      <c r="B17" s="48" t="s">
        <v>58</v>
      </c>
      <c r="C17" s="130">
        <f>PI!J17</f>
        <v>4257645.3</v>
      </c>
      <c r="D17" s="130">
        <f>ITS!C17</f>
        <v>130859.537003538</v>
      </c>
      <c r="E17" s="130">
        <f>Wealth!D19</f>
        <v>175182.147184</v>
      </c>
      <c r="F17" s="140">
        <f>LE!D19</f>
        <v>1466452.0134000001</v>
      </c>
      <c r="G17" s="130">
        <f>REPART!I17</f>
        <v>6197.6127106512013</v>
      </c>
      <c r="H17" s="132">
        <f t="shared" si="0"/>
        <v>6036336.6102981884</v>
      </c>
      <c r="J17" s="138"/>
    </row>
    <row r="18" spans="2:10">
      <c r="B18" s="45" t="s">
        <v>59</v>
      </c>
      <c r="C18" s="127">
        <f>PI!J18</f>
        <v>4224550.8000000007</v>
      </c>
      <c r="D18" s="127">
        <f>ITS!C18</f>
        <v>592886.49546936003</v>
      </c>
      <c r="E18" s="127">
        <f>Wealth!D20</f>
        <v>374427.22604000004</v>
      </c>
      <c r="F18" s="139">
        <f>LE!D20</f>
        <v>4029014.4293999998</v>
      </c>
      <c r="G18" s="127">
        <f>REPART!I18</f>
        <v>-27818.078881908739</v>
      </c>
      <c r="H18" s="129">
        <f t="shared" si="0"/>
        <v>9193060.872027453</v>
      </c>
      <c r="J18" s="138"/>
    </row>
    <row r="19" spans="2:10">
      <c r="B19" s="48" t="s">
        <v>60</v>
      </c>
      <c r="C19" s="130">
        <f>PI!J19</f>
        <v>6246016.5000000009</v>
      </c>
      <c r="D19" s="130">
        <f>ITS!C19</f>
        <v>314883.39076718502</v>
      </c>
      <c r="E19" s="130">
        <f>Wealth!D21</f>
        <v>291709.11223199998</v>
      </c>
      <c r="F19" s="140">
        <f>LE!D21</f>
        <v>1124081.1957</v>
      </c>
      <c r="G19" s="130">
        <f>REPART!I19</f>
        <v>-39066.660380621805</v>
      </c>
      <c r="H19" s="132">
        <f t="shared" si="0"/>
        <v>7937623.5383185642</v>
      </c>
      <c r="J19" s="138"/>
    </row>
    <row r="20" spans="2:10">
      <c r="B20" s="45" t="s">
        <v>61</v>
      </c>
      <c r="C20" s="127">
        <f>PI!J20</f>
        <v>1251945.1999999997</v>
      </c>
      <c r="D20" s="127">
        <f>ITS!C20</f>
        <v>121041.318462223</v>
      </c>
      <c r="E20" s="127">
        <f>Wealth!D22</f>
        <v>85511.630480000007</v>
      </c>
      <c r="F20" s="139">
        <f>LE!D22</f>
        <v>781015.77649999992</v>
      </c>
      <c r="G20" s="127">
        <f>REPART!I20</f>
        <v>1393.7688805585246</v>
      </c>
      <c r="H20" s="129">
        <f t="shared" si="0"/>
        <v>2240907.6943227812</v>
      </c>
      <c r="J20" s="138"/>
    </row>
    <row r="21" spans="2:10">
      <c r="B21" s="48" t="s">
        <v>62</v>
      </c>
      <c r="C21" s="130">
        <f>PI!J21</f>
        <v>876494.20000000007</v>
      </c>
      <c r="D21" s="130">
        <f>ITS!C21</f>
        <v>33319.9316986099</v>
      </c>
      <c r="E21" s="130">
        <f>Wealth!D23</f>
        <v>84416.520664000011</v>
      </c>
      <c r="F21" s="140">
        <f>LE!D23</f>
        <v>230201.7347</v>
      </c>
      <c r="G21" s="130">
        <f>REPART!I21</f>
        <v>-3187.6059720512817</v>
      </c>
      <c r="H21" s="132">
        <f t="shared" si="0"/>
        <v>1221244.7810905585</v>
      </c>
      <c r="J21" s="138"/>
    </row>
    <row r="22" spans="2:10">
      <c r="B22" s="45" t="s">
        <v>63</v>
      </c>
      <c r="C22" s="127">
        <f>PI!J22</f>
        <v>279164.90000000002</v>
      </c>
      <c r="D22" s="127">
        <f>ITS!C22</f>
        <v>7683.2613080573601</v>
      </c>
      <c r="E22" s="127">
        <f>Wealth!D24</f>
        <v>27562.909567999999</v>
      </c>
      <c r="F22" s="139">
        <f>LE!D24</f>
        <v>69990.018700000001</v>
      </c>
      <c r="G22" s="127">
        <f>REPART!I22</f>
        <v>532.07873376016789</v>
      </c>
      <c r="H22" s="129">
        <f t="shared" si="0"/>
        <v>384933.16830981756</v>
      </c>
      <c r="J22" s="138"/>
    </row>
    <row r="23" spans="2:10">
      <c r="B23" s="48" t="s">
        <v>64</v>
      </c>
      <c r="C23" s="130">
        <f>PI!J23</f>
        <v>7163196.7000000002</v>
      </c>
      <c r="D23" s="130">
        <f>ITS!C23</f>
        <v>405081.34404850198</v>
      </c>
      <c r="E23" s="130">
        <f>Wealth!D25</f>
        <v>626610.26066400006</v>
      </c>
      <c r="F23" s="140">
        <f>LE!D25</f>
        <v>2805046.4726</v>
      </c>
      <c r="G23" s="130">
        <f>REPART!I23</f>
        <v>29436.228795675237</v>
      </c>
      <c r="H23" s="132">
        <f t="shared" si="0"/>
        <v>11029371.006108178</v>
      </c>
      <c r="J23" s="138"/>
    </row>
    <row r="24" spans="2:10">
      <c r="B24" s="45" t="s">
        <v>65</v>
      </c>
      <c r="C24" s="127">
        <f>PI!J24</f>
        <v>3115008.7</v>
      </c>
      <c r="D24" s="127">
        <f>ITS!C24</f>
        <v>309637.45879089902</v>
      </c>
      <c r="E24" s="127">
        <f>Wealth!D26</f>
        <v>318230.84208800003</v>
      </c>
      <c r="F24" s="139">
        <f>LE!D26</f>
        <v>688244.59649999999</v>
      </c>
      <c r="G24" s="127">
        <f>REPART!I24</f>
        <v>63056.570684585684</v>
      </c>
      <c r="H24" s="129">
        <f t="shared" si="0"/>
        <v>4494178.1680634851</v>
      </c>
      <c r="J24" s="138"/>
    </row>
    <row r="25" spans="2:10">
      <c r="B25" s="48" t="s">
        <v>66</v>
      </c>
      <c r="C25" s="130">
        <f>PI!J25</f>
        <v>10967984.800000001</v>
      </c>
      <c r="D25" s="130">
        <f>ITS!C25</f>
        <v>449790.13790672802</v>
      </c>
      <c r="E25" s="130">
        <f>Wealth!D27</f>
        <v>667329.93370399997</v>
      </c>
      <c r="F25" s="140">
        <f>LE!D27</f>
        <v>3374063.3254</v>
      </c>
      <c r="G25" s="130">
        <f>REPART!I25</f>
        <v>18263.056512923707</v>
      </c>
      <c r="H25" s="132">
        <f t="shared" si="0"/>
        <v>15477431.253523653</v>
      </c>
      <c r="J25" s="138"/>
    </row>
    <row r="26" spans="2:10">
      <c r="B26" s="45" t="s">
        <v>67</v>
      </c>
      <c r="C26" s="127">
        <f>PI!J26</f>
        <v>3860014.5999999996</v>
      </c>
      <c r="D26" s="127">
        <f>ITS!C26</f>
        <v>192116.44599862499</v>
      </c>
      <c r="E26" s="127">
        <f>Wealth!D28</f>
        <v>298777.44</v>
      </c>
      <c r="F26" s="139">
        <f>LE!D28</f>
        <v>1261308.6359000001</v>
      </c>
      <c r="G26" s="127">
        <f>REPART!I26</f>
        <v>-2465.5586533432497</v>
      </c>
      <c r="H26" s="129">
        <f t="shared" si="0"/>
        <v>5609751.5632452816</v>
      </c>
      <c r="J26" s="138"/>
    </row>
    <row r="27" spans="2:10">
      <c r="B27" s="48" t="s">
        <v>68</v>
      </c>
      <c r="C27" s="130">
        <f>PI!J27</f>
        <v>5888563.5</v>
      </c>
      <c r="D27" s="130">
        <f>ITS!C27</f>
        <v>680139.74861849996</v>
      </c>
      <c r="E27" s="130">
        <f>Wealth!D29</f>
        <v>338130.11544000002</v>
      </c>
      <c r="F27" s="140">
        <f>LE!D29</f>
        <v>3046831.1477000001</v>
      </c>
      <c r="G27" s="130">
        <f>REPART!I27</f>
        <v>55911.24205089618</v>
      </c>
      <c r="H27" s="132">
        <f t="shared" si="0"/>
        <v>10009575.753809396</v>
      </c>
      <c r="J27" s="138"/>
    </row>
    <row r="28" spans="2:10">
      <c r="B28" s="45" t="s">
        <v>69</v>
      </c>
      <c r="C28" s="127">
        <f>PI!J28</f>
        <v>14225330.9</v>
      </c>
      <c r="D28" s="127">
        <f>ITS!C28</f>
        <v>891719.56662150798</v>
      </c>
      <c r="E28" s="127">
        <f>Wealth!D30</f>
        <v>826782.03920000012</v>
      </c>
      <c r="F28" s="139">
        <f>LE!D30</f>
        <v>6869748.6672625002</v>
      </c>
      <c r="G28" s="127">
        <f>REPART!I28</f>
        <v>117909.95384547362</v>
      </c>
      <c r="H28" s="129">
        <f t="shared" si="0"/>
        <v>22931491.126929484</v>
      </c>
      <c r="J28" s="138"/>
    </row>
    <row r="29" spans="2:10">
      <c r="B29" s="48" t="s">
        <v>70</v>
      </c>
      <c r="C29" s="130">
        <f>PI!J29</f>
        <v>4469005.2000000011</v>
      </c>
      <c r="D29" s="130">
        <f>ITS!C29</f>
        <v>310309.384924463</v>
      </c>
      <c r="E29" s="130">
        <f>Wealth!D31</f>
        <v>296407.47892000002</v>
      </c>
      <c r="F29" s="140">
        <f>LE!D31</f>
        <v>854229.63520000002</v>
      </c>
      <c r="G29" s="130">
        <f>REPART!I29</f>
        <v>83318.850707855119</v>
      </c>
      <c r="H29" s="132">
        <f t="shared" si="0"/>
        <v>6013270.5497523192</v>
      </c>
      <c r="J29" s="138"/>
    </row>
    <row r="30" spans="2:10">
      <c r="B30" s="45" t="s">
        <v>71</v>
      </c>
      <c r="C30" s="127">
        <f>PI!J30</f>
        <v>2756972.8999999994</v>
      </c>
      <c r="D30" s="127">
        <f>ITS!C30</f>
        <v>163663.17733470499</v>
      </c>
      <c r="E30" s="127">
        <f>Wealth!D32</f>
        <v>130064.179256</v>
      </c>
      <c r="F30" s="139">
        <f>LE!D32</f>
        <v>2104132.4605</v>
      </c>
      <c r="G30" s="127">
        <f>REPART!I30</f>
        <v>-49622.608940907565</v>
      </c>
      <c r="H30" s="129">
        <f t="shared" si="0"/>
        <v>5105210.1081497967</v>
      </c>
      <c r="J30" s="138"/>
    </row>
    <row r="31" spans="2:10">
      <c r="B31" s="48" t="s">
        <v>72</v>
      </c>
      <c r="C31" s="130">
        <f>PI!J31</f>
        <v>11884798.6</v>
      </c>
      <c r="D31" s="130">
        <f>ITS!C31</f>
        <v>1773072.8011413701</v>
      </c>
      <c r="E31" s="130">
        <f>Wealth!D33</f>
        <v>638272.60670400003</v>
      </c>
      <c r="F31" s="140">
        <f>LE!D33</f>
        <v>5768525.023</v>
      </c>
      <c r="G31" s="130">
        <f>REPART!I31</f>
        <v>-15668.701206779871</v>
      </c>
      <c r="H31" s="132">
        <f t="shared" si="0"/>
        <v>20049000.329638589</v>
      </c>
      <c r="J31" s="138"/>
    </row>
    <row r="32" spans="2:10">
      <c r="B32" s="45" t="s">
        <v>73</v>
      </c>
      <c r="C32" s="127">
        <f>PI!J32</f>
        <v>887695.20000000007</v>
      </c>
      <c r="D32" s="127">
        <f>ITS!C32</f>
        <v>68962.315199810095</v>
      </c>
      <c r="E32" s="127">
        <f>Wealth!D34</f>
        <v>42724.512000000002</v>
      </c>
      <c r="F32" s="139">
        <f>LE!D34</f>
        <v>327077.54090000002</v>
      </c>
      <c r="G32" s="127">
        <f>REPART!I32</f>
        <v>6374.4077336648679</v>
      </c>
      <c r="H32" s="129">
        <f t="shared" si="0"/>
        <v>1332833.9758334751</v>
      </c>
      <c r="J32" s="138"/>
    </row>
    <row r="33" spans="1:10">
      <c r="A33" s="52"/>
      <c r="B33" s="53" t="s">
        <v>74</v>
      </c>
      <c r="C33" s="54">
        <f t="shared" ref="C33:H33" si="1">SUM(C7:C32)</f>
        <v>152494096.79999998</v>
      </c>
      <c r="D33" s="54">
        <f t="shared" si="1"/>
        <v>9229245.6665241905</v>
      </c>
      <c r="E33" s="54">
        <f t="shared" si="1"/>
        <v>10784879.229272</v>
      </c>
      <c r="F33" s="54">
        <f t="shared" si="1"/>
        <v>62326124.264862508</v>
      </c>
      <c r="G33" s="54">
        <f t="shared" si="1"/>
        <v>106356.00051985066</v>
      </c>
      <c r="H33" s="55">
        <f t="shared" si="1"/>
        <v>234940701.96117857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2007</v>
      </c>
      <c r="C1" s="134"/>
      <c r="E1" s="135" t="str">
        <f>Info!A4</f>
        <v>Reference year 2013</v>
      </c>
      <c r="I1" s="20" t="str">
        <f>Info!$C$28</f>
        <v>FA_2013_20120910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38">
        <f>Info!$C$31</f>
        <v>2007</v>
      </c>
      <c r="G5" s="38">
        <f>Info!$C$31</f>
        <v>2007</v>
      </c>
      <c r="H5" s="38">
        <f>Info!$C$31</f>
        <v>2007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25127.431091543811</v>
      </c>
      <c r="D7" s="124">
        <f>ATB_Total!D7/ATB_per_capita!$I7*1000</f>
        <v>1120.4204735462058</v>
      </c>
      <c r="E7" s="124">
        <f>ATB_Total!E7/ATB_per_capita!$I7*1000</f>
        <v>1938.078893775674</v>
      </c>
      <c r="F7" s="124">
        <f>ATB_Total!F7/ATB_per_capita!$I7*1000</f>
        <v>9959.6686440255144</v>
      </c>
      <c r="G7" s="124">
        <f>ATB_Total!G7/ATB_per_capita!$I7*1000</f>
        <v>-106.12956278379609</v>
      </c>
      <c r="H7" s="141">
        <f>ATB_Total!H7/ATB_per_capita!$I7*1000</f>
        <v>38039.469540107406</v>
      </c>
      <c r="I7" s="142">
        <v>1322842</v>
      </c>
      <c r="J7" s="138"/>
    </row>
    <row r="8" spans="1:10">
      <c r="B8" s="45" t="s">
        <v>49</v>
      </c>
      <c r="C8" s="127">
        <f>ATB_Total!C8/ATB_per_capita!$I8*1000</f>
        <v>15568.217468272733</v>
      </c>
      <c r="D8" s="127">
        <f>ATB_Total!D8/ATB_per_capita!$I8*1000</f>
        <v>535.77084728250134</v>
      </c>
      <c r="E8" s="127">
        <f>ATB_Total!E8/ATB_per_capita!$I8*1000</f>
        <v>1223.9054583006414</v>
      </c>
      <c r="F8" s="127">
        <f>ATB_Total!F8/ATB_per_capita!$I8*1000</f>
        <v>6104.8214290648484</v>
      </c>
      <c r="G8" s="127">
        <f>ATB_Total!G8/ATB_per_capita!$I8*1000</f>
        <v>21.423135828901454</v>
      </c>
      <c r="H8" s="143">
        <f>ATB_Total!H8/ATB_per_capita!$I8*1000</f>
        <v>23454.138338749624</v>
      </c>
      <c r="I8" s="144">
        <v>969907</v>
      </c>
      <c r="J8" s="138"/>
    </row>
    <row r="9" spans="1:10">
      <c r="B9" s="48" t="s">
        <v>50</v>
      </c>
      <c r="C9" s="130">
        <f>ATB_Total!C9/ATB_per_capita!$I9*1000</f>
        <v>16395.472806445548</v>
      </c>
      <c r="D9" s="130">
        <f>ATB_Total!D9/ATB_per_capita!$I9*1000</f>
        <v>623.37266603871535</v>
      </c>
      <c r="E9" s="130">
        <f>ATB_Total!E9/ATB_per_capita!$I9*1000</f>
        <v>1140.7929182701339</v>
      </c>
      <c r="F9" s="130">
        <f>ATB_Total!F9/ATB_per_capita!$I9*1000</f>
        <v>4859.978705750379</v>
      </c>
      <c r="G9" s="130">
        <f>ATB_Total!G9/ATB_per_capita!$I9*1000</f>
        <v>7.4970854842348755</v>
      </c>
      <c r="H9" s="145">
        <f>ATB_Total!H9/ATB_per_capita!$I9*1000</f>
        <v>23027.114181989014</v>
      </c>
      <c r="I9" s="146">
        <v>361924</v>
      </c>
      <c r="J9" s="138"/>
    </row>
    <row r="10" spans="1:10">
      <c r="B10" s="45" t="s">
        <v>51</v>
      </c>
      <c r="C10" s="127">
        <f>ATB_Total!C10/ATB_per_capita!$I10*1000</f>
        <v>12656.062937265944</v>
      </c>
      <c r="D10" s="127">
        <f>ATB_Total!D10/ATB_per_capita!$I10*1000</f>
        <v>646.61755093331783</v>
      </c>
      <c r="E10" s="127">
        <f>ATB_Total!E10/ATB_per_capita!$I10*1000</f>
        <v>923.04268841989142</v>
      </c>
      <c r="F10" s="127">
        <f>ATB_Total!F10/ATB_per_capita!$I10*1000</f>
        <v>4027.5324266264115</v>
      </c>
      <c r="G10" s="127">
        <f>ATB_Total!G10/ATB_per_capita!$I10*1000</f>
        <v>162.8433669397285</v>
      </c>
      <c r="H10" s="143">
        <f>ATB_Total!H10/ATB_per_capita!$I10*1000</f>
        <v>18416.098970185296</v>
      </c>
      <c r="I10" s="144">
        <v>34447</v>
      </c>
      <c r="J10" s="138"/>
    </row>
    <row r="11" spans="1:10">
      <c r="B11" s="48" t="s">
        <v>52</v>
      </c>
      <c r="C11" s="130">
        <f>ATB_Total!C11/ATB_per_capita!$I11*1000</f>
        <v>34110.139840141841</v>
      </c>
      <c r="D11" s="130">
        <f>ATB_Total!D11/ATB_per_capita!$I11*1000</f>
        <v>872.25510678825947</v>
      </c>
      <c r="E11" s="130">
        <f>ATB_Total!E11/ATB_per_capita!$I11*1000</f>
        <v>4112.7392176387311</v>
      </c>
      <c r="F11" s="130">
        <f>ATB_Total!F11/ATB_per_capita!$I11*1000</f>
        <v>8899.1869053576793</v>
      </c>
      <c r="G11" s="130">
        <f>ATB_Total!G11/ATB_per_capita!$I11*1000</f>
        <v>-136.9542654565671</v>
      </c>
      <c r="H11" s="145">
        <f>ATB_Total!H11/ATB_per_capita!$I11*1000</f>
        <v>47857.366804469937</v>
      </c>
      <c r="I11" s="146">
        <v>139874</v>
      </c>
      <c r="J11" s="138"/>
    </row>
    <row r="12" spans="1:10">
      <c r="B12" s="45" t="s">
        <v>53</v>
      </c>
      <c r="C12" s="127">
        <f>ATB_Total!C12/ATB_per_capita!$I12*1000</f>
        <v>17417.235459523457</v>
      </c>
      <c r="D12" s="127">
        <f>ATB_Total!D12/ATB_per_capita!$I12*1000</f>
        <v>749.20151655657241</v>
      </c>
      <c r="E12" s="127">
        <f>ATB_Total!E12/ATB_per_capita!$I12*1000</f>
        <v>1444.309374219328</v>
      </c>
      <c r="F12" s="127">
        <f>ATB_Total!F12/ATB_per_capita!$I12*1000</f>
        <v>4891.0945301169158</v>
      </c>
      <c r="G12" s="127">
        <f>ATB_Total!G12/ATB_per_capita!$I12*1000</f>
        <v>162.04809231514366</v>
      </c>
      <c r="H12" s="143">
        <f>ATB_Total!H12/ATB_per_capita!$I12*1000</f>
        <v>24663.888972731416</v>
      </c>
      <c r="I12" s="144">
        <v>33785</v>
      </c>
      <c r="J12" s="138"/>
    </row>
    <row r="13" spans="1:10">
      <c r="B13" s="48" t="s">
        <v>54</v>
      </c>
      <c r="C13" s="130">
        <f>ATB_Total!C13/ATB_per_capita!$I13*1000</f>
        <v>28286.9155335389</v>
      </c>
      <c r="D13" s="130">
        <f>ATB_Total!D13/ATB_per_capita!$I13*1000</f>
        <v>556.83356880800181</v>
      </c>
      <c r="E13" s="130">
        <f>ATB_Total!E13/ATB_per_capita!$I13*1000</f>
        <v>4163.2098324824346</v>
      </c>
      <c r="F13" s="130">
        <f>ATB_Total!F13/ATB_per_capita!$I13*1000</f>
        <v>4987.477526158822</v>
      </c>
      <c r="G13" s="130">
        <f>ATB_Total!G13/ATB_per_capita!$I13*1000</f>
        <v>138.91217178537985</v>
      </c>
      <c r="H13" s="145">
        <f>ATB_Total!H13/ATB_per_capita!$I13*1000</f>
        <v>38133.34863277353</v>
      </c>
      <c r="I13" s="146">
        <v>39566</v>
      </c>
      <c r="J13" s="138"/>
    </row>
    <row r="14" spans="1:10">
      <c r="B14" s="45" t="s">
        <v>55</v>
      </c>
      <c r="C14" s="127">
        <f>ATB_Total!C14/ATB_per_capita!$I14*1000</f>
        <v>14019.080296576745</v>
      </c>
      <c r="D14" s="127">
        <f>ATB_Total!D14/ATB_per_capita!$I14*1000</f>
        <v>640.2867194236735</v>
      </c>
      <c r="E14" s="127">
        <f>ATB_Total!E14/ATB_per_capita!$I14*1000</f>
        <v>1262.2451947205134</v>
      </c>
      <c r="F14" s="127">
        <f>ATB_Total!F14/ATB_per_capita!$I14*1000</f>
        <v>4207.781227322921</v>
      </c>
      <c r="G14" s="127">
        <f>ATB_Total!G14/ATB_per_capita!$I14*1000</f>
        <v>58.555941886585643</v>
      </c>
      <c r="H14" s="143">
        <f>ATB_Total!H14/ATB_per_capita!$I14*1000</f>
        <v>20187.94937993044</v>
      </c>
      <c r="I14" s="144">
        <v>38034</v>
      </c>
      <c r="J14" s="138"/>
    </row>
    <row r="15" spans="1:10">
      <c r="B15" s="48" t="s">
        <v>56</v>
      </c>
      <c r="C15" s="130">
        <f>ATB_Total!C15/ATB_per_capita!$I15*1000</f>
        <v>39922.331979490191</v>
      </c>
      <c r="D15" s="130">
        <f>ATB_Total!D15/ATB_per_capita!$I15*1000</f>
        <v>1561.7376824858031</v>
      </c>
      <c r="E15" s="130">
        <f>ATB_Total!E15/ATB_per_capita!$I15*1000</f>
        <v>3121.2605742010187</v>
      </c>
      <c r="F15" s="130">
        <f>ATB_Total!F15/ATB_per_capita!$I15*1000</f>
        <v>32808.588968628828</v>
      </c>
      <c r="G15" s="130">
        <f>ATB_Total!G15/ATB_per_capita!$I15*1000</f>
        <v>-24.132907644175926</v>
      </c>
      <c r="H15" s="145">
        <f>ATB_Total!H15/ATB_per_capita!$I15*1000</f>
        <v>77389.786297161656</v>
      </c>
      <c r="I15" s="146">
        <v>108826</v>
      </c>
      <c r="J15" s="138"/>
    </row>
    <row r="16" spans="1:10">
      <c r="B16" s="45" t="s">
        <v>57</v>
      </c>
      <c r="C16" s="127">
        <f>ATB_Total!C16/ATB_per_capita!$I16*1000</f>
        <v>15422.744945126084</v>
      </c>
      <c r="D16" s="127">
        <f>ATB_Total!D16/ATB_per_capita!$I16*1000</f>
        <v>646.39180347486104</v>
      </c>
      <c r="E16" s="127">
        <f>ATB_Total!E16/ATB_per_capita!$I16*1000</f>
        <v>722.13196767000682</v>
      </c>
      <c r="F16" s="127">
        <f>ATB_Total!F16/ATB_per_capita!$I16*1000</f>
        <v>4522.0117837903317</v>
      </c>
      <c r="G16" s="127">
        <f>ATB_Total!G16/ATB_per_capita!$I16*1000</f>
        <v>-69.402291819432989</v>
      </c>
      <c r="H16" s="143">
        <f>ATB_Total!H16/ATB_per_capita!$I16*1000</f>
        <v>21243.878208241851</v>
      </c>
      <c r="I16" s="144">
        <v>264151</v>
      </c>
      <c r="J16" s="138"/>
    </row>
    <row r="17" spans="2:10">
      <c r="B17" s="48" t="s">
        <v>58</v>
      </c>
      <c r="C17" s="130">
        <f>ATB_Total!C17/ATB_per_capita!$I17*1000</f>
        <v>17098.633762374247</v>
      </c>
      <c r="D17" s="130">
        <f>ATB_Total!D17/ATB_per_capita!$I17*1000</f>
        <v>525.52975644480239</v>
      </c>
      <c r="E17" s="130">
        <f>ATB_Total!E17/ATB_per_capita!$I17*1000</f>
        <v>703.52863269412262</v>
      </c>
      <c r="F17" s="130">
        <f>ATB_Total!F17/ATB_per_capita!$I17*1000</f>
        <v>5889.2472576855889</v>
      </c>
      <c r="G17" s="130">
        <f>ATB_Total!G17/ATB_per_capita!$I17*1000</f>
        <v>24.889511096769951</v>
      </c>
      <c r="H17" s="145">
        <f>ATB_Total!H17/ATB_per_capita!$I17*1000</f>
        <v>24241.828920295527</v>
      </c>
      <c r="I17" s="146">
        <v>249005</v>
      </c>
      <c r="J17" s="138"/>
    </row>
    <row r="18" spans="2:10">
      <c r="B18" s="45" t="s">
        <v>59</v>
      </c>
      <c r="C18" s="127">
        <f>ATB_Total!C18/ATB_per_capita!$I18*1000</f>
        <v>22260.604815125123</v>
      </c>
      <c r="D18" s="127">
        <f>ATB_Total!D18/ATB_per_capita!$I18*1000</f>
        <v>3124.1219719426485</v>
      </c>
      <c r="E18" s="127">
        <f>ATB_Total!E18/ATB_per_capita!$I18*1000</f>
        <v>1972.9852723986576</v>
      </c>
      <c r="F18" s="127">
        <f>ATB_Total!F18/ATB_per_capita!$I18*1000</f>
        <v>21230.256719202011</v>
      </c>
      <c r="G18" s="127">
        <f>ATB_Total!G18/ATB_per_capita!$I18*1000</f>
        <v>-146.58298361713349</v>
      </c>
      <c r="H18" s="143">
        <f>ATB_Total!H18/ATB_per_capita!$I18*1000</f>
        <v>48441.385795051312</v>
      </c>
      <c r="I18" s="144">
        <v>189777</v>
      </c>
      <c r="J18" s="138"/>
    </row>
    <row r="19" spans="2:10">
      <c r="B19" s="48" t="s">
        <v>60</v>
      </c>
      <c r="C19" s="130">
        <f>ATB_Total!C19/ATB_per_capita!$I19*1000</f>
        <v>23371.699214584263</v>
      </c>
      <c r="D19" s="130">
        <f>ATB_Total!D19/ATB_per_capita!$I19*1000</f>
        <v>1178.2485519657284</v>
      </c>
      <c r="E19" s="130">
        <f>ATB_Total!E19/ATB_per_capita!$I19*1000</f>
        <v>1091.5337206105214</v>
      </c>
      <c r="F19" s="130">
        <f>ATB_Total!F19/ATB_per_capita!$I19*1000</f>
        <v>4206.1508480918401</v>
      </c>
      <c r="G19" s="130">
        <f>ATB_Total!G19/ATB_per_capita!$I19*1000</f>
        <v>-146.18184818022954</v>
      </c>
      <c r="H19" s="145">
        <f>ATB_Total!H19/ATB_per_capita!$I19*1000</f>
        <v>29701.450487072125</v>
      </c>
      <c r="I19" s="146">
        <v>267247</v>
      </c>
      <c r="J19" s="138"/>
    </row>
    <row r="20" spans="2:10">
      <c r="B20" s="45" t="s">
        <v>61</v>
      </c>
      <c r="C20" s="127">
        <f>ATB_Total!C20/ATB_per_capita!$I20*1000</f>
        <v>16782.557173114557</v>
      </c>
      <c r="D20" s="127">
        <f>ATB_Total!D20/ATB_per_capita!$I20*1000</f>
        <v>1622.5812818336015</v>
      </c>
      <c r="E20" s="127">
        <f>ATB_Total!E20/ATB_per_capita!$I20*1000</f>
        <v>1146.2992369768629</v>
      </c>
      <c r="F20" s="127">
        <f>ATB_Total!F20/ATB_per_capita!$I20*1000</f>
        <v>10469.661070001875</v>
      </c>
      <c r="G20" s="127">
        <f>ATB_Total!G20/ATB_per_capita!$I20*1000</f>
        <v>18.683729866196476</v>
      </c>
      <c r="H20" s="143">
        <f>ATB_Total!H20/ATB_per_capita!$I20*1000</f>
        <v>30039.782491793096</v>
      </c>
      <c r="I20" s="144">
        <v>74598</v>
      </c>
      <c r="J20" s="138"/>
    </row>
    <row r="21" spans="2:10">
      <c r="B21" s="48" t="s">
        <v>62</v>
      </c>
      <c r="C21" s="130">
        <f>ATB_Total!C21/ATB_per_capita!$I21*1000</f>
        <v>16744.563950711625</v>
      </c>
      <c r="D21" s="130">
        <f>ATB_Total!D21/ATB_per_capita!$I21*1000</f>
        <v>636.54468810029414</v>
      </c>
      <c r="E21" s="130">
        <f>ATB_Total!E21/ATB_per_capita!$I21*1000</f>
        <v>1612.6950169834752</v>
      </c>
      <c r="F21" s="130">
        <f>ATB_Total!F21/ATB_per_capita!$I21*1000</f>
        <v>4397.7788652211293</v>
      </c>
      <c r="G21" s="130">
        <f>ATB_Total!G21/ATB_per_capita!$I21*1000</f>
        <v>-60.896092693691507</v>
      </c>
      <c r="H21" s="145">
        <f>ATB_Total!H21/ATB_per_capita!$I21*1000</f>
        <v>23330.686428322828</v>
      </c>
      <c r="I21" s="146">
        <v>52345</v>
      </c>
      <c r="J21" s="138"/>
    </row>
    <row r="22" spans="2:10">
      <c r="B22" s="45" t="s">
        <v>63</v>
      </c>
      <c r="C22" s="127">
        <f>ATB_Total!C22/ATB_per_capita!$I22*1000</f>
        <v>18576.317540590899</v>
      </c>
      <c r="D22" s="127">
        <f>ATB_Total!D22/ATB_per_capita!$I22*1000</f>
        <v>511.26306281989355</v>
      </c>
      <c r="E22" s="127">
        <f>ATB_Total!E22/ATB_per_capita!$I22*1000</f>
        <v>1834.1036443971252</v>
      </c>
      <c r="F22" s="127">
        <f>ATB_Total!F22/ATB_per_capita!$I22*1000</f>
        <v>4657.3076058025017</v>
      </c>
      <c r="G22" s="127">
        <f>ATB_Total!G22/ATB_per_capita!$I22*1000</f>
        <v>35.405824711216923</v>
      </c>
      <c r="H22" s="143">
        <f>ATB_Total!H22/ATB_per_capita!$I22*1000</f>
        <v>25614.397678321639</v>
      </c>
      <c r="I22" s="144">
        <v>15028</v>
      </c>
      <c r="J22" s="138"/>
    </row>
    <row r="23" spans="2:10">
      <c r="B23" s="48" t="s">
        <v>64</v>
      </c>
      <c r="C23" s="130">
        <f>ATB_Total!C23/ATB_per_capita!$I23*1000</f>
        <v>15376.550277770622</v>
      </c>
      <c r="D23" s="130">
        <f>ATB_Total!D23/ATB_per_capita!$I23*1000</f>
        <v>869.54943640577267</v>
      </c>
      <c r="E23" s="130">
        <f>ATB_Total!E23/ATB_per_capita!$I23*1000</f>
        <v>1345.0844059143249</v>
      </c>
      <c r="F23" s="130">
        <f>ATB_Total!F23/ATB_per_capita!$I23*1000</f>
        <v>6021.3253835982241</v>
      </c>
      <c r="G23" s="130">
        <f>ATB_Total!G23/ATB_per_capita!$I23*1000</f>
        <v>63.187941225271615</v>
      </c>
      <c r="H23" s="145">
        <f>ATB_Total!H23/ATB_per_capita!$I23*1000</f>
        <v>23675.697444914218</v>
      </c>
      <c r="I23" s="146">
        <v>465852</v>
      </c>
      <c r="J23" s="138"/>
    </row>
    <row r="24" spans="2:10">
      <c r="B24" s="45" t="s">
        <v>65</v>
      </c>
      <c r="C24" s="127">
        <f>ATB_Total!C24/ATB_per_capita!$I24*1000</f>
        <v>16234.319202826797</v>
      </c>
      <c r="D24" s="127">
        <f>ATB_Total!D24/ATB_per_capita!$I24*1000</f>
        <v>1613.7204827593523</v>
      </c>
      <c r="E24" s="127">
        <f>ATB_Total!E24/ATB_per_capita!$I24*1000</f>
        <v>1658.5061449879613</v>
      </c>
      <c r="F24" s="127">
        <f>ATB_Total!F24/ATB_per_capita!$I24*1000</f>
        <v>3586.8864408634649</v>
      </c>
      <c r="G24" s="127">
        <f>ATB_Total!G24/ATB_per_capita!$I24*1000</f>
        <v>328.62845497965208</v>
      </c>
      <c r="H24" s="143">
        <f>ATB_Total!H24/ATB_per_capita!$I24*1000</f>
        <v>23422.060726417229</v>
      </c>
      <c r="I24" s="144">
        <v>191878</v>
      </c>
      <c r="J24" s="138"/>
    </row>
    <row r="25" spans="2:10">
      <c r="B25" s="48" t="s">
        <v>66</v>
      </c>
      <c r="C25" s="130">
        <f>ATB_Total!C25/ATB_per_capita!$I25*1000</f>
        <v>18949.851932479833</v>
      </c>
      <c r="D25" s="130">
        <f>ATB_Total!D25/ATB_per_capita!$I25*1000</f>
        <v>777.12147394863086</v>
      </c>
      <c r="E25" s="130">
        <f>ATB_Total!E25/ATB_per_capita!$I25*1000</f>
        <v>1152.9741939287132</v>
      </c>
      <c r="F25" s="130">
        <f>ATB_Total!F25/ATB_per_capita!$I25*1000</f>
        <v>5829.512129442458</v>
      </c>
      <c r="G25" s="130">
        <f>ATB_Total!G25/ATB_per_capita!$I25*1000</f>
        <v>31.553856343274255</v>
      </c>
      <c r="H25" s="145">
        <f>ATB_Total!H25/ATB_per_capita!$I25*1000</f>
        <v>26741.013586142908</v>
      </c>
      <c r="I25" s="146">
        <v>578790</v>
      </c>
      <c r="J25" s="138"/>
    </row>
    <row r="26" spans="2:10">
      <c r="B26" s="45" t="s">
        <v>67</v>
      </c>
      <c r="C26" s="127">
        <f>ATB_Total!C26/ATB_per_capita!$I26*1000</f>
        <v>16208.945960586372</v>
      </c>
      <c r="D26" s="127">
        <f>ATB_Total!D26/ATB_per_capita!$I26*1000</f>
        <v>806.73401891578931</v>
      </c>
      <c r="E26" s="127">
        <f>ATB_Total!E26/ATB_per_capita!$I26*1000</f>
        <v>1254.624109246203</v>
      </c>
      <c r="F26" s="127">
        <f>ATB_Total!F26/ATB_per_capita!$I26*1000</f>
        <v>5296.4782876531135</v>
      </c>
      <c r="G26" s="127">
        <f>ATB_Total!G26/ATB_per_capita!$I26*1000</f>
        <v>-10.353356428936008</v>
      </c>
      <c r="H26" s="143">
        <f>ATB_Total!H26/ATB_per_capita!$I26*1000</f>
        <v>23556.429019972544</v>
      </c>
      <c r="I26" s="144">
        <v>238141</v>
      </c>
      <c r="J26" s="138"/>
    </row>
    <row r="27" spans="2:10">
      <c r="B27" s="48" t="s">
        <v>68</v>
      </c>
      <c r="C27" s="130">
        <f>ATB_Total!C27/ATB_per_capita!$I27*1000</f>
        <v>17973.102444205695</v>
      </c>
      <c r="D27" s="130">
        <f>ATB_Total!D27/ATB_per_capita!$I27*1000</f>
        <v>2075.9258821436856</v>
      </c>
      <c r="E27" s="130">
        <f>ATB_Total!E27/ATB_per_capita!$I27*1000</f>
        <v>1032.0423995214144</v>
      </c>
      <c r="F27" s="130">
        <f>ATB_Total!F27/ATB_per_capita!$I27*1000</f>
        <v>9299.5529975704449</v>
      </c>
      <c r="G27" s="130">
        <f>ATB_Total!G27/ATB_per_capita!$I27*1000</f>
        <v>170.65256767011823</v>
      </c>
      <c r="H27" s="145">
        <f>ATB_Total!H27/ATB_per_capita!$I27*1000</f>
        <v>30551.276291111357</v>
      </c>
      <c r="I27" s="146">
        <v>327632</v>
      </c>
      <c r="J27" s="138"/>
    </row>
    <row r="28" spans="2:10">
      <c r="B28" s="45" t="s">
        <v>69</v>
      </c>
      <c r="C28" s="127">
        <f>ATB_Total!C28/ATB_per_capita!$I28*1000</f>
        <v>20976.88968255958</v>
      </c>
      <c r="D28" s="127">
        <f>ATB_Total!D28/ATB_per_capita!$I28*1000</f>
        <v>1314.9432591968184</v>
      </c>
      <c r="E28" s="127">
        <f>ATB_Total!E28/ATB_per_capita!$I28*1000</f>
        <v>1219.1853918716261</v>
      </c>
      <c r="F28" s="127">
        <f>ATB_Total!F28/ATB_per_capita!$I28*1000</f>
        <v>10130.236052370225</v>
      </c>
      <c r="G28" s="127">
        <f>ATB_Total!G28/ATB_per_capita!$I28*1000</f>
        <v>173.87181441889635</v>
      </c>
      <c r="H28" s="143">
        <f>ATB_Total!H28/ATB_per_capita!$I28*1000</f>
        <v>33815.126200417144</v>
      </c>
      <c r="I28" s="144">
        <v>678143</v>
      </c>
      <c r="J28" s="138"/>
    </row>
    <row r="29" spans="2:10">
      <c r="B29" s="48" t="s">
        <v>70</v>
      </c>
      <c r="C29" s="130">
        <f>ATB_Total!C29/ATB_per_capita!$I29*1000</f>
        <v>15051.057681621165</v>
      </c>
      <c r="D29" s="130">
        <f>ATB_Total!D29/ATB_per_capita!$I29*1000</f>
        <v>1045.0836914771271</v>
      </c>
      <c r="E29" s="130">
        <f>ATB_Total!E29/ATB_per_capita!$I29*1000</f>
        <v>998.26378865901268</v>
      </c>
      <c r="F29" s="130">
        <f>ATB_Total!F29/ATB_per_capita!$I29*1000</f>
        <v>2876.9399312279616</v>
      </c>
      <c r="G29" s="130">
        <f>ATB_Total!G29/ATB_per_capita!$I29*1000</f>
        <v>280.60760098697347</v>
      </c>
      <c r="H29" s="145">
        <f>ATB_Total!H29/ATB_per_capita!$I29*1000</f>
        <v>20251.952693972238</v>
      </c>
      <c r="I29" s="146">
        <v>296923</v>
      </c>
      <c r="J29" s="138"/>
    </row>
    <row r="30" spans="2:10">
      <c r="B30" s="45" t="s">
        <v>71</v>
      </c>
      <c r="C30" s="127">
        <f>ATB_Total!C30/ATB_per_capita!$I30*1000</f>
        <v>16227.510521204269</v>
      </c>
      <c r="D30" s="127">
        <f>ATB_Total!D30/ATB_per_capita!$I30*1000</f>
        <v>963.31956405253243</v>
      </c>
      <c r="E30" s="127">
        <f>ATB_Total!E30/ATB_per_capita!$I30*1000</f>
        <v>765.5562509550017</v>
      </c>
      <c r="F30" s="127">
        <f>ATB_Total!F30/ATB_per_capita!$I30*1000</f>
        <v>12384.899264251449</v>
      </c>
      <c r="G30" s="127">
        <f>ATB_Total!G30/ATB_per_capita!$I30*1000</f>
        <v>-292.07810083232329</v>
      </c>
      <c r="H30" s="143">
        <f>ATB_Total!H30/ATB_per_capita!$I30*1000</f>
        <v>30049.207499630927</v>
      </c>
      <c r="I30" s="144">
        <v>169895</v>
      </c>
      <c r="J30" s="138"/>
    </row>
    <row r="31" spans="2:10">
      <c r="B31" s="48" t="s">
        <v>72</v>
      </c>
      <c r="C31" s="130">
        <f>ATB_Total!C31/ATB_per_capita!$I31*1000</f>
        <v>26903.536341328694</v>
      </c>
      <c r="D31" s="130">
        <f>ATB_Total!D31/ATB_per_capita!$I31*1000</f>
        <v>4013.6926292826133</v>
      </c>
      <c r="E31" s="130">
        <f>ATB_Total!E31/ATB_per_capita!$I31*1000</f>
        <v>1444.8532825903892</v>
      </c>
      <c r="F31" s="130">
        <f>ATB_Total!F31/ATB_per_capita!$I31*1000</f>
        <v>13058.170173127246</v>
      </c>
      <c r="G31" s="130">
        <f>ATB_Total!G31/ATB_per_capita!$I31*1000</f>
        <v>-35.469130485561877</v>
      </c>
      <c r="H31" s="145">
        <f>ATB_Total!H31/ATB_per_capita!$I31*1000</f>
        <v>45384.783295843386</v>
      </c>
      <c r="I31" s="146">
        <v>441756</v>
      </c>
      <c r="J31" s="138"/>
    </row>
    <row r="32" spans="2:10">
      <c r="B32" s="45" t="s">
        <v>73</v>
      </c>
      <c r="C32" s="127">
        <f>ATB_Total!C32/ATB_per_capita!$I32*1000</f>
        <v>13009.763604121174</v>
      </c>
      <c r="D32" s="127">
        <f>ATB_Total!D32/ATB_per_capita!$I32*1000</f>
        <v>1010.6885993552987</v>
      </c>
      <c r="E32" s="127">
        <f>ATB_Total!E32/ATB_per_capita!$I32*1000</f>
        <v>626.15614145647999</v>
      </c>
      <c r="F32" s="127">
        <f>ATB_Total!F32/ATB_per_capita!$I32*1000</f>
        <v>4793.5389166532323</v>
      </c>
      <c r="G32" s="127">
        <f>ATB_Total!G32/ATB_per_capita!$I32*1000</f>
        <v>93.421185257351553</v>
      </c>
      <c r="H32" s="143">
        <f>ATB_Total!H32/ATB_per_capita!$I32*1000</f>
        <v>19533.568446843539</v>
      </c>
      <c r="I32" s="144">
        <v>68233</v>
      </c>
      <c r="J32" s="138"/>
    </row>
    <row r="33" spans="1:10">
      <c r="A33" s="52"/>
      <c r="B33" s="53" t="s">
        <v>74</v>
      </c>
      <c r="C33" s="54">
        <f>ATB_Total!C33/ATB_per_capita!$I33*1000</f>
        <v>20016.028773794234</v>
      </c>
      <c r="D33" s="54">
        <f>ATB_Total!D33/ATB_per_capita!$I33*1000</f>
        <v>1211.4098230559439</v>
      </c>
      <c r="E33" s="54">
        <f>ATB_Total!E33/ATB_per_capita!$I33*1000</f>
        <v>1415.5987510659111</v>
      </c>
      <c r="F33" s="54">
        <f>ATB_Total!F33/ATB_per_capita!$I33*1000</f>
        <v>8180.785504639699</v>
      </c>
      <c r="G33" s="54">
        <f>ATB_Total!G33/ATB_per_capita!$I33*1000</f>
        <v>13.960047053250952</v>
      </c>
      <c r="H33" s="54">
        <f>ATB_Total!H33/ATB_per_capita!$I33*1000</f>
        <v>30837.782899609047</v>
      </c>
      <c r="I33" s="55">
        <f>SUM(I7:I32)</f>
        <v>7618599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2007</v>
      </c>
      <c r="B1" s="57"/>
      <c r="C1" s="57"/>
    </row>
    <row r="2" spans="1:10" ht="18.75" customHeight="1">
      <c r="A2" s="147" t="str">
        <f>Info!A4</f>
        <v>Reference year 2013</v>
      </c>
      <c r="H2" s="20" t="str">
        <f>Info!C28</f>
        <v>FA_2013_20120910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0.66056207921223453</v>
      </c>
      <c r="C6" s="150">
        <f>ATB_Total!D7/ATB_Total!$H7</f>
        <v>2.9454156093445944E-2</v>
      </c>
      <c r="D6" s="150">
        <f>ATB_Total!E7/ATB_Total!$H7</f>
        <v>5.094915668401305E-2</v>
      </c>
      <c r="E6" s="150">
        <f>LE!B9/ATB_Total!$H7</f>
        <v>0.25030990548900434</v>
      </c>
      <c r="F6" s="150">
        <f>LE!C9/ATB_Total!$H7</f>
        <v>1.1514687872488501E-2</v>
      </c>
      <c r="G6" s="150">
        <f>ATB_Total!G7/ATB_Total!$H7</f>
        <v>-2.7899853511862728E-3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0.66377273142248794</v>
      </c>
      <c r="C7" s="153">
        <f>ATB_Total!D8/ATB_Total!$H8</f>
        <v>2.284333960789045E-2</v>
      </c>
      <c r="D7" s="153">
        <f>ATB_Total!E8/ATB_Total!$H8</f>
        <v>5.2182921436878055E-2</v>
      </c>
      <c r="E7" s="153">
        <f>LE!B10/ATB_Total!$H8</f>
        <v>0.2567968348223203</v>
      </c>
      <c r="F7" s="153">
        <f>LE!C10/ATB_Total!$H8</f>
        <v>3.4907673437674313E-3</v>
      </c>
      <c r="G7" s="153">
        <f>ATB_Total!G8/ATB_Total!$H8</f>
        <v>9.1340536665579974E-4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0.71200727441867218</v>
      </c>
      <c r="C8" s="156">
        <f>ATB_Total!D9/ATB_Total!$H9</f>
        <v>2.7071245711123244E-2</v>
      </c>
      <c r="D8" s="156">
        <f>ATB_Total!E9/ATB_Total!$H9</f>
        <v>4.9541288988892124E-2</v>
      </c>
      <c r="E8" s="156">
        <f>LE!B11/ATB_Total!$H9</f>
        <v>0.19324317091425877</v>
      </c>
      <c r="F8" s="156">
        <f>LE!C11/ATB_Total!$H9</f>
        <v>1.7811443543321849E-2</v>
      </c>
      <c r="G8" s="156">
        <f>ATB_Total!G9/ATB_Total!$H9</f>
        <v>3.2557642373176002E-4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0.68722822122944982</v>
      </c>
      <c r="C9" s="153">
        <f>ATB_Total!D10/ATB_Total!$H10</f>
        <v>3.5111537572650862E-2</v>
      </c>
      <c r="D9" s="153">
        <f>ATB_Total!E10/ATB_Total!$H10</f>
        <v>5.0121509985054352E-2</v>
      </c>
      <c r="E9" s="153">
        <f>LE!B12/ATB_Total!$H10</f>
        <v>0.21194967588503422</v>
      </c>
      <c r="F9" s="153">
        <f>LE!C12/ATB_Total!$H10</f>
        <v>6.7466089876077303E-3</v>
      </c>
      <c r="G9" s="153">
        <f>ATB_Total!G10/ATB_Total!$H10</f>
        <v>8.8424463402028523E-3</v>
      </c>
      <c r="H9" s="154">
        <f t="shared" si="0"/>
        <v>0.99999999999999978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0.71274585539787594</v>
      </c>
      <c r="C10" s="156">
        <f>ATB_Total!D11/ATB_Total!$H11</f>
        <v>1.8226140822833355E-2</v>
      </c>
      <c r="D10" s="156">
        <f>ATB_Total!E11/ATB_Total!$H11</f>
        <v>8.5937432254517526E-2</v>
      </c>
      <c r="E10" s="156">
        <f>LE!B13/ATB_Total!$H11</f>
        <v>0.14766086113485374</v>
      </c>
      <c r="F10" s="156">
        <f>LE!C13/ATB_Total!$H11</f>
        <v>3.8291427918510625E-2</v>
      </c>
      <c r="G10" s="156">
        <f>ATB_Total!G11/ATB_Total!$H11</f>
        <v>-2.8617175285911341E-3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0.7061836630378967</v>
      </c>
      <c r="C11" s="153">
        <f>ATB_Total!D12/ATB_Total!$H12</f>
        <v>3.0376455123719347E-2</v>
      </c>
      <c r="D11" s="153">
        <f>ATB_Total!E12/ATB_Total!$H12</f>
        <v>5.8559677097807544E-2</v>
      </c>
      <c r="E11" s="153">
        <f>LE!B14/ATB_Total!$H12</f>
        <v>0.17767937259730607</v>
      </c>
      <c r="F11" s="153">
        <f>LE!C14/ATB_Total!$H12</f>
        <v>2.063057501576283E-2</v>
      </c>
      <c r="G11" s="153">
        <f>ATB_Total!G12/ATB_Total!$H12</f>
        <v>6.5702571275075578E-3</v>
      </c>
      <c r="H11" s="154">
        <f t="shared" si="0"/>
        <v>1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0.74178944539971081</v>
      </c>
      <c r="C12" s="156">
        <f>ATB_Total!D13/ATB_Total!$H13</f>
        <v>1.4602273043742972E-2</v>
      </c>
      <c r="D12" s="156">
        <f>ATB_Total!E13/ATB_Total!$H13</f>
        <v>0.10917503921762545</v>
      </c>
      <c r="E12" s="156">
        <f>LE!B15/ATB_Total!$H13</f>
        <v>0.11721909269963045</v>
      </c>
      <c r="F12" s="156">
        <f>LE!C15/ATB_Total!$H13</f>
        <v>1.3571349393156507E-2</v>
      </c>
      <c r="G12" s="156">
        <f>ATB_Total!G13/ATB_Total!$H13</f>
        <v>3.6428002461339685E-3</v>
      </c>
      <c r="H12" s="157">
        <f t="shared" si="0"/>
        <v>1.0000000000000002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0.69442814783920614</v>
      </c>
      <c r="C13" s="153">
        <f>ATB_Total!D14/ATB_Total!$H14</f>
        <v>3.1716283183283851E-2</v>
      </c>
      <c r="D13" s="153">
        <f>ATB_Total!E14/ATB_Total!$H14</f>
        <v>6.2524685938402255E-2</v>
      </c>
      <c r="E13" s="153">
        <f>LE!B16/ATB_Total!$H14</f>
        <v>0.1608619702890498</v>
      </c>
      <c r="F13" s="153">
        <f>LE!C16/ATB_Total!$H14</f>
        <v>4.7568373384489743E-2</v>
      </c>
      <c r="G13" s="153">
        <f>ATB_Total!G14/ATB_Total!$H14</f>
        <v>2.900539365568164E-3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0.51586047577643179</v>
      </c>
      <c r="C14" s="156">
        <f>ATB_Total!D15/ATB_Total!$H15</f>
        <v>2.0180152410410278E-2</v>
      </c>
      <c r="D14" s="156">
        <f>ATB_Total!E15/ATB_Total!$H15</f>
        <v>4.0331686176467631E-2</v>
      </c>
      <c r="E14" s="156">
        <f>LE!B17/ATB_Total!$H15</f>
        <v>0.22189128070729239</v>
      </c>
      <c r="F14" s="156">
        <f>LE!C17/ATB_Total!$H15</f>
        <v>0.20204824075165378</v>
      </c>
      <c r="G14" s="156">
        <f>ATB_Total!G15/ATB_Total!$H15</f>
        <v>-3.1183582225579844E-4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0.72598537771425453</v>
      </c>
      <c r="C15" s="153">
        <f>ATB_Total!D16/ATB_Total!$H16</f>
        <v>3.0427203410725849E-2</v>
      </c>
      <c r="D15" s="153">
        <f>ATB_Total!E16/ATB_Total!$H16</f>
        <v>3.3992473530084819E-2</v>
      </c>
      <c r="E15" s="153">
        <f>LE!B18/ATB_Total!$H16</f>
        <v>0.18553634347388895</v>
      </c>
      <c r="F15" s="153">
        <f>LE!C18/ATB_Total!$H16</f>
        <v>2.7325533226004572E-2</v>
      </c>
      <c r="G15" s="153">
        <f>ATB_Total!G16/ATB_Total!$H16</f>
        <v>-3.2669313549588803E-3</v>
      </c>
      <c r="H15" s="154">
        <f t="shared" si="0"/>
        <v>0.99999999999999978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0.70533596365986573</v>
      </c>
      <c r="C16" s="156">
        <f>ATB_Total!D17/ATB_Total!$H17</f>
        <v>2.1678634816402937E-2</v>
      </c>
      <c r="D16" s="156">
        <f>ATB_Total!E17/ATB_Total!$H17</f>
        <v>2.9021268775027143E-2</v>
      </c>
      <c r="E16" s="156">
        <f>LE!B19/ATB_Total!$H17</f>
        <v>0.23911067145221709</v>
      </c>
      <c r="F16" s="156">
        <f>LE!C19/ATB_Total!$H17</f>
        <v>3.8267437506038799E-3</v>
      </c>
      <c r="G16" s="156">
        <f>ATB_Total!G17/ATB_Total!$H17</f>
        <v>1.0267175458833543E-3</v>
      </c>
      <c r="H16" s="157">
        <f t="shared" si="0"/>
        <v>1.0000000000000002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0.45953691146051462</v>
      </c>
      <c r="C17" s="153">
        <f>ATB_Total!D18/ATB_Total!$H18</f>
        <v>6.4492828201909186E-2</v>
      </c>
      <c r="D17" s="153">
        <f>ATB_Total!E18/ATB_Total!$H18</f>
        <v>4.0729331748395485E-2</v>
      </c>
      <c r="E17" s="153">
        <f>LE!B20/ATB_Total!$H18</f>
        <v>0.21794613653614636</v>
      </c>
      <c r="F17" s="153">
        <f>LE!C20/ATB_Total!$H18</f>
        <v>0.22032077863891159</v>
      </c>
      <c r="G17" s="153">
        <f>ATB_Total!G18/ATB_Total!$H18</f>
        <v>-3.0259865858773211E-3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0.78688746951119604</v>
      </c>
      <c r="C18" s="156">
        <f>ATB_Total!D19/ATB_Total!$H19</f>
        <v>3.9669731028071295E-2</v>
      </c>
      <c r="D18" s="156">
        <f>ATB_Total!E19/ATB_Total!$H19</f>
        <v>3.6750182321419723E-2</v>
      </c>
      <c r="E18" s="156">
        <f>LE!B21/ATB_Total!$H19</f>
        <v>0.11845486189424073</v>
      </c>
      <c r="F18" s="156">
        <f>LE!C21/ATB_Total!$H19</f>
        <v>2.3159462629156278E-2</v>
      </c>
      <c r="G18" s="156">
        <f>ATB_Total!G19/ATB_Total!$H19</f>
        <v>-4.9217073840840449E-3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0.55867771937761446</v>
      </c>
      <c r="C19" s="153">
        <f>ATB_Total!D20/ATB_Total!$H20</f>
        <v>5.401441512690356E-2</v>
      </c>
      <c r="D19" s="153">
        <f>ATB_Total!E20/ATB_Total!$H20</f>
        <v>3.8159372069023242E-2</v>
      </c>
      <c r="E19" s="153">
        <f>LE!B22/ATB_Total!$H20</f>
        <v>0.2424430963294037</v>
      </c>
      <c r="F19" s="153">
        <f>LE!C22/ATB_Total!$H20</f>
        <v>0.1060834308803789</v>
      </c>
      <c r="G19" s="153">
        <f>ATB_Total!G20/ATB_Total!$H20</f>
        <v>6.2196621667619907E-4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0.71770558496659465</v>
      </c>
      <c r="C20" s="156">
        <f>ATB_Total!D21/ATB_Total!$H21</f>
        <v>2.7283581649254263E-2</v>
      </c>
      <c r="D20" s="156">
        <f>ATB_Total!E21/ATB_Total!$H21</f>
        <v>6.912334199587486E-2</v>
      </c>
      <c r="E20" s="156">
        <f>LE!B23/ATB_Total!$H21</f>
        <v>0.18184241475463275</v>
      </c>
      <c r="F20" s="156">
        <f>LE!C23/ATB_Total!$H21</f>
        <v>6.6552052674829932E-3</v>
      </c>
      <c r="G20" s="156">
        <f>ATB_Total!G21/ATB_Total!$H21</f>
        <v>-2.6101286338393059E-3</v>
      </c>
      <c r="H20" s="157">
        <f t="shared" si="0"/>
        <v>1.0000000000000002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0.72522952809125341</v>
      </c>
      <c r="C21" s="153">
        <f>ATB_Total!D22/ATB_Total!$H22</f>
        <v>1.9959987708498547E-2</v>
      </c>
      <c r="D21" s="153">
        <f>ATB_Total!E22/ATB_Total!$H22</f>
        <v>7.1604402626628677E-2</v>
      </c>
      <c r="E21" s="153">
        <f>LE!B24/ATB_Total!$H22</f>
        <v>0.16810086874072488</v>
      </c>
      <c r="F21" s="153">
        <f>LE!C24/ATB_Total!$H22</f>
        <v>1.3722950202483953E-2</v>
      </c>
      <c r="G21" s="153">
        <f>ATB_Total!G22/ATB_Total!$H22</f>
        <v>1.3822626304104786E-3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0.64946556753172502</v>
      </c>
      <c r="C22" s="156">
        <f>ATB_Total!D23/ATB_Total!$H23</f>
        <v>3.6727510918271207E-2</v>
      </c>
      <c r="D22" s="156">
        <f>ATB_Total!E23/ATB_Total!$H23</f>
        <v>5.6812873582453335E-2</v>
      </c>
      <c r="E22" s="156">
        <f>LE!B25/ATB_Total!$H23</f>
        <v>0.2351797757608734</v>
      </c>
      <c r="F22" s="156">
        <f>LE!C25/ATB_Total!$H23</f>
        <v>1.9145377599779412E-2</v>
      </c>
      <c r="G22" s="156">
        <f>ATB_Total!G23/ATB_Total!$H23</f>
        <v>2.6688946068976331E-3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0.69312087405342881</v>
      </c>
      <c r="C23" s="153">
        <f>ATB_Total!D24/ATB_Total!$H24</f>
        <v>6.8897459604793543E-2</v>
      </c>
      <c r="D23" s="153">
        <f>ATB_Total!E24/ATB_Total!$H24</f>
        <v>7.0809574117334961E-2</v>
      </c>
      <c r="E23" s="153">
        <f>LE!B26/ATB_Total!$H24</f>
        <v>0.14615713383767234</v>
      </c>
      <c r="F23" s="153">
        <f>LE!C26/ATB_Total!$H24</f>
        <v>6.9842350094288927E-3</v>
      </c>
      <c r="G23" s="153">
        <f>ATB_Total!G24/ATB_Total!$H24</f>
        <v>1.40307233773414E-2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0.70864374199710856</v>
      </c>
      <c r="C24" s="156">
        <f>ATB_Total!D25/ATB_Total!$H25</f>
        <v>2.906103283801225E-2</v>
      </c>
      <c r="D24" s="156">
        <f>ATB_Total!E25/ATB_Total!$H25</f>
        <v>4.3116323553501361E-2</v>
      </c>
      <c r="E24" s="156">
        <f>LE!B27/ATB_Total!$H25</f>
        <v>0.21504354601751252</v>
      </c>
      <c r="F24" s="156">
        <f>LE!C27/ATB_Total!$H25</f>
        <v>2.9553757759115408E-3</v>
      </c>
      <c r="G24" s="156">
        <f>ATB_Total!G25/ATB_Total!$H25</f>
        <v>1.1799798179536974E-3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0.6880901153075224</v>
      </c>
      <c r="C25" s="153">
        <f>ATB_Total!D26/ATB_Total!$H26</f>
        <v>3.4246872402934767E-2</v>
      </c>
      <c r="D25" s="153">
        <f>ATB_Total!E26/ATB_Total!$H26</f>
        <v>5.3260369310749851E-2</v>
      </c>
      <c r="E25" s="153">
        <f>LE!B28/ATB_Total!$H26</f>
        <v>0.22184178496490511</v>
      </c>
      <c r="F25" s="153">
        <f>LE!C28/ATB_Total!$H26</f>
        <v>3.000370998651311E-3</v>
      </c>
      <c r="G25" s="153">
        <f>ATB_Total!G26/ATB_Total!$H26</f>
        <v>-4.3951298476342974E-4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0.58829301509196918</v>
      </c>
      <c r="C26" s="156">
        <f>ATB_Total!D27/ATB_Total!$H27</f>
        <v>6.7948908659755697E-2</v>
      </c>
      <c r="D26" s="156">
        <f>ATB_Total!E27/ATB_Total!$H27</f>
        <v>3.3780664011790522E-2</v>
      </c>
      <c r="E26" s="156">
        <f>LE!B29/ATB_Total!$H27</f>
        <v>0.26421890048571595</v>
      </c>
      <c r="F26" s="156">
        <f>LE!C29/ATB_Total!$H27</f>
        <v>4.0172736346689435E-2</v>
      </c>
      <c r="G26" s="156">
        <f>ATB_Total!G27/ATB_Total!$H27</f>
        <v>5.585775404079214E-3</v>
      </c>
      <c r="H26" s="157">
        <f t="shared" si="0"/>
        <v>0.99999999999999989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0.62034042275142554</v>
      </c>
      <c r="C27" s="153">
        <f>ATB_Total!D28/ATB_Total!$H28</f>
        <v>3.8886244321649083E-2</v>
      </c>
      <c r="D27" s="153">
        <f>ATB_Total!E28/ATB_Total!$H28</f>
        <v>3.6054438615597602E-2</v>
      </c>
      <c r="E27" s="153">
        <f>LE!B30/ATB_Total!$H28</f>
        <v>0.17838706507821153</v>
      </c>
      <c r="F27" s="153">
        <f>LE!C30/ATB_Total!$H28</f>
        <v>0.12118999378975909</v>
      </c>
      <c r="G27" s="153">
        <f>ATB_Total!G28/ATB_Total!$H28</f>
        <v>5.1418354433570455E-3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0.74319044237649923</v>
      </c>
      <c r="C28" s="156">
        <f>ATB_Total!D29/ATB_Total!$H29</f>
        <v>5.1604095035644844E-2</v>
      </c>
      <c r="D28" s="156">
        <f>ATB_Total!E29/ATB_Total!$H29</f>
        <v>4.9292224001497617E-2</v>
      </c>
      <c r="E28" s="156">
        <f>LE!B31/ATB_Total!$H29</f>
        <v>0.1414291595502932</v>
      </c>
      <c r="F28" s="156">
        <f>LE!C31/ATB_Total!$H29</f>
        <v>6.2824966359705957E-4</v>
      </c>
      <c r="G28" s="156">
        <f>ATB_Total!G29/ATB_Total!$H29</f>
        <v>1.3855829372468023E-2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0.54003123115322027</v>
      </c>
      <c r="C29" s="153">
        <f>ATB_Total!D30/ATB_Total!$H30</f>
        <v>3.2058068887985285E-2</v>
      </c>
      <c r="D29" s="153">
        <f>ATB_Total!E30/ATB_Total!$H30</f>
        <v>2.547675345396062E-2</v>
      </c>
      <c r="E29" s="153">
        <f>LE!B32/ATB_Total!$H30</f>
        <v>0.32399863374074989</v>
      </c>
      <c r="F29" s="153">
        <f>LE!C32/ATB_Total!$H30</f>
        <v>8.8155306239316611E-2</v>
      </c>
      <c r="G29" s="153">
        <f>ATB_Total!G30/ATB_Total!$H30</f>
        <v>-9.7199934752326047E-3</v>
      </c>
      <c r="H29" s="154">
        <f t="shared" si="0"/>
        <v>1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0.59278759063266673</v>
      </c>
      <c r="C30" s="156">
        <f>ATB_Total!D31/ATB_Total!$H31</f>
        <v>8.8436968027788554E-2</v>
      </c>
      <c r="D30" s="156">
        <f>ATB_Total!E31/ATB_Total!$H31</f>
        <v>3.1835632510835807E-2</v>
      </c>
      <c r="E30" s="156">
        <f>LE!B33/ATB_Total!$H31</f>
        <v>0.23393251149118743</v>
      </c>
      <c r="F30" s="156">
        <f>LE!C33/ATB_Total!$H31</f>
        <v>5.3788817660189038E-2</v>
      </c>
      <c r="G30" s="156">
        <f>ATB_Total!G31/ATB_Total!$H31</f>
        <v>-7.8152032266749533E-4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0.6660208368749666</v>
      </c>
      <c r="C31" s="153">
        <f>ATB_Total!D32/ATB_Total!$H32</f>
        <v>5.1741114384996949E-2</v>
      </c>
      <c r="D31" s="153">
        <f>ATB_Total!E32/ATB_Total!$H32</f>
        <v>3.2055389324302477E-2</v>
      </c>
      <c r="E31" s="153">
        <f>LE!B34/ATB_Total!$H32</f>
        <v>0.23222697321055655</v>
      </c>
      <c r="F31" s="153">
        <f>LE!C34/ATB_Total!$H32</f>
        <v>1.3173089235679603E-2</v>
      </c>
      <c r="G31" s="153">
        <f>ATB_Total!G32/ATB_Total!$H32</f>
        <v>4.7825969694977894E-3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0.64907483261541454</v>
      </c>
      <c r="C32" s="160">
        <f>ATB_Total!D33/ATB_Total!$H33</f>
        <v>3.9283298251357165E-2</v>
      </c>
      <c r="D32" s="160">
        <f>ATB_Total!E33/ATB_Total!$H33</f>
        <v>4.5904686328272257E-2</v>
      </c>
      <c r="E32" s="160">
        <f>LE!B35/ATB_Total!$H33</f>
        <v>0.22052150167049794</v>
      </c>
      <c r="F32" s="160">
        <f>LE!C35/ATB_Total!$H33</f>
        <v>4.4762988179886623E-2</v>
      </c>
      <c r="G32" s="160">
        <f>ATB_Total!G33/ATB_Total!$H33</f>
        <v>4.5269295457125536E-4</v>
      </c>
      <c r="H32" s="161">
        <f t="shared" si="0"/>
        <v>0.99999999999999978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0.45953691146051462</v>
      </c>
      <c r="C34" s="164">
        <f t="shared" si="1"/>
        <v>1.4602273043742972E-2</v>
      </c>
      <c r="D34" s="164">
        <f t="shared" si="1"/>
        <v>2.547675345396062E-2</v>
      </c>
      <c r="E34" s="164">
        <f t="shared" si="1"/>
        <v>0.11721909269963045</v>
      </c>
      <c r="F34" s="164">
        <f t="shared" si="1"/>
        <v>6.2824966359705957E-4</v>
      </c>
      <c r="G34" s="165">
        <f t="shared" si="1"/>
        <v>-9.7199934752326047E-3</v>
      </c>
    </row>
    <row r="35" spans="1:7">
      <c r="A35" s="178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0.78688746951119604</v>
      </c>
      <c r="C37" s="164">
        <f t="shared" si="2"/>
        <v>8.8436968027788554E-2</v>
      </c>
      <c r="D37" s="164">
        <f t="shared" si="2"/>
        <v>0.10917503921762545</v>
      </c>
      <c r="E37" s="164">
        <f t="shared" si="2"/>
        <v>0.32399863374074989</v>
      </c>
      <c r="F37" s="164">
        <f t="shared" si="2"/>
        <v>0.22032077863891159</v>
      </c>
      <c r="G37" s="165">
        <f t="shared" si="2"/>
        <v>1.40307233773414E-2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2012-09-25T10:08:29Z</dcterms:modified>
</cp:coreProperties>
</file>