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A2" i="2"/>
  <c r="A2" i="3" s="1"/>
  <c r="E13" i="4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S34"/>
  <c r="Q34"/>
  <c r="S26"/>
  <c r="Q26"/>
  <c r="S18"/>
  <c r="Q18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<sst xmlns="http://schemas.openxmlformats.org/spreadsheetml/2006/main" count="214" uniqueCount="105">
  <si>
    <t>Income taxed at source (ITS)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</si>
  <si>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</si>
  <si>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</si>
  <si>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</si>
  <si>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</si>
  <si>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</si>
  <si>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</si>
  <si>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</si>
  <si>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</si>
  <si>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</si>
  <si>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</si>
  <si>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</si>
  <si>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</si>
  <si>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</si>
  <si>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</si>
  <si>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</si>
  <si>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</si>
  <si>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</si>
  <si>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</si>
  <si>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</si>
  <si>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</si>
  <si>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</si>
  <si>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</si>
  <si>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</si>
  <si>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</si>
  <si>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</si>
  <si>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</si>
  <si>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</si>
  <si>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</si>
  <si>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</si>
  <si>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</si>
  <si>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</si>
  <si>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</si>
  <si>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</si>
  <si>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</si>
  <si>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</si>
  <si>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</si>
  <si>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</si>
  <si>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</si>
  <si>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</si>
  <si>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</si>
  <si>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</si>
  <si>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</si>
  <si>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</si>
  <si>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</si>
  <si>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</si>
  <si>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</si>
  <si>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</si>
  <si>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</si>
  <si>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</si>
  <si>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</si>
  <si>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</si>
  <si>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</si>
  <si>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</si>
  <si>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</si>
  <si>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</si>
  <si>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</si>
  <si>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</si>
  <si>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</si>
  <si>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</si>
  <si>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</si>
  <si>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</si>
  <si>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</si>
  <si>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</si>
  <si>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</si>
  <si>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</si>
  <si>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</si>
  <si>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</si>
  <si>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</si>
  <si>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</si>
  <si>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</si>
  <si>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</si>
  <si>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</si>
  <si>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</si>
  <si>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</si>
  <si>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</si>
  <si>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</si>
  <si>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</si>
  <si>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</si>
  <si>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</si>
  <si>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</si>
  <si>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</si>
  <si>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</si>
  <si>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</si>
  <si>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</si>
  <si>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</si>
  <si>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</si>
  <si>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</si>
  <si>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</si>
  <si>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</si>
  <si>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</si>
  <si>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</si>
  <si>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</si>
  <si>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</si>
  <si>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</si>
  <si>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</si>
  <si>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</si>
  <si>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</si>
  <si>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</si>
  <si>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</si>
  <si>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</si>
  <si>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</si>
  <si>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</si>
  <si>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</si>
  <si>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 xml:space="preserve">* Correction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</si>
</sst>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6" fillId="2" borderId="20" xfId="0" applyFont="1" applyFill="1" applyBorder="1"/>
    <xf numFmtId="0" fontId="13" fillId="0" borderId="0" xfId="0" applyFont="1" applyFill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2008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2012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2012</v>
      </c>
    </row>
    <row r="31" spans="2:3">
      <c r="B31" s="7" t="s">
        <v>11</v>
      </c>
      <c r="C31" s="8">
        <v>2008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2008</v>
      </c>
      <c r="B1" s="10"/>
      <c r="C1" s="10"/>
      <c r="I1" s="11"/>
    </row>
    <row r="2" spans="1:9" ht="31.5" customHeight="1">
      <c r="A2" s="12" t="str">
        <f>Info!A5</f>
        <v>Reference year 2012</v>
      </c>
      <c r="B2" s="13"/>
      <c r="C2" s="13"/>
      <c r="D2" s="14"/>
      <c r="I2" s="15" t="str">
        <f>Info!C28</f>
        <v>FA_2012_20120430_alpha0.7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3913863045</v>
      </c>
      <c r="C10" s="48">
        <v>62885499</v>
      </c>
      <c r="D10" s="49">
        <v>0</v>
      </c>
      <c r="E10" s="48">
        <v>415831785</v>
      </c>
      <c r="F10" s="48">
        <v>0</v>
      </c>
      <c r="G10" s="48">
        <v>0</v>
      </c>
      <c r="H10" s="50">
        <v>0</v>
      </c>
      <c r="I10" s="51">
        <f t="shared" ref="I10:I36" si="0">SUM(B10:H10)</f>
        <v>4392580329</v>
      </c>
    </row>
    <row r="11" spans="1:9">
      <c r="A11" s="52" t="s">
        <v>43</v>
      </c>
      <c r="B11" s="53">
        <v>1358132843</v>
      </c>
      <c r="C11" s="53">
        <v>66441186</v>
      </c>
      <c r="D11" s="54">
        <v>2944971</v>
      </c>
      <c r="E11" s="53">
        <v>9153902</v>
      </c>
      <c r="F11" s="53">
        <v>0</v>
      </c>
      <c r="G11" s="53">
        <v>106542217</v>
      </c>
      <c r="H11" s="55">
        <v>0</v>
      </c>
      <c r="I11" s="56">
        <f t="shared" si="0"/>
        <v>1543215119</v>
      </c>
    </row>
    <row r="12" spans="1:9">
      <c r="A12" s="57" t="s">
        <v>44</v>
      </c>
      <c r="B12" s="58">
        <v>600507592</v>
      </c>
      <c r="C12" s="58">
        <v>1242025</v>
      </c>
      <c r="D12" s="59">
        <v>0</v>
      </c>
      <c r="E12" s="58">
        <v>3846560</v>
      </c>
      <c r="F12" s="58">
        <v>0</v>
      </c>
      <c r="G12" s="58">
        <v>0</v>
      </c>
      <c r="H12" s="60">
        <v>0</v>
      </c>
      <c r="I12" s="61">
        <f t="shared" si="0"/>
        <v>605596177</v>
      </c>
    </row>
    <row r="13" spans="1:9">
      <c r="A13" s="52" t="s">
        <v>45</v>
      </c>
      <c r="B13" s="53">
        <v>57741700</v>
      </c>
      <c r="C13" s="53">
        <v>0</v>
      </c>
      <c r="D13" s="54">
        <v>8049103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65790803</v>
      </c>
    </row>
    <row r="14" spans="1:9">
      <c r="A14" s="57" t="s">
        <v>46</v>
      </c>
      <c r="B14" s="58">
        <v>215036252</v>
      </c>
      <c r="C14" s="58">
        <v>91459485</v>
      </c>
      <c r="D14" s="59">
        <v>5892239</v>
      </c>
      <c r="E14" s="58">
        <v>2235546</v>
      </c>
      <c r="F14" s="58">
        <v>0</v>
      </c>
      <c r="G14" s="58">
        <v>0</v>
      </c>
      <c r="H14" s="60">
        <v>0</v>
      </c>
      <c r="I14" s="61">
        <f t="shared" si="0"/>
        <v>314623522</v>
      </c>
    </row>
    <row r="15" spans="1:9">
      <c r="A15" s="52" t="s">
        <v>47</v>
      </c>
      <c r="B15" s="53">
        <v>62089257</v>
      </c>
      <c r="C15" s="53">
        <v>1077030</v>
      </c>
      <c r="D15" s="54">
        <v>28287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63194574</v>
      </c>
    </row>
    <row r="16" spans="1:9">
      <c r="A16" s="57" t="s">
        <v>48</v>
      </c>
      <c r="B16" s="58">
        <v>54921587.899999999</v>
      </c>
      <c r="C16" s="58">
        <v>542434.1</v>
      </c>
      <c r="D16" s="59">
        <v>1908219.7</v>
      </c>
      <c r="E16" s="58">
        <v>0</v>
      </c>
      <c r="F16" s="58">
        <v>0</v>
      </c>
      <c r="G16" s="58">
        <v>0</v>
      </c>
      <c r="H16" s="60">
        <v>0</v>
      </c>
      <c r="I16" s="61">
        <f t="shared" si="0"/>
        <v>57372241.700000003</v>
      </c>
    </row>
    <row r="17" spans="1:9">
      <c r="A17" s="52" t="s">
        <v>49</v>
      </c>
      <c r="B17" s="53">
        <v>65556211.899999999</v>
      </c>
      <c r="C17" s="53">
        <v>102586.25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65658798.149999999</v>
      </c>
    </row>
    <row r="18" spans="1:9">
      <c r="A18" s="57" t="s">
        <v>50</v>
      </c>
      <c r="B18" s="58">
        <v>506359430</v>
      </c>
      <c r="C18" s="58">
        <v>14281400</v>
      </c>
      <c r="D18" s="59">
        <v>4246126</v>
      </c>
      <c r="E18" s="58">
        <v>3860651</v>
      </c>
      <c r="F18" s="58">
        <v>0</v>
      </c>
      <c r="G18" s="58">
        <v>0</v>
      </c>
      <c r="H18" s="60">
        <v>0</v>
      </c>
      <c r="I18" s="61">
        <f t="shared" si="0"/>
        <v>528747607</v>
      </c>
    </row>
    <row r="19" spans="1:9">
      <c r="A19" s="52" t="s">
        <v>51</v>
      </c>
      <c r="B19" s="53">
        <v>440516720.25</v>
      </c>
      <c r="C19" s="53">
        <v>0</v>
      </c>
      <c r="D19" s="54">
        <v>2910606.8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443427327.05000001</v>
      </c>
    </row>
    <row r="20" spans="1:9">
      <c r="A20" s="57" t="s">
        <v>52</v>
      </c>
      <c r="B20" s="58">
        <v>334145409</v>
      </c>
      <c r="C20" s="58">
        <v>10950352</v>
      </c>
      <c r="D20" s="59">
        <v>409162</v>
      </c>
      <c r="E20" s="58">
        <v>32023861</v>
      </c>
      <c r="F20" s="58">
        <v>0</v>
      </c>
      <c r="G20" s="58">
        <v>77832023</v>
      </c>
      <c r="H20" s="60">
        <v>0</v>
      </c>
      <c r="I20" s="61">
        <f t="shared" si="0"/>
        <v>455360807</v>
      </c>
    </row>
    <row r="21" spans="1:9">
      <c r="A21" s="52" t="s">
        <v>53</v>
      </c>
      <c r="B21" s="53">
        <v>610171518</v>
      </c>
      <c r="C21" s="53">
        <v>140333442</v>
      </c>
      <c r="D21" s="54">
        <v>378464</v>
      </c>
      <c r="E21" s="53">
        <v>1190535668</v>
      </c>
      <c r="F21" s="53">
        <v>0</v>
      </c>
      <c r="G21" s="53">
        <v>1442639991</v>
      </c>
      <c r="H21" s="55">
        <v>0</v>
      </c>
      <c r="I21" s="56">
        <f t="shared" si="0"/>
        <v>3384059083</v>
      </c>
    </row>
    <row r="22" spans="1:9">
      <c r="A22" s="57" t="s">
        <v>54</v>
      </c>
      <c r="B22" s="58">
        <v>345100503</v>
      </c>
      <c r="C22" s="58">
        <v>78872303</v>
      </c>
      <c r="D22" s="59">
        <v>407564</v>
      </c>
      <c r="E22" s="58">
        <v>548144904</v>
      </c>
      <c r="F22" s="58">
        <v>0</v>
      </c>
      <c r="G22" s="58">
        <v>928803809</v>
      </c>
      <c r="H22" s="60">
        <v>0</v>
      </c>
      <c r="I22" s="61">
        <f t="shared" si="0"/>
        <v>1901329083</v>
      </c>
    </row>
    <row r="23" spans="1:9">
      <c r="A23" s="52" t="s">
        <v>55</v>
      </c>
      <c r="B23" s="53">
        <v>219313759</v>
      </c>
      <c r="C23" s="53">
        <v>26384165</v>
      </c>
      <c r="D23" s="54">
        <v>254652</v>
      </c>
      <c r="E23" s="53">
        <v>316788915</v>
      </c>
      <c r="F23" s="53">
        <v>0</v>
      </c>
      <c r="G23" s="53">
        <v>0</v>
      </c>
      <c r="H23" s="55">
        <v>0</v>
      </c>
      <c r="I23" s="56">
        <f t="shared" si="0"/>
        <v>562741491</v>
      </c>
    </row>
    <row r="24" spans="1:9">
      <c r="A24" s="57" t="s">
        <v>56</v>
      </c>
      <c r="B24" s="58">
        <v>83968774.579999998</v>
      </c>
      <c r="C24" s="58">
        <v>2048063</v>
      </c>
      <c r="D24" s="59">
        <v>12349917.050000001</v>
      </c>
      <c r="E24" s="58">
        <v>3183262.95</v>
      </c>
      <c r="F24" s="58">
        <v>0</v>
      </c>
      <c r="G24" s="58">
        <v>0</v>
      </c>
      <c r="H24" s="60">
        <v>0</v>
      </c>
      <c r="I24" s="61">
        <f t="shared" si="0"/>
        <v>101550017.58</v>
      </c>
    </row>
    <row r="25" spans="1:9">
      <c r="A25" s="52" t="s">
        <v>57</v>
      </c>
      <c r="B25" s="53">
        <v>17176113.129999999</v>
      </c>
      <c r="C25" s="53">
        <v>2150808.37</v>
      </c>
      <c r="D25" s="54">
        <v>3090299.9</v>
      </c>
      <c r="E25" s="53">
        <v>730427.85</v>
      </c>
      <c r="F25" s="53">
        <v>0</v>
      </c>
      <c r="G25" s="53">
        <v>0</v>
      </c>
      <c r="H25" s="55">
        <v>0</v>
      </c>
      <c r="I25" s="56">
        <f t="shared" si="0"/>
        <v>23147649.25</v>
      </c>
    </row>
    <row r="26" spans="1:9">
      <c r="A26" s="57" t="s">
        <v>58</v>
      </c>
      <c r="B26" s="58">
        <v>794701187</v>
      </c>
      <c r="C26" s="58">
        <v>45208163</v>
      </c>
      <c r="D26" s="59">
        <v>434408003</v>
      </c>
      <c r="E26" s="58">
        <v>62830219</v>
      </c>
      <c r="F26" s="58">
        <v>0</v>
      </c>
      <c r="G26" s="58">
        <v>0</v>
      </c>
      <c r="H26" s="60">
        <v>0</v>
      </c>
      <c r="I26" s="61">
        <f t="shared" si="0"/>
        <v>1337147572</v>
      </c>
    </row>
    <row r="27" spans="1:9">
      <c r="A27" s="52" t="s">
        <v>59</v>
      </c>
      <c r="B27" s="53">
        <v>678775619</v>
      </c>
      <c r="C27" s="53">
        <v>187185154.87</v>
      </c>
      <c r="D27" s="54">
        <v>18639539.739999998</v>
      </c>
      <c r="E27" s="53">
        <v>68216.649999999994</v>
      </c>
      <c r="F27" s="53">
        <v>0</v>
      </c>
      <c r="G27" s="53">
        <v>0</v>
      </c>
      <c r="H27" s="55">
        <v>59755472.579999998</v>
      </c>
      <c r="I27" s="56">
        <f t="shared" si="0"/>
        <v>944424002.84000003</v>
      </c>
    </row>
    <row r="28" spans="1:9">
      <c r="A28" s="57" t="s">
        <v>60</v>
      </c>
      <c r="B28" s="58">
        <v>844807657</v>
      </c>
      <c r="C28" s="58">
        <v>195152525</v>
      </c>
      <c r="D28" s="59">
        <v>695900</v>
      </c>
      <c r="E28" s="58">
        <v>695108823</v>
      </c>
      <c r="F28" s="58">
        <v>0</v>
      </c>
      <c r="G28" s="58">
        <v>0</v>
      </c>
      <c r="H28" s="60">
        <v>0</v>
      </c>
      <c r="I28" s="61">
        <f t="shared" si="0"/>
        <v>1735764905</v>
      </c>
    </row>
    <row r="29" spans="1:9">
      <c r="A29" s="52" t="s">
        <v>61</v>
      </c>
      <c r="B29" s="53">
        <v>436020195.79000002</v>
      </c>
      <c r="C29" s="53">
        <v>33540146.68</v>
      </c>
      <c r="D29" s="54">
        <v>18489141.379999999</v>
      </c>
      <c r="E29" s="53">
        <v>225554990.77000001</v>
      </c>
      <c r="F29" s="53">
        <v>0</v>
      </c>
      <c r="G29" s="53">
        <v>0</v>
      </c>
      <c r="H29" s="55">
        <v>0</v>
      </c>
      <c r="I29" s="56">
        <f t="shared" si="0"/>
        <v>713604474.62</v>
      </c>
    </row>
    <row r="30" spans="1:9">
      <c r="A30" s="57" t="s">
        <v>62</v>
      </c>
      <c r="B30" s="58">
        <v>575825968.84000003</v>
      </c>
      <c r="C30" s="58">
        <v>289747169</v>
      </c>
      <c r="D30" s="59">
        <v>6569532</v>
      </c>
      <c r="E30" s="58">
        <v>0</v>
      </c>
      <c r="F30" s="58">
        <v>0</v>
      </c>
      <c r="G30" s="58">
        <v>0</v>
      </c>
      <c r="H30" s="60">
        <v>2336353768</v>
      </c>
      <c r="I30" s="61">
        <f t="shared" si="0"/>
        <v>3208496437.8400002</v>
      </c>
    </row>
    <row r="31" spans="1:9">
      <c r="A31" s="52" t="s">
        <v>63</v>
      </c>
      <c r="B31" s="53">
        <v>2095068007.1500001</v>
      </c>
      <c r="C31" s="53">
        <v>0</v>
      </c>
      <c r="D31" s="54">
        <v>0</v>
      </c>
      <c r="E31" s="53">
        <v>0</v>
      </c>
      <c r="F31" s="53">
        <v>0</v>
      </c>
      <c r="G31" s="53">
        <v>1365371031</v>
      </c>
      <c r="H31" s="55">
        <v>0</v>
      </c>
      <c r="I31" s="56">
        <f t="shared" si="0"/>
        <v>3460439038.1500001</v>
      </c>
    </row>
    <row r="32" spans="1:9">
      <c r="A32" s="57" t="s">
        <v>64</v>
      </c>
      <c r="B32" s="58">
        <v>813661780.54999995</v>
      </c>
      <c r="C32" s="58">
        <v>4449315.05</v>
      </c>
      <c r="D32" s="59">
        <v>0</v>
      </c>
      <c r="E32" s="58">
        <v>380769.25</v>
      </c>
      <c r="F32" s="58">
        <v>0</v>
      </c>
      <c r="G32" s="58">
        <v>65135111.25</v>
      </c>
      <c r="H32" s="60">
        <v>45044501.950000003</v>
      </c>
      <c r="I32" s="61">
        <f t="shared" si="0"/>
        <v>928671478.04999995</v>
      </c>
    </row>
    <row r="33" spans="1:9">
      <c r="A33" s="52" t="s">
        <v>65</v>
      </c>
      <c r="B33" s="53">
        <v>267760065</v>
      </c>
      <c r="C33" s="53">
        <v>10214758</v>
      </c>
      <c r="D33" s="54">
        <v>0</v>
      </c>
      <c r="E33" s="53">
        <v>0</v>
      </c>
      <c r="F33" s="53">
        <v>0</v>
      </c>
      <c r="G33" s="53">
        <v>696712104</v>
      </c>
      <c r="H33" s="55">
        <v>0</v>
      </c>
      <c r="I33" s="56">
        <f t="shared" si="0"/>
        <v>974686927</v>
      </c>
    </row>
    <row r="34" spans="1:9">
      <c r="A34" s="57" t="s">
        <v>66</v>
      </c>
      <c r="B34" s="58">
        <v>1820522067</v>
      </c>
      <c r="C34" s="58">
        <v>0</v>
      </c>
      <c r="D34" s="59">
        <v>0</v>
      </c>
      <c r="E34" s="58">
        <v>0</v>
      </c>
      <c r="F34" s="58">
        <v>5985630818</v>
      </c>
      <c r="G34" s="58">
        <v>0</v>
      </c>
      <c r="H34" s="60">
        <v>0</v>
      </c>
      <c r="I34" s="61">
        <f t="shared" si="0"/>
        <v>7806152885</v>
      </c>
    </row>
    <row r="35" spans="1:9">
      <c r="A35" s="62" t="s">
        <v>103</v>
      </c>
      <c r="B35" s="190">
        <v>70396773.549999997</v>
      </c>
      <c r="C35" s="63">
        <v>2701770</v>
      </c>
      <c r="D35" s="64">
        <v>0</v>
      </c>
      <c r="E35" s="63">
        <v>374655.55</v>
      </c>
      <c r="F35" s="63">
        <v>0</v>
      </c>
      <c r="G35" s="63">
        <v>391620574</v>
      </c>
      <c r="H35" s="65">
        <v>0</v>
      </c>
      <c r="I35" s="191">
        <f t="shared" si="0"/>
        <v>465093773.10000002</v>
      </c>
    </row>
    <row r="36" spans="1:9">
      <c r="A36" s="2" t="s">
        <v>68</v>
      </c>
      <c r="B36" s="66">
        <f t="shared" ref="B36:H36" si="1">SUM(B10:B35)</f>
        <v>17282140036.639996</v>
      </c>
      <c r="C36" s="66">
        <f t="shared" si="1"/>
        <v>1266969780.3199999</v>
      </c>
      <c r="D36" s="67">
        <f t="shared" si="1"/>
        <v>521671727.56999999</v>
      </c>
      <c r="E36" s="66">
        <f t="shared" si="1"/>
        <v>3510653157.02</v>
      </c>
      <c r="F36" s="66">
        <f t="shared" si="1"/>
        <v>5985630818</v>
      </c>
      <c r="G36" s="66">
        <f t="shared" si="1"/>
        <v>5074656860.25</v>
      </c>
      <c r="H36" s="68">
        <f t="shared" si="1"/>
        <v>2441153742.5299997</v>
      </c>
      <c r="I36" s="69">
        <f t="shared" si="0"/>
        <v>36082876122.329994</v>
      </c>
    </row>
    <row r="37" spans="1:9">
      <c r="A37" s="192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2008</v>
      </c>
      <c r="B1" s="72"/>
    </row>
    <row r="2" spans="1:4" ht="15.75" customHeight="1">
      <c r="A2" s="73" t="str">
        <f>Gross_wages!A2</f>
        <v>Reference year 2012</v>
      </c>
      <c r="B2" s="74"/>
    </row>
    <row r="3" spans="1:4" ht="33" customHeight="1">
      <c r="C3" s="75" t="str">
        <f>Info!$C$28</f>
        <v>FA_2012_20120430_alpha0.7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397439889</v>
      </c>
      <c r="D5" s="81"/>
    </row>
    <row r="6" spans="1:4">
      <c r="A6" s="82" t="s">
        <v>72</v>
      </c>
      <c r="B6" s="83" t="str">
        <f>"ATB_"&amp;Info!C30&amp;"_"&amp;Info!C31&amp;".xlsx"</f>
        <v>ATB_2012_2008.xlsx</v>
      </c>
      <c r="C6" s="84">
        <f>Calculation_ITS!O39</f>
        <v>155360262.59999999</v>
      </c>
      <c r="D6" s="81"/>
    </row>
    <row r="7" spans="1:4" ht="24.75" customHeight="1">
      <c r="A7" s="85" t="s">
        <v>73</v>
      </c>
      <c r="B7" s="86"/>
      <c r="C7" s="87">
        <f>ROUND(C6/C5,3)</f>
        <v>0.39100000000000001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2008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2012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FA_2012_20120430_alpha0.7</v>
      </c>
      <c r="R3" s="9"/>
    </row>
    <row r="4" spans="1:22" ht="37.5" customHeight="1">
      <c r="A4" s="211" t="str">
        <f>"Calculation based on gross wages "&amp;Info!C31</f>
        <v>Calculation based on gross wages 2008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(1-0.125)*gamma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2008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FA_2012_20120430_alpha0.7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2011</v>
      </c>
      <c r="V10" s="224"/>
    </row>
    <row r="11" spans="1:22" s="124" customFormat="1" ht="15" customHeight="1">
      <c r="A11" s="125" t="s">
        <v>100</v>
      </c>
      <c r="B11" s="126">
        <f>gamma</f>
        <v>0.39100000000000001</v>
      </c>
      <c r="C11" s="126">
        <f>gamma</f>
        <v>0.39100000000000001</v>
      </c>
      <c r="D11" s="127">
        <f>IF(Info!C31&lt;2006,0.03/sst,0.875*gamma)</f>
        <v>0.34212500000000001</v>
      </c>
      <c r="E11" s="126">
        <f>0.045/sst</f>
        <v>0.16981132075471697</v>
      </c>
      <c r="F11" s="126">
        <f>gamma-0.035/sst</f>
        <v>0.25892452830188684</v>
      </c>
      <c r="G11" s="126">
        <f>0.045/sst</f>
        <v>0.16981132075471697</v>
      </c>
      <c r="H11" s="128">
        <f>0.6*gamma</f>
        <v>0.2346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ATB_2012_2008.xlsx</v>
      </c>
      <c r="P11" s="132"/>
      <c r="Q11" s="132"/>
      <c r="R11" s="133"/>
      <c r="S11" s="134"/>
      <c r="U11" s="221" t="str">
        <f>"Data source: ER_"&amp;Info!C30-1&amp;".xlsx"</f>
        <v>Data source: ER_2011.xlsx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1530320.4505950001</v>
      </c>
      <c r="C13" s="141">
        <f>(Gross_wages!C10*C$11)/1000</f>
        <v>24588.230109</v>
      </c>
      <c r="D13" s="142">
        <f>(Gross_wages!D10*D$11)/1000</f>
        <v>0</v>
      </c>
      <c r="E13" s="141">
        <f>(Gross_wages!E10*E$11)/1000</f>
        <v>70612.944622641502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95201.174731641499</v>
      </c>
      <c r="J13" s="144">
        <f t="shared" ref="J13:J38" si="1">$J$39</f>
        <v>0.75</v>
      </c>
      <c r="K13" s="141">
        <f t="shared" ref="K13:K39" si="2">I13*J13</f>
        <v>71400.881048731128</v>
      </c>
      <c r="L13" s="145">
        <f t="shared" ref="L13:L39" si="3">K13+B13</f>
        <v>1601721.3316437311</v>
      </c>
      <c r="M13" s="146"/>
      <c r="N13" s="140" t="s">
        <v>42</v>
      </c>
      <c r="O13" s="147">
        <v>34207091.100000001</v>
      </c>
      <c r="P13" s="148">
        <v>0</v>
      </c>
      <c r="Q13" s="145">
        <f>IF(Calculation_ITS!L13=0,O13*P13,0)</f>
        <v>0</v>
      </c>
      <c r="R13" s="149"/>
      <c r="S13" s="150">
        <f>Calculation_ITS!L13+Q13</f>
        <v>1601721.3316437311</v>
      </c>
      <c r="U13" s="151" t="s">
        <v>101</v>
      </c>
      <c r="V13" s="152">
        <v>0.26519087542212599</v>
      </c>
    </row>
    <row r="14" spans="1:22" ht="15.75" customHeight="1">
      <c r="A14" s="153" t="s">
        <v>43</v>
      </c>
      <c r="B14" s="154">
        <f>(Gross_wages!B11*B$11)/1000</f>
        <v>531029.941613</v>
      </c>
      <c r="C14" s="154">
        <f>(Gross_wages!C11*C$11)/1000</f>
        <v>25978.503725999999</v>
      </c>
      <c r="D14" s="155">
        <f>(Gross_wages!D11*D$11)/1000</f>
        <v>1007.5482033750001</v>
      </c>
      <c r="E14" s="154">
        <f>(Gross_wages!E11*E$11)/1000</f>
        <v>1554.4361886792453</v>
      </c>
      <c r="F14" s="154">
        <f>(Gross_wages!F11*F$11)/1000</f>
        <v>0</v>
      </c>
      <c r="G14" s="154">
        <f>(Gross_wages!G11*G$11)/1000</f>
        <v>18092.074584905658</v>
      </c>
      <c r="H14" s="156">
        <f>(Gross_wages!H11*H$11)/1000</f>
        <v>0</v>
      </c>
      <c r="I14" s="154">
        <f t="shared" si="0"/>
        <v>46632.562702959905</v>
      </c>
      <c r="J14" s="157">
        <f t="shared" si="1"/>
        <v>0.75</v>
      </c>
      <c r="K14" s="154">
        <f t="shared" si="2"/>
        <v>34974.422027219931</v>
      </c>
      <c r="L14" s="158">
        <f t="shared" si="3"/>
        <v>566004.3636402199</v>
      </c>
      <c r="M14" s="146"/>
      <c r="N14" s="153" t="s">
        <v>43</v>
      </c>
      <c r="O14" s="159">
        <v>15084982.300000001</v>
      </c>
      <c r="P14" s="160">
        <v>0</v>
      </c>
      <c r="Q14" s="158">
        <f>IF(Calculation_ITS!L14=0,O14*P14,0)</f>
        <v>0</v>
      </c>
      <c r="R14" s="149"/>
      <c r="S14" s="161">
        <f>Calculation_ITS!L14+Q14</f>
        <v>566004.3636402199</v>
      </c>
      <c r="U14" s="162" t="s">
        <v>102</v>
      </c>
      <c r="V14" s="163">
        <f>ROUND(V13,3)</f>
        <v>0.26500000000000001</v>
      </c>
    </row>
    <row r="15" spans="1:22" ht="15.75" customHeight="1">
      <c r="A15" s="164" t="s">
        <v>44</v>
      </c>
      <c r="B15" s="165">
        <f>(Gross_wages!B12*B$11)/1000</f>
        <v>234798.46847200001</v>
      </c>
      <c r="C15" s="165">
        <f>(Gross_wages!C12*C$11)/1000</f>
        <v>485.631775</v>
      </c>
      <c r="D15" s="166">
        <f>(Gross_wages!D12*D$11)/1000</f>
        <v>0</v>
      </c>
      <c r="E15" s="165">
        <f>(Gross_wages!E12*E$11)/1000</f>
        <v>653.18943396226405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1138.8212089622641</v>
      </c>
      <c r="J15" s="168">
        <f t="shared" si="1"/>
        <v>0.75</v>
      </c>
      <c r="K15" s="165">
        <f t="shared" si="2"/>
        <v>854.11590672169814</v>
      </c>
      <c r="L15" s="169">
        <f t="shared" si="3"/>
        <v>235652.58437872172</v>
      </c>
      <c r="M15" s="146"/>
      <c r="N15" s="164" t="s">
        <v>44</v>
      </c>
      <c r="O15" s="170">
        <v>6065954.7999999998</v>
      </c>
      <c r="P15" s="171">
        <v>0</v>
      </c>
      <c r="Q15" s="169">
        <f>IF(Calculation_ITS!L15=0,O15*P15,0)</f>
        <v>0</v>
      </c>
      <c r="R15" s="149"/>
      <c r="S15" s="172">
        <f>Calculation_ITS!L15+Q15</f>
        <v>235652.58437872172</v>
      </c>
    </row>
    <row r="16" spans="1:22" ht="15.75" customHeight="1">
      <c r="A16" s="153" t="s">
        <v>45</v>
      </c>
      <c r="B16" s="154">
        <f>(Gross_wages!B13*B$11)/1000</f>
        <v>22577.004699999998</v>
      </c>
      <c r="C16" s="154">
        <f>(Gross_wages!C13*C$11)/1000</f>
        <v>0</v>
      </c>
      <c r="D16" s="155">
        <f>(Gross_wages!D13*D$11)/1000</f>
        <v>2753.7993638750004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2753.7993638750004</v>
      </c>
      <c r="J16" s="157">
        <f t="shared" si="1"/>
        <v>0.75</v>
      </c>
      <c r="K16" s="154">
        <f t="shared" si="2"/>
        <v>2065.3495229062501</v>
      </c>
      <c r="L16" s="158">
        <f t="shared" si="3"/>
        <v>24642.354222906248</v>
      </c>
      <c r="M16" s="146"/>
      <c r="N16" s="153" t="s">
        <v>45</v>
      </c>
      <c r="O16" s="159">
        <v>427578.5</v>
      </c>
      <c r="P16" s="160">
        <v>0</v>
      </c>
      <c r="Q16" s="158">
        <f>IF(Calculation_ITS!L16=0,O16*P16,0)</f>
        <v>0</v>
      </c>
      <c r="R16" s="149"/>
      <c r="S16" s="161">
        <f>Calculation_ITS!L16+Q16</f>
        <v>24642.354222906248</v>
      </c>
    </row>
    <row r="17" spans="1:19" ht="15.75" customHeight="1">
      <c r="A17" s="164" t="s">
        <v>46</v>
      </c>
      <c r="B17" s="165">
        <f>(Gross_wages!B14*B$11)/1000</f>
        <v>84079.174532000005</v>
      </c>
      <c r="C17" s="165">
        <f>(Gross_wages!C14*C$11)/1000</f>
        <v>35760.658635</v>
      </c>
      <c r="D17" s="166">
        <f>(Gross_wages!D14*D$11)/1000</f>
        <v>2015.882267875</v>
      </c>
      <c r="E17" s="165">
        <f>(Gross_wages!E14*E$11)/1000</f>
        <v>379.62101886792453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38156.161921742925</v>
      </c>
      <c r="J17" s="168">
        <f t="shared" si="1"/>
        <v>0.75</v>
      </c>
      <c r="K17" s="165">
        <f t="shared" si="2"/>
        <v>28617.121441307194</v>
      </c>
      <c r="L17" s="169">
        <f t="shared" si="3"/>
        <v>112696.29597330719</v>
      </c>
      <c r="M17" s="146"/>
      <c r="N17" s="164" t="s">
        <v>46</v>
      </c>
      <c r="O17" s="170">
        <v>4994902.5</v>
      </c>
      <c r="P17" s="171">
        <v>0</v>
      </c>
      <c r="Q17" s="169">
        <f>IF(Calculation_ITS!L17=0,O17*P17,0)</f>
        <v>0</v>
      </c>
      <c r="R17" s="149"/>
      <c r="S17" s="172">
        <f>Calculation_ITS!L17+Q17</f>
        <v>112696.29597330719</v>
      </c>
    </row>
    <row r="18" spans="1:19" ht="15.75" customHeight="1">
      <c r="A18" s="153" t="s">
        <v>47</v>
      </c>
      <c r="B18" s="154">
        <f>(Gross_wages!B15*B$11)/1000</f>
        <v>24276.899486999999</v>
      </c>
      <c r="C18" s="154">
        <f>(Gross_wages!C15*C$11)/1000</f>
        <v>421.11873000000003</v>
      </c>
      <c r="D18" s="155">
        <f>(Gross_wages!D15*D$11)/1000</f>
        <v>9.6776898750000004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430.79641987500003</v>
      </c>
      <c r="J18" s="157">
        <f t="shared" si="1"/>
        <v>0.75</v>
      </c>
      <c r="K18" s="154">
        <f t="shared" si="2"/>
        <v>323.09731490625001</v>
      </c>
      <c r="L18" s="158">
        <f t="shared" si="3"/>
        <v>24599.996801906247</v>
      </c>
      <c r="M18" s="146"/>
      <c r="N18" s="153" t="s">
        <v>47</v>
      </c>
      <c r="O18" s="159">
        <v>592625.80000000005</v>
      </c>
      <c r="P18" s="160">
        <v>0</v>
      </c>
      <c r="Q18" s="158">
        <f>IF(Calculation_ITS!L18=0,O18*P18,0)</f>
        <v>0</v>
      </c>
      <c r="R18" s="149"/>
      <c r="S18" s="161">
        <f>Calculation_ITS!L18+Q18</f>
        <v>24599.996801906247</v>
      </c>
    </row>
    <row r="19" spans="1:19" ht="15.75" customHeight="1">
      <c r="A19" s="164" t="s">
        <v>48</v>
      </c>
      <c r="B19" s="165">
        <f>(Gross_wages!B16*B$11)/1000</f>
        <v>21474.340868900003</v>
      </c>
      <c r="C19" s="165">
        <f>(Gross_wages!C16*C$11)/1000</f>
        <v>212.0917331</v>
      </c>
      <c r="D19" s="166">
        <f>(Gross_wages!D16*D$11)/1000</f>
        <v>652.84966486250005</v>
      </c>
      <c r="E19" s="165">
        <f>(Gross_wages!E16*E$11)/1000</f>
        <v>0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864.9413979625001</v>
      </c>
      <c r="J19" s="168">
        <f t="shared" si="1"/>
        <v>0.75</v>
      </c>
      <c r="K19" s="165">
        <f t="shared" si="2"/>
        <v>648.70604847187508</v>
      </c>
      <c r="L19" s="169">
        <f t="shared" si="3"/>
        <v>22123.046917371877</v>
      </c>
      <c r="M19" s="146"/>
      <c r="N19" s="164" t="s">
        <v>48</v>
      </c>
      <c r="O19" s="170">
        <v>1146128.3999999999</v>
      </c>
      <c r="P19" s="171">
        <v>0</v>
      </c>
      <c r="Q19" s="169">
        <f>IF(Calculation_ITS!L19=0,O19*P19,0)</f>
        <v>0</v>
      </c>
      <c r="R19" s="149"/>
      <c r="S19" s="172">
        <f>Calculation_ITS!L19+Q19</f>
        <v>22123.046917371877</v>
      </c>
    </row>
    <row r="20" spans="1:19" ht="15.75" customHeight="1">
      <c r="A20" s="153" t="s">
        <v>49</v>
      </c>
      <c r="B20" s="154">
        <f>(Gross_wages!B17*B$11)/1000</f>
        <v>25632.478852900003</v>
      </c>
      <c r="C20" s="154">
        <f>(Gross_wages!C17*C$11)/1000</f>
        <v>40.111223750000008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40.111223750000008</v>
      </c>
      <c r="J20" s="157">
        <f t="shared" si="1"/>
        <v>0.75</v>
      </c>
      <c r="K20" s="154">
        <f t="shared" si="2"/>
        <v>30.083417812500006</v>
      </c>
      <c r="L20" s="158">
        <f t="shared" si="3"/>
        <v>25662.562270712504</v>
      </c>
      <c r="M20" s="146"/>
      <c r="N20" s="153" t="s">
        <v>49</v>
      </c>
      <c r="O20" s="159">
        <v>538494.5</v>
      </c>
      <c r="P20" s="160">
        <v>0</v>
      </c>
      <c r="Q20" s="158">
        <f>IF(Calculation_ITS!L20=0,O20*P20,0)</f>
        <v>0</v>
      </c>
      <c r="R20" s="149"/>
      <c r="S20" s="161">
        <f>Calculation_ITS!L20+Q20</f>
        <v>25662.562270712504</v>
      </c>
    </row>
    <row r="21" spans="1:19" ht="15.75" customHeight="1">
      <c r="A21" s="164" t="s">
        <v>50</v>
      </c>
      <c r="B21" s="165">
        <f>(Gross_wages!B18*B$11)/1000</f>
        <v>197986.53712999998</v>
      </c>
      <c r="C21" s="165">
        <f>(Gross_wages!C18*C$11)/1000</f>
        <v>5584.0273999999999</v>
      </c>
      <c r="D21" s="166">
        <f>(Gross_wages!D18*D$11)/1000</f>
        <v>1452.70585775</v>
      </c>
      <c r="E21" s="165">
        <f>(Gross_wages!E18*E$11)/1000</f>
        <v>655.58224528301878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7692.315503033019</v>
      </c>
      <c r="J21" s="168">
        <f t="shared" si="1"/>
        <v>0.75</v>
      </c>
      <c r="K21" s="165">
        <f t="shared" si="2"/>
        <v>5769.236627274764</v>
      </c>
      <c r="L21" s="169">
        <f t="shared" si="3"/>
        <v>203755.77375727476</v>
      </c>
      <c r="M21" s="146"/>
      <c r="N21" s="164" t="s">
        <v>50</v>
      </c>
      <c r="O21" s="170">
        <v>4591107</v>
      </c>
      <c r="P21" s="171">
        <v>0</v>
      </c>
      <c r="Q21" s="169">
        <f>IF(Calculation_ITS!L21=0,O21*P21,0)</f>
        <v>0</v>
      </c>
      <c r="R21" s="149"/>
      <c r="S21" s="172">
        <f>Calculation_ITS!L21+Q21</f>
        <v>203755.77375727476</v>
      </c>
    </row>
    <row r="22" spans="1:19" ht="15.75" customHeight="1">
      <c r="A22" s="153" t="s">
        <v>51</v>
      </c>
      <c r="B22" s="154">
        <f>(Gross_wages!B19*B$11)/1000</f>
        <v>172242.03761775003</v>
      </c>
      <c r="C22" s="154">
        <f>(Gross_wages!C19*C$11)/1000</f>
        <v>0</v>
      </c>
      <c r="D22" s="155">
        <f>(Gross_wages!D19*D$11)/1000</f>
        <v>995.79135144999998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995.79135144999998</v>
      </c>
      <c r="J22" s="157">
        <f t="shared" si="1"/>
        <v>0.75</v>
      </c>
      <c r="K22" s="154">
        <f t="shared" si="2"/>
        <v>746.84351358749996</v>
      </c>
      <c r="L22" s="158">
        <f t="shared" si="3"/>
        <v>172988.88113133752</v>
      </c>
      <c r="M22" s="146"/>
      <c r="N22" s="153" t="s">
        <v>51</v>
      </c>
      <c r="O22" s="159">
        <v>4061813.5</v>
      </c>
      <c r="P22" s="160">
        <v>0</v>
      </c>
      <c r="Q22" s="158">
        <f>IF(Calculation_ITS!L22=0,O22*P22,0)</f>
        <v>0</v>
      </c>
      <c r="R22" s="149"/>
      <c r="S22" s="161">
        <f>Calculation_ITS!L22+Q22</f>
        <v>172988.88113133752</v>
      </c>
    </row>
    <row r="23" spans="1:19" ht="15.75" customHeight="1">
      <c r="A23" s="164" t="s">
        <v>52</v>
      </c>
      <c r="B23" s="165">
        <f>(Gross_wages!B20*B$11)/1000</f>
        <v>130650.854919</v>
      </c>
      <c r="C23" s="165">
        <f>(Gross_wages!C20*C$11)/1000</f>
        <v>4281.5876320000007</v>
      </c>
      <c r="D23" s="166">
        <f>(Gross_wages!D20*D$11)/1000</f>
        <v>139.98454925000001</v>
      </c>
      <c r="E23" s="165">
        <f>(Gross_wages!E20*E$11)/1000</f>
        <v>5438.0141320754719</v>
      </c>
      <c r="F23" s="165">
        <f>(Gross_wages!F20*F$11)/1000</f>
        <v>0</v>
      </c>
      <c r="G23" s="165">
        <f>(Gross_wages!G20*G$11)/1000</f>
        <v>13216.75862264151</v>
      </c>
      <c r="H23" s="167">
        <f>(Gross_wages!H20*H$11)/1000</f>
        <v>0</v>
      </c>
      <c r="I23" s="165">
        <f t="shared" si="0"/>
        <v>23076.344935966983</v>
      </c>
      <c r="J23" s="168">
        <f t="shared" si="1"/>
        <v>0.75</v>
      </c>
      <c r="K23" s="165">
        <f t="shared" si="2"/>
        <v>17307.258701975239</v>
      </c>
      <c r="L23" s="169">
        <f t="shared" si="3"/>
        <v>147958.11362097523</v>
      </c>
      <c r="M23" s="146"/>
      <c r="N23" s="164" t="s">
        <v>52</v>
      </c>
      <c r="O23" s="170">
        <v>4288401.4000000004</v>
      </c>
      <c r="P23" s="171">
        <v>0</v>
      </c>
      <c r="Q23" s="169">
        <f>IF(Calculation_ITS!L23=0,O23*P23,0)</f>
        <v>0</v>
      </c>
      <c r="R23" s="149"/>
      <c r="S23" s="172">
        <f>Calculation_ITS!L23+Q23</f>
        <v>147958.11362097523</v>
      </c>
    </row>
    <row r="24" spans="1:19" ht="15.75" customHeight="1">
      <c r="A24" s="153" t="s">
        <v>53</v>
      </c>
      <c r="B24" s="154">
        <f>(Gross_wages!B21*B$11)/1000</f>
        <v>238577.06353800002</v>
      </c>
      <c r="C24" s="154">
        <f>(Gross_wages!C21*C$11)/1000</f>
        <v>54870.375822000002</v>
      </c>
      <c r="D24" s="155">
        <f>(Gross_wages!D21*D$11)/1000</f>
        <v>129.48199600000001</v>
      </c>
      <c r="E24" s="154">
        <f>(Gross_wages!E21*E$11)/1000</f>
        <v>202166.43418867924</v>
      </c>
      <c r="F24" s="154">
        <f>(Gross_wages!F21*F$11)/1000</f>
        <v>0</v>
      </c>
      <c r="G24" s="154">
        <f>(Gross_wages!G21*G$11)/1000</f>
        <v>244976.60224528302</v>
      </c>
      <c r="H24" s="156">
        <f>(Gross_wages!H21*H$11)/1000</f>
        <v>0</v>
      </c>
      <c r="I24" s="154">
        <f t="shared" si="0"/>
        <v>502142.89425196225</v>
      </c>
      <c r="J24" s="157">
        <f t="shared" si="1"/>
        <v>0.75</v>
      </c>
      <c r="K24" s="154">
        <f t="shared" si="2"/>
        <v>376607.1706889717</v>
      </c>
      <c r="L24" s="158">
        <f t="shared" si="3"/>
        <v>615184.23422697175</v>
      </c>
      <c r="M24" s="146"/>
      <c r="N24" s="153" t="s">
        <v>53</v>
      </c>
      <c r="O24" s="159">
        <v>4341824.5999999996</v>
      </c>
      <c r="P24" s="160">
        <v>0</v>
      </c>
      <c r="Q24" s="158">
        <f>IF(Calculation_ITS!L24=0,O24*P24,0)</f>
        <v>0</v>
      </c>
      <c r="R24" s="149"/>
      <c r="S24" s="161">
        <f>Calculation_ITS!L24+Q24</f>
        <v>615184.23422697175</v>
      </c>
    </row>
    <row r="25" spans="1:19" ht="15.75" customHeight="1">
      <c r="A25" s="164" t="s">
        <v>54</v>
      </c>
      <c r="B25" s="165">
        <f>(Gross_wages!B22*B$11)/1000</f>
        <v>134934.296673</v>
      </c>
      <c r="C25" s="165">
        <f>(Gross_wages!C22*C$11)/1000</f>
        <v>30839.070473</v>
      </c>
      <c r="D25" s="166">
        <f>(Gross_wages!D22*D$11)/1000</f>
        <v>139.43783350000001</v>
      </c>
      <c r="E25" s="165">
        <f>(Gross_wages!E22*E$11)/1000</f>
        <v>93081.210113207548</v>
      </c>
      <c r="F25" s="165">
        <f>(Gross_wages!F22*F$11)/1000</f>
        <v>0</v>
      </c>
      <c r="G25" s="165">
        <f>(Gross_wages!G22*G$11)/1000</f>
        <v>157721.40152830185</v>
      </c>
      <c r="H25" s="167">
        <f>(Gross_wages!H22*H$11)/1000</f>
        <v>0</v>
      </c>
      <c r="I25" s="165">
        <f t="shared" si="0"/>
        <v>281781.11994800938</v>
      </c>
      <c r="J25" s="168">
        <f t="shared" si="1"/>
        <v>0.75</v>
      </c>
      <c r="K25" s="165">
        <f t="shared" si="2"/>
        <v>211335.83996100703</v>
      </c>
      <c r="L25" s="169">
        <f t="shared" si="3"/>
        <v>346270.13663400704</v>
      </c>
      <c r="M25" s="146"/>
      <c r="N25" s="164" t="s">
        <v>54</v>
      </c>
      <c r="O25" s="170">
        <v>6244609.2999999998</v>
      </c>
      <c r="P25" s="171">
        <v>0</v>
      </c>
      <c r="Q25" s="169">
        <f>IF(Calculation_ITS!L25=0,O25*P25,0)</f>
        <v>0</v>
      </c>
      <c r="R25" s="149"/>
      <c r="S25" s="172">
        <f>Calculation_ITS!L25+Q25</f>
        <v>346270.13663400704</v>
      </c>
    </row>
    <row r="26" spans="1:19" ht="15.75" customHeight="1">
      <c r="A26" s="153" t="s">
        <v>55</v>
      </c>
      <c r="B26" s="154">
        <f>(Gross_wages!B23*B$11)/1000</f>
        <v>85751.679769000009</v>
      </c>
      <c r="C26" s="154">
        <f>(Gross_wages!C23*C$11)/1000</f>
        <v>10316.208515</v>
      </c>
      <c r="D26" s="155">
        <f>(Gross_wages!D23*D$11)/1000</f>
        <v>87.122815500000002</v>
      </c>
      <c r="E26" s="154">
        <f>(Gross_wages!E23*E$11)/1000</f>
        <v>53794.344056603768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64197.675387103765</v>
      </c>
      <c r="J26" s="157">
        <f t="shared" si="1"/>
        <v>0.75</v>
      </c>
      <c r="K26" s="154">
        <f t="shared" si="2"/>
        <v>48148.256540327828</v>
      </c>
      <c r="L26" s="158">
        <f t="shared" si="3"/>
        <v>133899.93630932784</v>
      </c>
      <c r="M26" s="146"/>
      <c r="N26" s="153" t="s">
        <v>55</v>
      </c>
      <c r="O26" s="159">
        <v>1227541.5</v>
      </c>
      <c r="P26" s="160">
        <v>0</v>
      </c>
      <c r="Q26" s="158">
        <f>IF(Calculation_ITS!L26=0,O26*P26,0)</f>
        <v>0</v>
      </c>
      <c r="R26" s="149"/>
      <c r="S26" s="161">
        <f>Calculation_ITS!L26+Q26</f>
        <v>133899.93630932784</v>
      </c>
    </row>
    <row r="27" spans="1:19" ht="15.75" customHeight="1">
      <c r="A27" s="164" t="s">
        <v>56</v>
      </c>
      <c r="B27" s="165">
        <f>(Gross_wages!B24*B$11)/1000</f>
        <v>32831.790860779998</v>
      </c>
      <c r="C27" s="165">
        <f>(Gross_wages!C24*C$11)/1000</f>
        <v>800.79263300000002</v>
      </c>
      <c r="D27" s="166">
        <f>(Gross_wages!D24*D$11)/1000</f>
        <v>4225.21537073125</v>
      </c>
      <c r="E27" s="165">
        <f>(Gross_wages!E24*E$11)/1000</f>
        <v>540.55408584905661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5566.5620895803067</v>
      </c>
      <c r="J27" s="168">
        <f t="shared" si="1"/>
        <v>0.75</v>
      </c>
      <c r="K27" s="165">
        <f t="shared" si="2"/>
        <v>4174.9215671852298</v>
      </c>
      <c r="L27" s="169">
        <f t="shared" si="3"/>
        <v>37006.712427965227</v>
      </c>
      <c r="M27" s="146"/>
      <c r="N27" s="164" t="s">
        <v>56</v>
      </c>
      <c r="O27" s="170">
        <v>901632.6</v>
      </c>
      <c r="P27" s="171">
        <v>0</v>
      </c>
      <c r="Q27" s="169">
        <f>IF(Calculation_ITS!L27=0,O27*P27,0)</f>
        <v>0</v>
      </c>
      <c r="R27" s="149"/>
      <c r="S27" s="172">
        <f>Calculation_ITS!L27+Q27</f>
        <v>37006.712427965227</v>
      </c>
    </row>
    <row r="28" spans="1:19" ht="15.75" customHeight="1">
      <c r="A28" s="153" t="s">
        <v>57</v>
      </c>
      <c r="B28" s="154">
        <f>(Gross_wages!B25*B$11)/1000</f>
        <v>6715.8602338300007</v>
      </c>
      <c r="C28" s="154">
        <f>(Gross_wages!C25*C$11)/1000</f>
        <v>840.96607267000002</v>
      </c>
      <c r="D28" s="155">
        <f>(Gross_wages!D25*D$11)/1000</f>
        <v>1057.2688532875002</v>
      </c>
      <c r="E28" s="154">
        <f>(Gross_wages!E25*E$11)/1000</f>
        <v>124.03491792452829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2022.2698438820287</v>
      </c>
      <c r="J28" s="157">
        <f t="shared" si="1"/>
        <v>0.75</v>
      </c>
      <c r="K28" s="154">
        <f t="shared" si="2"/>
        <v>1516.7023829115215</v>
      </c>
      <c r="L28" s="158">
        <f t="shared" si="3"/>
        <v>8232.5626167415212</v>
      </c>
      <c r="M28" s="146"/>
      <c r="N28" s="153" t="s">
        <v>57</v>
      </c>
      <c r="O28" s="159">
        <v>271966.40000000002</v>
      </c>
      <c r="P28" s="160">
        <v>0</v>
      </c>
      <c r="Q28" s="158">
        <f>IF(Calculation_ITS!L28=0,O28*P28,0)</f>
        <v>0</v>
      </c>
      <c r="R28" s="149"/>
      <c r="S28" s="161">
        <f>Calculation_ITS!L28+Q28</f>
        <v>8232.5626167415212</v>
      </c>
    </row>
    <row r="29" spans="1:19" ht="15.75" customHeight="1">
      <c r="A29" s="164" t="s">
        <v>58</v>
      </c>
      <c r="B29" s="165">
        <f>(Gross_wages!B26*B$11)/1000</f>
        <v>310728.16411700001</v>
      </c>
      <c r="C29" s="165">
        <f>(Gross_wages!C26*C$11)/1000</f>
        <v>17676.391733</v>
      </c>
      <c r="D29" s="166">
        <f>(Gross_wages!D26*D$11)/1000</f>
        <v>148621.83802637499</v>
      </c>
      <c r="E29" s="165">
        <f>(Gross_wages!E26*E$11)/1000</f>
        <v>10669.282471698112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176967.51223107311</v>
      </c>
      <c r="J29" s="168">
        <f t="shared" si="1"/>
        <v>0.75</v>
      </c>
      <c r="K29" s="165">
        <f t="shared" si="2"/>
        <v>132725.63417330483</v>
      </c>
      <c r="L29" s="169">
        <f t="shared" si="3"/>
        <v>443453.79829030484</v>
      </c>
      <c r="M29" s="146"/>
      <c r="N29" s="164" t="s">
        <v>58</v>
      </c>
      <c r="O29" s="170">
        <v>7265321.2000000002</v>
      </c>
      <c r="P29" s="171">
        <v>0</v>
      </c>
      <c r="Q29" s="169">
        <f>IF(Calculation_ITS!L29=0,O29*P29,0)</f>
        <v>0</v>
      </c>
      <c r="R29" s="149"/>
      <c r="S29" s="172">
        <f>Calculation_ITS!L29+Q29</f>
        <v>443453.79829030484</v>
      </c>
    </row>
    <row r="30" spans="1:19" ht="15.75" customHeight="1">
      <c r="A30" s="153" t="s">
        <v>59</v>
      </c>
      <c r="B30" s="154">
        <f>(Gross_wages!B27*B$11)/1000</f>
        <v>265401.26702900004</v>
      </c>
      <c r="C30" s="154">
        <f>(Gross_wages!C27*C$11)/1000</f>
        <v>73189.395554169998</v>
      </c>
      <c r="D30" s="155">
        <f>(Gross_wages!D27*D$11)/1000</f>
        <v>6377.0525335474995</v>
      </c>
      <c r="E30" s="154">
        <f>(Gross_wages!E27*E$11)/1000</f>
        <v>11.583959433962262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14018.633867267999</v>
      </c>
      <c r="I30" s="154">
        <f t="shared" si="0"/>
        <v>93596.665914419456</v>
      </c>
      <c r="J30" s="157">
        <f t="shared" si="1"/>
        <v>0.75</v>
      </c>
      <c r="K30" s="154">
        <f t="shared" si="2"/>
        <v>70197.499435814592</v>
      </c>
      <c r="L30" s="158">
        <f t="shared" si="3"/>
        <v>335598.76646481466</v>
      </c>
      <c r="M30" s="146"/>
      <c r="N30" s="153" t="s">
        <v>59</v>
      </c>
      <c r="O30" s="159">
        <v>3158399.3</v>
      </c>
      <c r="P30" s="160">
        <v>0</v>
      </c>
      <c r="Q30" s="158">
        <f>IF(Calculation_ITS!L30=0,O30*P30,0)</f>
        <v>0</v>
      </c>
      <c r="R30" s="149"/>
      <c r="S30" s="161">
        <f>Calculation_ITS!L30+Q30</f>
        <v>335598.76646481466</v>
      </c>
    </row>
    <row r="31" spans="1:19" ht="15.75" customHeight="1">
      <c r="A31" s="164" t="s">
        <v>60</v>
      </c>
      <c r="B31" s="165">
        <f>(Gross_wages!B28*B$11)/1000</f>
        <v>330319.79388700001</v>
      </c>
      <c r="C31" s="165">
        <f>(Gross_wages!C28*C$11)/1000</f>
        <v>76304.637275000001</v>
      </c>
      <c r="D31" s="166">
        <f>(Gross_wages!D28*D$11)/1000</f>
        <v>238.0847875</v>
      </c>
      <c r="E31" s="165">
        <f>(Gross_wages!E28*E$11)/1000</f>
        <v>118037.34730188678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194580.06936438679</v>
      </c>
      <c r="J31" s="168">
        <f t="shared" si="1"/>
        <v>0.75</v>
      </c>
      <c r="K31" s="165">
        <f t="shared" si="2"/>
        <v>145935.05202329007</v>
      </c>
      <c r="L31" s="169">
        <f t="shared" si="3"/>
        <v>476254.84591029008</v>
      </c>
      <c r="M31" s="146"/>
      <c r="N31" s="164" t="s">
        <v>60</v>
      </c>
      <c r="O31" s="170">
        <v>11039095.6</v>
      </c>
      <c r="P31" s="171">
        <v>0</v>
      </c>
      <c r="Q31" s="169">
        <f>IF(Calculation_ITS!L31=0,O31*P31,0)</f>
        <v>0</v>
      </c>
      <c r="R31" s="149"/>
      <c r="S31" s="172">
        <f>Calculation_ITS!L31+Q31</f>
        <v>476254.84591029008</v>
      </c>
    </row>
    <row r="32" spans="1:19" ht="15.75" customHeight="1">
      <c r="A32" s="153" t="s">
        <v>61</v>
      </c>
      <c r="B32" s="154">
        <f>(Gross_wages!B29*B$11)/1000</f>
        <v>170483.89655389002</v>
      </c>
      <c r="C32" s="154">
        <f>(Gross_wages!C29*C$11)/1000</f>
        <v>13114.19735188</v>
      </c>
      <c r="D32" s="155">
        <f>(Gross_wages!D29*D$11)/1000</f>
        <v>6325.5974946325005</v>
      </c>
      <c r="E32" s="154">
        <f>(Gross_wages!E29*E$11)/1000</f>
        <v>38301.790885471695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57741.585731984196</v>
      </c>
      <c r="J32" s="157">
        <f t="shared" si="1"/>
        <v>0.75</v>
      </c>
      <c r="K32" s="154">
        <f t="shared" si="2"/>
        <v>43306.189298988145</v>
      </c>
      <c r="L32" s="158">
        <f t="shared" si="3"/>
        <v>213790.08585287817</v>
      </c>
      <c r="M32" s="146"/>
      <c r="N32" s="153" t="s">
        <v>61</v>
      </c>
      <c r="O32" s="159">
        <v>3957108.7</v>
      </c>
      <c r="P32" s="160">
        <v>0</v>
      </c>
      <c r="Q32" s="158">
        <f>IF(Calculation_ITS!L32=0,O32*P32,0)</f>
        <v>0</v>
      </c>
      <c r="R32" s="149"/>
      <c r="S32" s="161">
        <f>Calculation_ITS!L32+Q32</f>
        <v>213790.08585287817</v>
      </c>
    </row>
    <row r="33" spans="1:19" ht="15.75" customHeight="1">
      <c r="A33" s="164" t="s">
        <v>62</v>
      </c>
      <c r="B33" s="165">
        <f>(Gross_wages!B30*B$11)/1000</f>
        <v>225147.95381644001</v>
      </c>
      <c r="C33" s="165">
        <f>(Gross_wages!C30*C$11)/1000</f>
        <v>113291.14307900002</v>
      </c>
      <c r="D33" s="166">
        <f>(Gross_wages!D30*D$11)/1000</f>
        <v>2247.6011355000001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548108.59397280007</v>
      </c>
      <c r="I33" s="165">
        <f t="shared" si="0"/>
        <v>663647.33818730013</v>
      </c>
      <c r="J33" s="168">
        <f t="shared" si="1"/>
        <v>0.75</v>
      </c>
      <c r="K33" s="165">
        <f t="shared" si="2"/>
        <v>497735.5036404751</v>
      </c>
      <c r="L33" s="169">
        <f t="shared" si="3"/>
        <v>722883.45745691517</v>
      </c>
      <c r="M33" s="146"/>
      <c r="N33" s="164" t="s">
        <v>62</v>
      </c>
      <c r="O33" s="170">
        <v>6018307.5999999996</v>
      </c>
      <c r="P33" s="171">
        <v>0</v>
      </c>
      <c r="Q33" s="169">
        <f>IF(Calculation_ITS!L33=0,O33*P33,0)</f>
        <v>0</v>
      </c>
      <c r="R33" s="149"/>
      <c r="S33" s="172">
        <f>Calculation_ITS!L33+Q33</f>
        <v>722883.45745691517</v>
      </c>
    </row>
    <row r="34" spans="1:19" ht="15.75" customHeight="1">
      <c r="A34" s="153" t="s">
        <v>63</v>
      </c>
      <c r="B34" s="154">
        <f>(Gross_wages!B31*B$11)/1000</f>
        <v>819171.59079565015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231855.45809433961</v>
      </c>
      <c r="H34" s="156">
        <f>(Gross_wages!H31*H$11)/1000</f>
        <v>0</v>
      </c>
      <c r="I34" s="154">
        <f t="shared" si="0"/>
        <v>231855.45809433961</v>
      </c>
      <c r="J34" s="157">
        <f t="shared" si="1"/>
        <v>0.75</v>
      </c>
      <c r="K34" s="154">
        <f t="shared" si="2"/>
        <v>173891.59357075472</v>
      </c>
      <c r="L34" s="158">
        <f t="shared" si="3"/>
        <v>993063.18436640489</v>
      </c>
      <c r="M34" s="146"/>
      <c r="N34" s="153" t="s">
        <v>63</v>
      </c>
      <c r="O34" s="159">
        <v>14756186.800000001</v>
      </c>
      <c r="P34" s="160">
        <v>0</v>
      </c>
      <c r="Q34" s="158">
        <f>IF(Calculation_ITS!L34=0,O34*P34,0)</f>
        <v>0</v>
      </c>
      <c r="R34" s="149"/>
      <c r="S34" s="161">
        <f>Calculation_ITS!L34+Q34</f>
        <v>993063.18436640489</v>
      </c>
    </row>
    <row r="35" spans="1:19" ht="15.75" customHeight="1">
      <c r="A35" s="164" t="s">
        <v>64</v>
      </c>
      <c r="B35" s="165">
        <f>(Gross_wages!B32*B$11)/1000</f>
        <v>318141.75619505002</v>
      </c>
      <c r="C35" s="165">
        <f>(Gross_wages!C32*C$11)/1000</f>
        <v>1739.6821845499999</v>
      </c>
      <c r="D35" s="166">
        <f>(Gross_wages!D32*D$11)/1000</f>
        <v>0</v>
      </c>
      <c r="E35" s="165">
        <f>(Gross_wages!E32*E$11)/1000</f>
        <v>64.658929245283019</v>
      </c>
      <c r="F35" s="165">
        <f>(Gross_wages!F32*F$11)/1000</f>
        <v>0</v>
      </c>
      <c r="G35" s="165">
        <f>(Gross_wages!G32*G$11)/1000</f>
        <v>11060.679268867925</v>
      </c>
      <c r="H35" s="167">
        <f>(Gross_wages!H32*H$11)/1000</f>
        <v>10567.44015747</v>
      </c>
      <c r="I35" s="165">
        <f t="shared" si="0"/>
        <v>23432.460540133208</v>
      </c>
      <c r="J35" s="168">
        <f t="shared" si="1"/>
        <v>0.75</v>
      </c>
      <c r="K35" s="165">
        <f t="shared" si="2"/>
        <v>17574.345405099906</v>
      </c>
      <c r="L35" s="169">
        <f t="shared" si="3"/>
        <v>335716.10160014994</v>
      </c>
      <c r="M35" s="146"/>
      <c r="N35" s="164" t="s">
        <v>64</v>
      </c>
      <c r="O35" s="170">
        <v>4474522.2</v>
      </c>
      <c r="P35" s="171">
        <v>0</v>
      </c>
      <c r="Q35" s="169">
        <f>IF(Calculation_ITS!L35=0,O35*P35,0)</f>
        <v>0</v>
      </c>
      <c r="R35" s="149"/>
      <c r="S35" s="172">
        <f>Calculation_ITS!L35+Q35</f>
        <v>335716.10160014994</v>
      </c>
    </row>
    <row r="36" spans="1:19" ht="15.75" customHeight="1">
      <c r="A36" s="153" t="s">
        <v>65</v>
      </c>
      <c r="B36" s="154">
        <f>(Gross_wages!B33*B$11)/1000</f>
        <v>104694.185415</v>
      </c>
      <c r="C36" s="154">
        <f>(Gross_wages!C33*C$11)/1000</f>
        <v>3993.970378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118309.60256603773</v>
      </c>
      <c r="H36" s="156">
        <f>(Gross_wages!H33*H$11)/1000</f>
        <v>0</v>
      </c>
      <c r="I36" s="154">
        <f t="shared" si="0"/>
        <v>122303.57294403773</v>
      </c>
      <c r="J36" s="157">
        <f t="shared" si="1"/>
        <v>0.75</v>
      </c>
      <c r="K36" s="154">
        <f t="shared" si="2"/>
        <v>91727.6797080283</v>
      </c>
      <c r="L36" s="158">
        <f t="shared" si="3"/>
        <v>196421.86512302828</v>
      </c>
      <c r="M36" s="146"/>
      <c r="N36" s="153" t="s">
        <v>65</v>
      </c>
      <c r="O36" s="159">
        <v>2749136.5</v>
      </c>
      <c r="P36" s="160">
        <v>0</v>
      </c>
      <c r="Q36" s="158">
        <f>IF(Calculation_ITS!L36=0,O36*P36,0)</f>
        <v>0</v>
      </c>
      <c r="R36" s="149"/>
      <c r="S36" s="161">
        <f>Calculation_ITS!L36+Q36</f>
        <v>196421.86512302828</v>
      </c>
    </row>
    <row r="37" spans="1:19" ht="15.75" customHeight="1">
      <c r="A37" s="164" t="s">
        <v>66</v>
      </c>
      <c r="B37" s="165">
        <f>(Gross_wages!B34*B$11)/1000</f>
        <v>711824.12819700001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1549826.6361398872</v>
      </c>
      <c r="G37" s="165">
        <f>(Gross_wages!G34*G$11)/1000</f>
        <v>0</v>
      </c>
      <c r="H37" s="167">
        <f>(Gross_wages!H34*H$11)/1000</f>
        <v>0</v>
      </c>
      <c r="I37" s="165">
        <f t="shared" si="0"/>
        <v>1549826.6361398872</v>
      </c>
      <c r="J37" s="168">
        <f t="shared" si="1"/>
        <v>0.75</v>
      </c>
      <c r="K37" s="165">
        <f t="shared" si="2"/>
        <v>1162369.9771049153</v>
      </c>
      <c r="L37" s="169">
        <f t="shared" si="3"/>
        <v>1874194.1053019152</v>
      </c>
      <c r="M37" s="146"/>
      <c r="N37" s="164" t="s">
        <v>66</v>
      </c>
      <c r="O37" s="170">
        <v>12073946</v>
      </c>
      <c r="P37" s="171">
        <v>0</v>
      </c>
      <c r="Q37" s="169">
        <f>IF(Calculation_ITS!L37=0,O37*P37,0)</f>
        <v>0</v>
      </c>
      <c r="R37" s="149"/>
      <c r="S37" s="172">
        <f>Calculation_ITS!L37+Q37</f>
        <v>1874194.1053019152</v>
      </c>
    </row>
    <row r="38" spans="1:19" ht="15.75" customHeight="1">
      <c r="A38" s="193" t="s">
        <v>103</v>
      </c>
      <c r="B38" s="195">
        <f>(Gross_wages!B35*B$11)/1000</f>
        <v>27525.138458050002</v>
      </c>
      <c r="C38" s="174">
        <f>(Gross_wages!C35*C$11)/1000</f>
        <v>1056.3920700000001</v>
      </c>
      <c r="D38" s="175">
        <f>(Gross_wages!D35*D$11)/1000</f>
        <v>0</v>
      </c>
      <c r="E38" s="174">
        <f>(Gross_wages!E35*E$11)/1000</f>
        <v>63.620753773584894</v>
      </c>
      <c r="F38" s="174">
        <f>(Gross_wages!F35*F$11)/1000</f>
        <v>0</v>
      </c>
      <c r="G38" s="174">
        <f>(Gross_wages!G35*G$11)/1000</f>
        <v>66501.606905660374</v>
      </c>
      <c r="H38" s="176">
        <f>(Gross_wages!H35*H$11)/1000</f>
        <v>0</v>
      </c>
      <c r="I38" s="174">
        <f t="shared" si="0"/>
        <v>67621.619729433965</v>
      </c>
      <c r="J38" s="177">
        <f t="shared" si="1"/>
        <v>0.75</v>
      </c>
      <c r="K38" s="174">
        <f t="shared" si="2"/>
        <v>50716.214797075474</v>
      </c>
      <c r="L38" s="196">
        <f t="shared" si="3"/>
        <v>78241.353255125476</v>
      </c>
      <c r="M38" s="146"/>
      <c r="N38" s="173" t="s">
        <v>67</v>
      </c>
      <c r="O38" s="179">
        <v>881584.5</v>
      </c>
      <c r="P38" s="180">
        <v>0</v>
      </c>
      <c r="Q38" s="178">
        <f>IF(Calculation_ITS!L38=0,O38*P38,0)</f>
        <v>0</v>
      </c>
      <c r="R38" s="149"/>
      <c r="S38" s="197">
        <f>Calculation_ITS!L38+Q38</f>
        <v>78241.353255125476</v>
      </c>
    </row>
    <row r="39" spans="1:19" ht="15.75" customHeight="1">
      <c r="A39" s="181" t="s">
        <v>68</v>
      </c>
      <c r="B39" s="182">
        <f t="shared" ref="B39:I39" si="4">SUM(B13:B38)</f>
        <v>6757316.7543262402</v>
      </c>
      <c r="C39" s="182">
        <f t="shared" si="4"/>
        <v>495385.18410512002</v>
      </c>
      <c r="D39" s="183">
        <f t="shared" si="4"/>
        <v>178476.93979488628</v>
      </c>
      <c r="E39" s="182">
        <f t="shared" si="4"/>
        <v>596148.64930528309</v>
      </c>
      <c r="F39" s="182">
        <f t="shared" si="4"/>
        <v>1549826.6361398872</v>
      </c>
      <c r="G39" s="182">
        <f t="shared" si="4"/>
        <v>861734.18381603761</v>
      </c>
      <c r="H39" s="184">
        <f t="shared" si="4"/>
        <v>572694.667997538</v>
      </c>
      <c r="I39" s="182">
        <f t="shared" si="4"/>
        <v>4254266.2611587523</v>
      </c>
      <c r="J39" s="185">
        <v>0.75</v>
      </c>
      <c r="K39" s="182">
        <f t="shared" si="2"/>
        <v>3190699.695869064</v>
      </c>
      <c r="L39" s="186">
        <f t="shared" si="3"/>
        <v>9948016.450195305</v>
      </c>
      <c r="M39" s="146"/>
      <c r="N39" s="181" t="s">
        <v>68</v>
      </c>
      <c r="O39" s="187">
        <f>SUM(O13:O38)</f>
        <v>155360262.59999999</v>
      </c>
      <c r="P39" s="188"/>
      <c r="Q39" s="186">
        <f>SUM(Q13:Q38)</f>
        <v>0</v>
      </c>
      <c r="R39" s="149"/>
      <c r="S39" s="189">
        <f>SUM(S13:S38)</f>
        <v>9948016.4501953032</v>
      </c>
    </row>
    <row r="40" spans="1:19">
      <c r="A40" s="194" t="s">
        <v>104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2012-05-15T11:44:50Z</dcterms:modified>
</cp:coreProperties>
</file>