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F31" i="7"/>
  <c r="F31" i="8" s="1"/>
  <c r="D31" i="7"/>
  <c r="D30"/>
  <c r="D30" i="8" s="1"/>
  <c r="F29" i="7"/>
  <c r="F29" i="8" s="1"/>
  <c r="D29" i="7"/>
  <c r="D28"/>
  <c r="D28" i="8" s="1"/>
  <c r="F27" i="7"/>
  <c r="F27" i="8" s="1"/>
  <c r="D27" i="7"/>
  <c r="D26"/>
  <c r="D26" i="8" s="1"/>
  <c r="F25" i="7"/>
  <c r="F25" i="8" s="1"/>
  <c r="D25" i="7"/>
  <c r="D24"/>
  <c r="D24" i="8" s="1"/>
  <c r="F23" i="7"/>
  <c r="F23" i="8" s="1"/>
  <c r="D23" i="7"/>
  <c r="D22"/>
  <c r="D22" i="8" s="1"/>
  <c r="F21" i="7"/>
  <c r="F21" i="8" s="1"/>
  <c r="D21" i="7"/>
  <c r="D20"/>
  <c r="D20" i="8" s="1"/>
  <c r="F19" i="7"/>
  <c r="F19" i="8" s="1"/>
  <c r="D19" i="7"/>
  <c r="D18"/>
  <c r="D18" i="8" s="1"/>
  <c r="F17" i="7"/>
  <c r="F17" i="8" s="1"/>
  <c r="D17" i="7"/>
  <c r="D16"/>
  <c r="D16" i="8" s="1"/>
  <c r="F15" i="7"/>
  <c r="F15" i="8" s="1"/>
  <c r="D15" i="7"/>
  <c r="D14"/>
  <c r="D14" i="8" s="1"/>
  <c r="F13" i="7"/>
  <c r="F13" i="8" s="1"/>
  <c r="D13" i="7"/>
  <c r="D12"/>
  <c r="D12" i="8" s="1"/>
  <c r="F11" i="7"/>
  <c r="F11" i="8" s="1"/>
  <c r="D11" i="7"/>
  <c r="D10"/>
  <c r="D10" i="8" s="1"/>
  <c r="F9" i="7"/>
  <c r="F9" i="8" s="1"/>
  <c r="D9" i="7"/>
  <c r="D8"/>
  <c r="D8" i="8" s="1"/>
  <c r="F7" i="7"/>
  <c r="F7" i="8" s="1"/>
  <c r="D7" i="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D32"/>
  <c r="F30" i="7" s="1"/>
  <c r="F30" i="8" s="1"/>
  <c r="D31" i="5"/>
  <c r="D30"/>
  <c r="F28" i="7" s="1"/>
  <c r="F28" i="8" s="1"/>
  <c r="D29" i="5"/>
  <c r="D28"/>
  <c r="F26" i="7" s="1"/>
  <c r="F26" i="8" s="1"/>
  <c r="D27" i="5"/>
  <c r="D26"/>
  <c r="F24" i="7" s="1"/>
  <c r="F24" i="8" s="1"/>
  <c r="D25" i="5"/>
  <c r="D24"/>
  <c r="F22" i="7" s="1"/>
  <c r="F22" i="8" s="1"/>
  <c r="D23" i="5"/>
  <c r="D22"/>
  <c r="F20" i="7" s="1"/>
  <c r="F20" i="8" s="1"/>
  <c r="D21" i="5"/>
  <c r="D20"/>
  <c r="F18" i="7" s="1"/>
  <c r="F18" i="8" s="1"/>
  <c r="D19" i="5"/>
  <c r="D18"/>
  <c r="F16" i="7" s="1"/>
  <c r="F16" i="8" s="1"/>
  <c r="D17" i="5"/>
  <c r="D16"/>
  <c r="F14" i="7" s="1"/>
  <c r="F14" i="8" s="1"/>
  <c r="D15" i="5"/>
  <c r="D14"/>
  <c r="F12" i="7" s="1"/>
  <c r="F12" i="8" s="1"/>
  <c r="D13" i="5"/>
  <c r="D12"/>
  <c r="F10" i="7" s="1"/>
  <c r="F10" i="8" s="1"/>
  <c r="D11" i="5"/>
  <c r="D10"/>
  <c r="F8" i="7" s="1"/>
  <c r="F8" i="8" s="1"/>
  <c r="D9" i="5"/>
  <c r="D35" s="1"/>
  <c r="D3"/>
  <c r="A1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1"/>
  <c r="C33" i="3"/>
  <c r="C5"/>
  <c r="C3"/>
  <c r="B1"/>
  <c r="I33" i="2"/>
  <c r="H33"/>
  <c r="G33"/>
  <c r="F33"/>
  <c r="E33"/>
  <c r="D33"/>
  <c r="C33"/>
  <c r="J32"/>
  <c r="C32" i="7" s="1"/>
  <c r="C32" i="8" s="1"/>
  <c r="J31" i="2"/>
  <c r="C31" i="7" s="1"/>
  <c r="C31" i="8" s="1"/>
  <c r="J30" i="2"/>
  <c r="C30" i="7" s="1"/>
  <c r="C30" i="8" s="1"/>
  <c r="J29" i="2"/>
  <c r="C29" i="7" s="1"/>
  <c r="J28" i="2"/>
  <c r="C28" i="7" s="1"/>
  <c r="C28" i="8" s="1"/>
  <c r="J27" i="2"/>
  <c r="C27" i="7" s="1"/>
  <c r="C27" i="8" s="1"/>
  <c r="J26" i="2"/>
  <c r="C26" i="7" s="1"/>
  <c r="C26" i="8" s="1"/>
  <c r="J25" i="2"/>
  <c r="C25" i="7" s="1"/>
  <c r="J24" i="2"/>
  <c r="C24" i="7" s="1"/>
  <c r="C24" i="8" s="1"/>
  <c r="J23" i="2"/>
  <c r="C23" i="7" s="1"/>
  <c r="C23" i="8" s="1"/>
  <c r="J22" i="2"/>
  <c r="C22" i="7" s="1"/>
  <c r="C22" i="8" s="1"/>
  <c r="J21" i="2"/>
  <c r="C21" i="7" s="1"/>
  <c r="J20" i="2"/>
  <c r="C20" i="7" s="1"/>
  <c r="C20" i="8" s="1"/>
  <c r="J19" i="2"/>
  <c r="C19" i="7" s="1"/>
  <c r="C19" i="8" s="1"/>
  <c r="J18" i="2"/>
  <c r="C18" i="7" s="1"/>
  <c r="C18" i="8" s="1"/>
  <c r="J17" i="2"/>
  <c r="C17" i="7" s="1"/>
  <c r="J16" i="2"/>
  <c r="C16" i="7" s="1"/>
  <c r="C16" i="8" s="1"/>
  <c r="J15" i="2"/>
  <c r="C15" i="7" s="1"/>
  <c r="C15" i="8" s="1"/>
  <c r="J14" i="2"/>
  <c r="C14" i="7" s="1"/>
  <c r="C14" i="8" s="1"/>
  <c r="J13" i="2"/>
  <c r="C13" i="7" s="1"/>
  <c r="J12" i="2"/>
  <c r="C12" i="7" s="1"/>
  <c r="C12" i="8" s="1"/>
  <c r="J11" i="2"/>
  <c r="C11" i="7" s="1"/>
  <c r="C11" i="8" s="1"/>
  <c r="J10" i="2"/>
  <c r="C10" i="7" s="1"/>
  <c r="J9" i="2"/>
  <c r="C9" i="7" s="1"/>
  <c r="J8" i="2"/>
  <c r="C8" i="7" s="1"/>
  <c r="J7" i="2"/>
  <c r="C7" i="7" s="1"/>
  <c r="J1" i="2"/>
  <c r="B1"/>
  <c r="A4" i="1"/>
  <c r="E1" i="8" s="1"/>
  <c r="A3" i="1"/>
  <c r="C8" i="8" l="1"/>
  <c r="C10"/>
  <c r="E7" i="7"/>
  <c r="D35" i="4"/>
  <c r="E9" i="8"/>
  <c r="E11"/>
  <c r="E13"/>
  <c r="E15"/>
  <c r="E17"/>
  <c r="E19"/>
  <c r="E21"/>
  <c r="E23"/>
  <c r="E25"/>
  <c r="E27"/>
  <c r="E29"/>
  <c r="E31"/>
  <c r="C33" i="7"/>
  <c r="C7" i="8"/>
  <c r="C9"/>
  <c r="E8"/>
  <c r="E10"/>
  <c r="E12"/>
  <c r="E14"/>
  <c r="E16"/>
  <c r="E18"/>
  <c r="E20"/>
  <c r="E22"/>
  <c r="E24"/>
  <c r="E26"/>
  <c r="E28"/>
  <c r="E30"/>
  <c r="E32"/>
  <c r="D7"/>
  <c r="D9"/>
  <c r="D11"/>
  <c r="D13"/>
  <c r="D15"/>
  <c r="D17"/>
  <c r="D19"/>
  <c r="D21"/>
  <c r="D23"/>
  <c r="D25"/>
  <c r="D27"/>
  <c r="D29"/>
  <c r="D31"/>
  <c r="E1" i="2"/>
  <c r="A2" i="4"/>
  <c r="G7" i="6"/>
  <c r="G8"/>
  <c r="H8" s="1"/>
  <c r="I8" s="1"/>
  <c r="G8" i="7" s="1"/>
  <c r="G9" i="6"/>
  <c r="H9" s="1"/>
  <c r="I9" s="1"/>
  <c r="G9" i="7" s="1"/>
  <c r="H9" s="1"/>
  <c r="G10" i="6"/>
  <c r="H10" s="1"/>
  <c r="I10" s="1"/>
  <c r="G10" i="7" s="1"/>
  <c r="G11" i="6"/>
  <c r="H11" s="1"/>
  <c r="I11" s="1"/>
  <c r="G11" i="7" s="1"/>
  <c r="H11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H15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H19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H23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H2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H31" s="1"/>
  <c r="G32" i="6"/>
  <c r="H32" s="1"/>
  <c r="I32" s="1"/>
  <c r="G32" i="7" s="1"/>
  <c r="H14"/>
  <c r="B13" i="9" s="1"/>
  <c r="H18" i="7"/>
  <c r="H22"/>
  <c r="B21" i="9" s="1"/>
  <c r="H26" i="7"/>
  <c r="H30"/>
  <c r="B29" i="9" s="1"/>
  <c r="F33" i="7"/>
  <c r="F33" i="8" s="1"/>
  <c r="A2" i="9"/>
  <c r="B17"/>
  <c r="B25"/>
  <c r="J33" i="2"/>
  <c r="B2" i="3"/>
  <c r="A2" i="5"/>
  <c r="E1" i="6"/>
  <c r="D1" i="7"/>
  <c r="H13"/>
  <c r="D12" i="9" s="1"/>
  <c r="H17" i="7"/>
  <c r="D16" i="9" s="1"/>
  <c r="H21" i="7"/>
  <c r="B20" i="9" s="1"/>
  <c r="H25" i="7"/>
  <c r="D24" i="9" s="1"/>
  <c r="H29" i="7"/>
  <c r="D28" i="9" s="1"/>
  <c r="D33" i="7"/>
  <c r="C13" i="8"/>
  <c r="C17"/>
  <c r="C21"/>
  <c r="C25"/>
  <c r="C29"/>
  <c r="C13" i="9"/>
  <c r="C29"/>
  <c r="B28" l="1"/>
  <c r="B12"/>
  <c r="D20"/>
  <c r="C21"/>
  <c r="E30"/>
  <c r="H31" i="8"/>
  <c r="F30" i="9"/>
  <c r="E26"/>
  <c r="H27" i="8"/>
  <c r="F26" i="9"/>
  <c r="E22"/>
  <c r="H23" i="8"/>
  <c r="F22" i="9"/>
  <c r="E18"/>
  <c r="H19" i="8"/>
  <c r="F18" i="9"/>
  <c r="E14"/>
  <c r="H15" i="8"/>
  <c r="F14" i="9"/>
  <c r="E10"/>
  <c r="H11" i="8"/>
  <c r="F10" i="9"/>
  <c r="F29"/>
  <c r="H30" i="8"/>
  <c r="E29" i="9"/>
  <c r="F25"/>
  <c r="H26" i="8"/>
  <c r="E25" i="9"/>
  <c r="F21"/>
  <c r="H22" i="8"/>
  <c r="E21" i="9"/>
  <c r="F17"/>
  <c r="H18" i="8"/>
  <c r="E17" i="9"/>
  <c r="F13"/>
  <c r="H14" i="8"/>
  <c r="E13" i="9"/>
  <c r="G32" i="8"/>
  <c r="G29" i="9"/>
  <c r="G30" i="8"/>
  <c r="G28"/>
  <c r="G25" i="9"/>
  <c r="G26" i="8"/>
  <c r="G24"/>
  <c r="G21" i="9"/>
  <c r="G22" i="8"/>
  <c r="G20"/>
  <c r="G17" i="9"/>
  <c r="G18" i="8"/>
  <c r="G16"/>
  <c r="G13" i="9"/>
  <c r="G14" i="8"/>
  <c r="G12"/>
  <c r="G10"/>
  <c r="G8"/>
  <c r="E8" i="9"/>
  <c r="H9" i="8"/>
  <c r="F8" i="9"/>
  <c r="C33" i="8"/>
  <c r="E33" i="7"/>
  <c r="E7" i="8"/>
  <c r="D33"/>
  <c r="E28" i="9"/>
  <c r="H29" i="8"/>
  <c r="F28" i="9"/>
  <c r="E24"/>
  <c r="H25" i="8"/>
  <c r="F24" i="9"/>
  <c r="E20"/>
  <c r="H21" i="8"/>
  <c r="F20" i="9"/>
  <c r="E16"/>
  <c r="H17" i="8"/>
  <c r="F16" i="9"/>
  <c r="E12"/>
  <c r="H13" i="8"/>
  <c r="F12" i="9"/>
  <c r="G30"/>
  <c r="G31" i="8"/>
  <c r="G28" i="9"/>
  <c r="G29" i="8"/>
  <c r="G26" i="9"/>
  <c r="G27" i="8"/>
  <c r="G24" i="9"/>
  <c r="G25" i="8"/>
  <c r="G22" i="9"/>
  <c r="G23" i="8"/>
  <c r="G20" i="9"/>
  <c r="G21" i="8"/>
  <c r="G18" i="9"/>
  <c r="G19" i="8"/>
  <c r="G16" i="9"/>
  <c r="G17" i="8"/>
  <c r="G14" i="9"/>
  <c r="G15" i="8"/>
  <c r="G12" i="9"/>
  <c r="G13" i="8"/>
  <c r="G10" i="9"/>
  <c r="G11" i="8"/>
  <c r="G8" i="9"/>
  <c r="G9" i="8"/>
  <c r="G33" i="6"/>
  <c r="H33" s="1"/>
  <c r="H7"/>
  <c r="I7" s="1"/>
  <c r="H21" i="9"/>
  <c r="B8"/>
  <c r="D30"/>
  <c r="D26"/>
  <c r="D22"/>
  <c r="D18"/>
  <c r="D14"/>
  <c r="D10"/>
  <c r="D8"/>
  <c r="H8" i="7"/>
  <c r="C25" i="9"/>
  <c r="C17"/>
  <c r="B30"/>
  <c r="B26"/>
  <c r="H26" s="1"/>
  <c r="B22"/>
  <c r="B18"/>
  <c r="H18" s="1"/>
  <c r="B14"/>
  <c r="B10"/>
  <c r="H10" s="1"/>
  <c r="H32" i="7"/>
  <c r="H28"/>
  <c r="H24"/>
  <c r="H20"/>
  <c r="H16"/>
  <c r="H12"/>
  <c r="C30" i="9"/>
  <c r="C28"/>
  <c r="H28" s="1"/>
  <c r="C26"/>
  <c r="C24"/>
  <c r="C22"/>
  <c r="C20"/>
  <c r="H20" s="1"/>
  <c r="C18"/>
  <c r="C16"/>
  <c r="C14"/>
  <c r="C12"/>
  <c r="H12" s="1"/>
  <c r="C10"/>
  <c r="C8"/>
  <c r="B24"/>
  <c r="B16"/>
  <c r="H16" s="1"/>
  <c r="D29"/>
  <c r="H29" s="1"/>
  <c r="D25"/>
  <c r="D21"/>
  <c r="D17"/>
  <c r="D13"/>
  <c r="H13" s="1"/>
  <c r="H10" i="7"/>
  <c r="H17" i="9" l="1"/>
  <c r="H25"/>
  <c r="F11"/>
  <c r="H12" i="8"/>
  <c r="E11" i="9"/>
  <c r="D11"/>
  <c r="B11"/>
  <c r="C11"/>
  <c r="F19"/>
  <c r="H20" i="8"/>
  <c r="E19" i="9"/>
  <c r="D19"/>
  <c r="B19"/>
  <c r="C19"/>
  <c r="F27"/>
  <c r="H28" i="8"/>
  <c r="E27" i="9"/>
  <c r="D27"/>
  <c r="B27"/>
  <c r="C27"/>
  <c r="F7"/>
  <c r="H8" i="8"/>
  <c r="E7" i="9"/>
  <c r="D7"/>
  <c r="B7"/>
  <c r="C7"/>
  <c r="E33" i="8"/>
  <c r="F9" i="9"/>
  <c r="H10" i="8"/>
  <c r="E9" i="9"/>
  <c r="B9"/>
  <c r="D9"/>
  <c r="C9"/>
  <c r="F15"/>
  <c r="H16" i="8"/>
  <c r="E15" i="9"/>
  <c r="D15"/>
  <c r="B15"/>
  <c r="C15"/>
  <c r="F23"/>
  <c r="H24" i="8"/>
  <c r="E23" i="9"/>
  <c r="D23"/>
  <c r="B23"/>
  <c r="C23"/>
  <c r="F31"/>
  <c r="H32" i="8"/>
  <c r="E31" i="9"/>
  <c r="D31"/>
  <c r="B31"/>
  <c r="C31"/>
  <c r="G7" i="7"/>
  <c r="I33" i="6"/>
  <c r="H8" i="9"/>
  <c r="H24"/>
  <c r="H14"/>
  <c r="H22"/>
  <c r="H30"/>
  <c r="G7"/>
  <c r="G9"/>
  <c r="G11"/>
  <c r="G15"/>
  <c r="G19"/>
  <c r="G23"/>
  <c r="G27"/>
  <c r="G31"/>
  <c r="H7" l="1"/>
  <c r="H27"/>
  <c r="H19"/>
  <c r="H11"/>
  <c r="G6"/>
  <c r="G33" i="7"/>
  <c r="G7" i="8"/>
  <c r="H7" i="7"/>
  <c r="H31" i="9"/>
  <c r="H23"/>
  <c r="H15"/>
  <c r="H9"/>
  <c r="G37" l="1"/>
  <c r="G38" s="1"/>
  <c r="E6"/>
  <c r="H7" i="8"/>
  <c r="H33" i="7"/>
  <c r="F6" i="9"/>
  <c r="C6"/>
  <c r="B6"/>
  <c r="D6"/>
  <c r="G33" i="8"/>
  <c r="D37" i="9" l="1"/>
  <c r="D38" s="1"/>
  <c r="C37"/>
  <c r="C38" s="1"/>
  <c r="H33" i="8"/>
  <c r="F32" i="9"/>
  <c r="E32"/>
  <c r="E34" s="1"/>
  <c r="E35" s="1"/>
  <c r="C32"/>
  <c r="C34" s="1"/>
  <c r="C35" s="1"/>
  <c r="B32"/>
  <c r="H32" s="1"/>
  <c r="D32"/>
  <c r="D34" s="1"/>
  <c r="D35" s="1"/>
  <c r="E37"/>
  <c r="E38" s="1"/>
  <c r="B37"/>
  <c r="B38" s="1"/>
  <c r="H6"/>
  <c r="F37"/>
  <c r="F38" s="1"/>
  <c r="F34"/>
  <c r="F35" s="1"/>
  <c r="G32"/>
  <c r="G34" s="1"/>
  <c r="G35" s="1"/>
  <c r="B34" l="1"/>
  <c r="B35" s="1"/>
</calcChain>
</file>

<file path=xl/sharedStrings.xml><?xml version="1.0" encoding="utf-8"?>
<sst xmlns="http://schemas.openxmlformats.org/spreadsheetml/2006/main" count="448" uniqueCount="121">
  <si>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</si>
  <si>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</si>
  <si>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</si>
  <si>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</si>
  <si>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</si>
  <si>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</si>
  <si>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</si>
  <si>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</si>
  <si>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</si>
  <si>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</si>
  <si>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</si>
  <si>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</si>
  <si>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</si>
  <si>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</si>
  <si>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</si>
  <si>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</si>
  <si>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Test</t>
  </si>
  <si>
    <t>WS</t>
  </si>
  <si>
    <t>FA_2009_20120423</t>
  </si>
  <si>
    <t>SWS</t>
  </si>
  <si>
    <t>RA_2009_20120423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</si>
  <si>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</si>
  <si>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</si>
  <si>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</si>
  <si>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</si>
  <si>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</si>
  <si>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</si>
  <si>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</si>
  <si>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</si>
  <si>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</si>
  <si>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</si>
  <si>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</si>
  <si>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</si>
  <si>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</si>
  <si>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</si>
  <si>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</si>
  <si>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</si>
  <si>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</si>
  <si>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</si>
  <si>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</si>
  <si>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</si>
  <si>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</si>
  <si>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</si>
  <si>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</si>
  <si>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</si>
  <si>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</si>
  <si>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</si>
  <si>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</si>
  <si>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</si>
  <si>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</si>
  <si>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</si>
  <si>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</si>
  <si>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</si>
  <si>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</si>
  <si>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</si>
  <si>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</si>
  <si>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</si>
  <si>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</si>
  <si>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</si>
  <si>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</si>
  <si>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</si>
  <si>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</si>
  <si>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</si>
  <si>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</si>
  <si>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</si>
  <si>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</si>
  <si>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</si>
  <si>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</si>
  <si>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</si>
  <si>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</si>
  <si>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</si>
  <si>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</si>
  <si>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</si>
  <si>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</si>
  <si>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</si>
  <si>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</si>
  <si>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</si>
  <si>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</si>
  <si>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</si>
  <si>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</si>
  <si>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</si>
  <si>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</si>
  <si>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</si>
  <si>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companies taxed normally</t>
  </si>
  <si>
    <t>Relevant profit of companies with 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</si>
  <si>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</si>
  <si>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</si>
  <si>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</si>
  <si>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</si>
  <si>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</si>
  <si>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</si>
  <si>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</si>
  <si>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</si>
  <si>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</si>
  <si>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</si>
  <si>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</si>
  <si>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</si>
  <si>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</si>
  <si>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</si>
  <si>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</si>
  <si>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repartitions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</si>
  <si>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</si>
  <si>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</si>
  <si>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</si>
  <si>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</si>
  <si>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</si>
  <si>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</si>
  <si>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</si>
  <si>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</si>
  <si>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</si>
  <si>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</si>
  <si>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</si>
  <si>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</si>
  <si>
    <t>Aargau*</t>
  </si>
  <si>
    <r>
      <t xml:space="preserve">* </t>
    </r>
    <r>
      <rPr>
        <i/>
        <sz val="10"/>
        <rFont val="Arial"/>
        <family val="2"/>
      </rPr>
      <t>Estimation</t>
    </r>
    <r>
      <rPr>
        <sz val="10"/>
        <rFont val="Arial"/>
        <family val="2"/>
      </rPr>
      <t xml:space="preserve"> </t>
    </r>
  </si>
  <si>
    <t>Luzern*</t>
  </si>
  <si>
    <r>
      <t xml:space="preserve">* </t>
    </r>
    <r>
      <rPr>
        <i/>
        <sz val="10"/>
        <rFont val="Arial"/>
        <family val="2"/>
      </rPr>
      <t>Correction</t>
    </r>
    <r>
      <rPr>
        <sz val="10"/>
        <rFont val="Arial"/>
        <family val="2"/>
      </rPr>
      <t xml:space="preserve"> </t>
    </r>
  </si>
  <si>
    <t>Geneva*</t>
  </si>
  <si>
    <r>
      <t xml:space="preserve">* </t>
    </r>
    <r>
      <rPr>
        <i/>
        <sz val="10"/>
        <rFont val="Arial"/>
        <family val="2"/>
      </rPr>
      <t>Correction</t>
    </r>
    <r>
      <rPr>
        <sz val="10"/>
        <rFont val="Arial"/>
        <family val="2"/>
      </rPr>
      <t xml:space="preserve"> </t>
    </r>
  </si>
  <si>
    <t>Jura**</t>
  </si>
  <si>
    <r>
      <t xml:space="preserve">** </t>
    </r>
    <r>
      <rPr>
        <i/>
        <sz val="10"/>
        <rFont val="Arial"/>
        <family val="2"/>
      </rPr>
      <t>Correction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</si>
</sst>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30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5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5" fillId="3" borderId="0" xfId="0" applyNumberFormat="1" applyFont="1" applyFill="1" applyBorder="1" applyAlignment="1" applyProtection="1">
      <alignment vertical="center"/>
      <protection locked="0"/>
    </xf>
    <xf numFmtId="165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5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5" fontId="0" fillId="0" borderId="0" xfId="0" applyNumberFormat="1" applyFont="1" applyFill="1"/>
    <xf numFmtId="0" fontId="24" fillId="0" borderId="23" xfId="0" applyFont="1" applyFill="1" applyBorder="1" applyAlignment="1">
      <alignment vertical="center"/>
    </xf>
    <xf numFmtId="164" fontId="25" fillId="0" borderId="2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/>
    <xf numFmtId="0" fontId="24" fillId="0" borderId="4" xfId="0" applyFont="1" applyFill="1" applyBorder="1"/>
    <xf numFmtId="164" fontId="27" fillId="0" borderId="0" xfId="0" applyNumberFormat="1" applyFont="1" applyFill="1" applyBorder="1" applyAlignment="1" applyProtection="1">
      <alignment vertical="center"/>
      <protection locked="0"/>
    </xf>
    <xf numFmtId="3" fontId="28" fillId="0" borderId="15" xfId="0" applyNumberFormat="1" applyFont="1" applyFill="1" applyBorder="1" applyAlignment="1" applyProtection="1">
      <alignment vertical="center"/>
      <protection locked="0"/>
    </xf>
    <xf numFmtId="164" fontId="27" fillId="0" borderId="0" xfId="0" applyNumberFormat="1" applyFont="1" applyFill="1" applyBorder="1" applyProtection="1">
      <protection locked="0"/>
    </xf>
    <xf numFmtId="3" fontId="29" fillId="0" borderId="15" xfId="0" applyNumberFormat="1" applyFont="1" applyFill="1" applyBorder="1"/>
    <xf numFmtId="0" fontId="24" fillId="3" borderId="23" xfId="0" applyFont="1" applyFill="1" applyBorder="1" applyAlignment="1">
      <alignment vertical="center"/>
    </xf>
    <xf numFmtId="164" fontId="25" fillId="3" borderId="2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81" t="s">
        <v>0</v>
      </c>
      <c r="B1" s="181"/>
      <c r="C1" s="181"/>
      <c r="D1" s="181"/>
      <c r="E1" s="181"/>
    </row>
    <row r="2" spans="1:5" ht="24.75" customHeight="1">
      <c r="A2" s="182"/>
      <c r="B2" s="182"/>
      <c r="C2" s="182"/>
      <c r="D2" s="182"/>
      <c r="E2" s="182"/>
    </row>
    <row r="3" spans="1:5" ht="18" customHeight="1">
      <c r="A3" s="183" t="str">
        <f>"Assessment year "&amp;C31</f>
        <v>Assessment year 2005</v>
      </c>
      <c r="B3" s="183"/>
      <c r="C3" s="183"/>
      <c r="D3" s="183"/>
      <c r="E3" s="183"/>
    </row>
    <row r="4" spans="1:5" ht="18" customHeight="1">
      <c r="A4" s="183" t="str">
        <f>"Reference year "&amp;C30</f>
        <v>Reference year 2009</v>
      </c>
      <c r="B4" s="183"/>
      <c r="C4" s="183"/>
      <c r="D4" s="183"/>
      <c r="E4" s="183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2009</v>
      </c>
    </row>
    <row r="31" spans="2:4">
      <c r="B31" s="13" t="s">
        <v>22</v>
      </c>
      <c r="C31" s="14">
        <v>2005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zoomScaleNormal="10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2005</v>
      </c>
      <c r="D1" s="17"/>
      <c r="E1" s="18" t="str">
        <f>Info!A4</f>
        <v>Reference year 2009</v>
      </c>
      <c r="F1" s="19"/>
      <c r="J1" s="20" t="str">
        <f>Info!$C$28</f>
        <v>FA_2009_20120423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4" t="s">
        <v>41</v>
      </c>
    </row>
    <row r="5" spans="1:12" s="35" customFormat="1" ht="22.5" customHeight="1">
      <c r="A5" s="36"/>
      <c r="B5" s="37" t="s">
        <v>42</v>
      </c>
      <c r="C5" s="38" t="s">
        <v>43</v>
      </c>
      <c r="D5" s="38" t="s">
        <v>43</v>
      </c>
      <c r="E5" s="38" t="s">
        <v>44</v>
      </c>
      <c r="F5" s="38" t="s">
        <v>43</v>
      </c>
      <c r="G5" s="38" t="s">
        <v>43</v>
      </c>
      <c r="H5" s="38" t="s">
        <v>43</v>
      </c>
      <c r="I5" s="38" t="s">
        <v>43</v>
      </c>
      <c r="J5" s="39"/>
    </row>
    <row r="6" spans="1:12" s="35" customFormat="1" ht="11.25" customHeight="1">
      <c r="A6" s="36"/>
      <c r="B6" s="37" t="s">
        <v>45</v>
      </c>
      <c r="C6" s="40"/>
      <c r="D6" s="40" t="s">
        <v>46</v>
      </c>
      <c r="E6" s="40" t="s">
        <v>47</v>
      </c>
      <c r="F6" s="40"/>
      <c r="G6" s="40" t="s">
        <v>46</v>
      </c>
      <c r="H6" s="40"/>
      <c r="I6" s="40" t="s">
        <v>46</v>
      </c>
      <c r="J6" s="39" t="s">
        <v>46</v>
      </c>
    </row>
    <row r="7" spans="1:12">
      <c r="B7" s="41" t="s">
        <v>48</v>
      </c>
      <c r="C7" s="42">
        <v>774870</v>
      </c>
      <c r="D7" s="42">
        <v>48054094.700000003</v>
      </c>
      <c r="E7" s="42">
        <v>27400</v>
      </c>
      <c r="F7" s="42">
        <v>210118</v>
      </c>
      <c r="G7" s="42">
        <v>2314882</v>
      </c>
      <c r="H7" s="42">
        <v>564752</v>
      </c>
      <c r="I7" s="42">
        <v>45739212.700000003</v>
      </c>
      <c r="J7" s="43">
        <f t="shared" ref="J7:J32" si="0">I7-(E7/1000*H7)</f>
        <v>30265007.900000006</v>
      </c>
      <c r="K7" s="1"/>
      <c r="L7" s="44"/>
    </row>
    <row r="8" spans="1:12">
      <c r="B8" s="45" t="s">
        <v>49</v>
      </c>
      <c r="C8" s="46">
        <v>593663</v>
      </c>
      <c r="D8" s="46">
        <v>27444715.5</v>
      </c>
      <c r="E8" s="46">
        <v>27400</v>
      </c>
      <c r="F8" s="46">
        <v>203294</v>
      </c>
      <c r="G8" s="46">
        <v>1935184.9</v>
      </c>
      <c r="H8" s="46">
        <v>390369</v>
      </c>
      <c r="I8" s="46">
        <v>25509530.600000001</v>
      </c>
      <c r="J8" s="47">
        <f t="shared" si="0"/>
        <v>14813420.000000002</v>
      </c>
      <c r="K8" s="1"/>
      <c r="L8" s="44"/>
    </row>
    <row r="9" spans="1:12">
      <c r="B9" s="48" t="s">
        <v>50</v>
      </c>
      <c r="C9" s="49">
        <v>203862</v>
      </c>
      <c r="D9" s="49">
        <v>10306463.5</v>
      </c>
      <c r="E9" s="49">
        <v>27400</v>
      </c>
      <c r="F9" s="49">
        <v>60713</v>
      </c>
      <c r="G9" s="49">
        <v>726947.4</v>
      </c>
      <c r="H9" s="49">
        <v>143149</v>
      </c>
      <c r="I9" s="49">
        <v>9579516.0999999996</v>
      </c>
      <c r="J9" s="50">
        <f t="shared" si="0"/>
        <v>5657233.5</v>
      </c>
      <c r="K9" s="1"/>
      <c r="L9" s="44"/>
    </row>
    <row r="10" spans="1:12">
      <c r="B10" s="45" t="s">
        <v>51</v>
      </c>
      <c r="C10" s="46">
        <v>19876</v>
      </c>
      <c r="D10" s="46">
        <v>878726.3</v>
      </c>
      <c r="E10" s="46">
        <v>27400</v>
      </c>
      <c r="F10" s="46">
        <v>6187</v>
      </c>
      <c r="G10" s="46">
        <v>76160</v>
      </c>
      <c r="H10" s="46">
        <v>13689</v>
      </c>
      <c r="I10" s="46">
        <v>802566.3</v>
      </c>
      <c r="J10" s="47">
        <f t="shared" si="0"/>
        <v>427487.70000000007</v>
      </c>
      <c r="K10" s="1"/>
      <c r="L10" s="44"/>
    </row>
    <row r="11" spans="1:12">
      <c r="B11" s="48" t="s">
        <v>52</v>
      </c>
      <c r="C11" s="49">
        <v>78346</v>
      </c>
      <c r="D11" s="49">
        <v>5472175.5</v>
      </c>
      <c r="E11" s="49">
        <v>27400</v>
      </c>
      <c r="F11" s="49">
        <v>22151</v>
      </c>
      <c r="G11" s="49">
        <v>264009.5</v>
      </c>
      <c r="H11" s="49">
        <v>56195</v>
      </c>
      <c r="I11" s="49">
        <v>5208166</v>
      </c>
      <c r="J11" s="50">
        <f t="shared" si="0"/>
        <v>3668423</v>
      </c>
      <c r="K11" s="1"/>
      <c r="L11" s="44"/>
    </row>
    <row r="12" spans="1:12">
      <c r="B12" s="45" t="s">
        <v>53</v>
      </c>
      <c r="C12" s="46">
        <v>19809</v>
      </c>
      <c r="D12" s="46">
        <v>933565.2</v>
      </c>
      <c r="E12" s="46">
        <v>27400</v>
      </c>
      <c r="F12" s="46">
        <v>6709</v>
      </c>
      <c r="G12" s="46">
        <v>77410.3</v>
      </c>
      <c r="H12" s="46">
        <v>13100</v>
      </c>
      <c r="I12" s="46">
        <v>856154.9</v>
      </c>
      <c r="J12" s="47">
        <f t="shared" si="0"/>
        <v>497214.9</v>
      </c>
      <c r="K12" s="1"/>
      <c r="L12" s="44"/>
    </row>
    <row r="13" spans="1:12">
      <c r="B13" s="48" t="s">
        <v>54</v>
      </c>
      <c r="C13" s="49">
        <v>23455</v>
      </c>
      <c r="D13" s="49">
        <v>1660148.1</v>
      </c>
      <c r="E13" s="49">
        <v>27400</v>
      </c>
      <c r="F13" s="49">
        <v>5849</v>
      </c>
      <c r="G13" s="49">
        <v>74679.3</v>
      </c>
      <c r="H13" s="49">
        <v>17606</v>
      </c>
      <c r="I13" s="49">
        <v>1585468.8</v>
      </c>
      <c r="J13" s="50">
        <f t="shared" si="0"/>
        <v>1103064.4000000001</v>
      </c>
      <c r="K13" s="1"/>
      <c r="L13" s="44"/>
    </row>
    <row r="14" spans="1:12">
      <c r="B14" s="45" t="s">
        <v>55</v>
      </c>
      <c r="C14" s="46">
        <v>22044</v>
      </c>
      <c r="D14" s="46">
        <v>1027527.2</v>
      </c>
      <c r="E14" s="46">
        <v>27400</v>
      </c>
      <c r="F14" s="46">
        <v>6639</v>
      </c>
      <c r="G14" s="46">
        <v>87914.1</v>
      </c>
      <c r="H14" s="46">
        <v>15405</v>
      </c>
      <c r="I14" s="46">
        <v>939613.1</v>
      </c>
      <c r="J14" s="47">
        <f t="shared" si="0"/>
        <v>517516.1</v>
      </c>
      <c r="K14" s="1"/>
      <c r="L14" s="44"/>
    </row>
    <row r="15" spans="1:12">
      <c r="B15" s="48" t="s">
        <v>56</v>
      </c>
      <c r="C15" s="49">
        <v>62215</v>
      </c>
      <c r="D15" s="49">
        <v>5079939.9000000004</v>
      </c>
      <c r="E15" s="49">
        <v>27400</v>
      </c>
      <c r="F15" s="49">
        <v>14639</v>
      </c>
      <c r="G15" s="49">
        <v>163046.5</v>
      </c>
      <c r="H15" s="49">
        <v>47576</v>
      </c>
      <c r="I15" s="49">
        <v>4916893.4000000004</v>
      </c>
      <c r="J15" s="50">
        <f t="shared" si="0"/>
        <v>3613311.0000000005</v>
      </c>
      <c r="K15" s="1"/>
      <c r="L15" s="44"/>
    </row>
    <row r="16" spans="1:12">
      <c r="B16" s="45" t="s">
        <v>57</v>
      </c>
      <c r="C16" s="46">
        <v>137428</v>
      </c>
      <c r="D16" s="46">
        <v>7131369.4000000004</v>
      </c>
      <c r="E16" s="46">
        <v>27400</v>
      </c>
      <c r="F16" s="46">
        <v>38593</v>
      </c>
      <c r="G16" s="46">
        <v>498894.8</v>
      </c>
      <c r="H16" s="46">
        <v>98835</v>
      </c>
      <c r="I16" s="46">
        <v>6632474.5999999996</v>
      </c>
      <c r="J16" s="47">
        <f t="shared" si="0"/>
        <v>3924395.5999999996</v>
      </c>
      <c r="K16" s="1"/>
      <c r="L16" s="44"/>
    </row>
    <row r="17" spans="2:12">
      <c r="B17" s="48" t="s">
        <v>58</v>
      </c>
      <c r="C17" s="49">
        <v>151214</v>
      </c>
      <c r="D17" s="49">
        <v>7474527.5999999996</v>
      </c>
      <c r="E17" s="49">
        <v>27400</v>
      </c>
      <c r="F17" s="49">
        <v>45857</v>
      </c>
      <c r="G17" s="49">
        <v>470558.7</v>
      </c>
      <c r="H17" s="49">
        <v>105357</v>
      </c>
      <c r="I17" s="49">
        <v>7003968.9000000004</v>
      </c>
      <c r="J17" s="50">
        <f t="shared" si="0"/>
        <v>4117187.1000000006</v>
      </c>
      <c r="K17" s="1"/>
      <c r="L17" s="44"/>
    </row>
    <row r="18" spans="2:12">
      <c r="B18" s="45" t="s">
        <v>59</v>
      </c>
      <c r="C18" s="46">
        <v>122347</v>
      </c>
      <c r="D18" s="46">
        <v>6580004.7999999998</v>
      </c>
      <c r="E18" s="46">
        <v>27400</v>
      </c>
      <c r="F18" s="46">
        <v>42618</v>
      </c>
      <c r="G18" s="46">
        <v>421306.5</v>
      </c>
      <c r="H18" s="46">
        <v>79729</v>
      </c>
      <c r="I18" s="46">
        <v>6158698.2999999998</v>
      </c>
      <c r="J18" s="47">
        <f t="shared" si="0"/>
        <v>3974123.6999999997</v>
      </c>
      <c r="K18" s="1"/>
      <c r="L18" s="44"/>
    </row>
    <row r="19" spans="2:12">
      <c r="B19" s="48" t="s">
        <v>60</v>
      </c>
      <c r="C19" s="49">
        <v>156321</v>
      </c>
      <c r="D19" s="49">
        <v>9646331.3000000007</v>
      </c>
      <c r="E19" s="49">
        <v>27400</v>
      </c>
      <c r="F19" s="49">
        <v>38365</v>
      </c>
      <c r="G19" s="49">
        <v>402057.3</v>
      </c>
      <c r="H19" s="49">
        <v>117956</v>
      </c>
      <c r="I19" s="49">
        <v>9244274</v>
      </c>
      <c r="J19" s="50">
        <f t="shared" si="0"/>
        <v>6012279.5999999996</v>
      </c>
      <c r="K19" s="1"/>
      <c r="L19" s="44"/>
    </row>
    <row r="20" spans="2:12">
      <c r="B20" s="45" t="s">
        <v>61</v>
      </c>
      <c r="C20" s="46">
        <v>43188</v>
      </c>
      <c r="D20" s="46">
        <v>2175906.6</v>
      </c>
      <c r="E20" s="46">
        <v>27400</v>
      </c>
      <c r="F20" s="46">
        <v>12350</v>
      </c>
      <c r="G20" s="46">
        <v>151483.20000000001</v>
      </c>
      <c r="H20" s="46">
        <v>30838</v>
      </c>
      <c r="I20" s="46">
        <v>2024423.4</v>
      </c>
      <c r="J20" s="47">
        <f t="shared" si="0"/>
        <v>1179462.2</v>
      </c>
      <c r="K20" s="1"/>
      <c r="L20" s="44"/>
    </row>
    <row r="21" spans="2:12">
      <c r="B21" s="48" t="s">
        <v>62</v>
      </c>
      <c r="C21" s="49">
        <v>30164</v>
      </c>
      <c r="D21" s="49">
        <v>1525377.3</v>
      </c>
      <c r="E21" s="49">
        <v>27400</v>
      </c>
      <c r="F21" s="49">
        <v>9294</v>
      </c>
      <c r="G21" s="49">
        <v>111361.8</v>
      </c>
      <c r="H21" s="49">
        <v>20870</v>
      </c>
      <c r="I21" s="49">
        <v>1414015.5</v>
      </c>
      <c r="J21" s="50">
        <f t="shared" si="0"/>
        <v>842177.5</v>
      </c>
      <c r="K21" s="1"/>
      <c r="L21" s="44"/>
    </row>
    <row r="22" spans="2:12">
      <c r="B22" s="45" t="s">
        <v>63</v>
      </c>
      <c r="C22" s="46">
        <v>8378</v>
      </c>
      <c r="D22" s="46">
        <v>444028.3</v>
      </c>
      <c r="E22" s="46">
        <v>27400</v>
      </c>
      <c r="F22" s="46">
        <v>2613</v>
      </c>
      <c r="G22" s="46">
        <v>33691.599999999999</v>
      </c>
      <c r="H22" s="46">
        <v>5765</v>
      </c>
      <c r="I22" s="46">
        <v>410336.7</v>
      </c>
      <c r="J22" s="47">
        <f t="shared" si="0"/>
        <v>252375.7</v>
      </c>
      <c r="K22" s="1"/>
      <c r="L22" s="44"/>
    </row>
    <row r="23" spans="2:12">
      <c r="B23" s="48" t="s">
        <v>64</v>
      </c>
      <c r="C23" s="49">
        <v>262349</v>
      </c>
      <c r="D23" s="49">
        <v>12981522.699999999</v>
      </c>
      <c r="E23" s="49">
        <v>27400</v>
      </c>
      <c r="F23" s="49">
        <v>80402</v>
      </c>
      <c r="G23" s="49">
        <v>941868.5</v>
      </c>
      <c r="H23" s="49">
        <v>181947</v>
      </c>
      <c r="I23" s="49">
        <v>12039654.199999999</v>
      </c>
      <c r="J23" s="50">
        <f t="shared" si="0"/>
        <v>7054306.3999999994</v>
      </c>
      <c r="K23" s="1"/>
      <c r="L23" s="44"/>
    </row>
    <row r="24" spans="2:12">
      <c r="B24" s="45" t="s">
        <v>65</v>
      </c>
      <c r="C24" s="46">
        <v>127343</v>
      </c>
      <c r="D24" s="46">
        <v>5497691.4000000004</v>
      </c>
      <c r="E24" s="46">
        <v>27400</v>
      </c>
      <c r="F24" s="46">
        <v>52292</v>
      </c>
      <c r="G24" s="46">
        <v>454787.3</v>
      </c>
      <c r="H24" s="46">
        <v>75051</v>
      </c>
      <c r="I24" s="46">
        <v>5042904.0999999996</v>
      </c>
      <c r="J24" s="47">
        <f t="shared" si="0"/>
        <v>2986506.6999999997</v>
      </c>
      <c r="K24" s="1"/>
      <c r="L24" s="44"/>
    </row>
    <row r="25" spans="2:12">
      <c r="B25" s="48" t="s">
        <v>66</v>
      </c>
      <c r="C25" s="49">
        <v>324639</v>
      </c>
      <c r="D25" s="49">
        <v>18173198.5</v>
      </c>
      <c r="E25" s="49">
        <v>27400</v>
      </c>
      <c r="F25" s="49">
        <v>78699</v>
      </c>
      <c r="G25" s="49">
        <v>905963.9</v>
      </c>
      <c r="H25" s="49">
        <v>245940</v>
      </c>
      <c r="I25" s="49">
        <v>17267234.600000001</v>
      </c>
      <c r="J25" s="50">
        <f t="shared" si="0"/>
        <v>10528478.600000001</v>
      </c>
      <c r="K25" s="1"/>
      <c r="L25" s="44"/>
    </row>
    <row r="26" spans="2:12">
      <c r="B26" s="45" t="s">
        <v>67</v>
      </c>
      <c r="C26" s="46">
        <v>132653</v>
      </c>
      <c r="D26" s="46">
        <v>6670669</v>
      </c>
      <c r="E26" s="46">
        <v>27400</v>
      </c>
      <c r="F26" s="46">
        <v>38204</v>
      </c>
      <c r="G26" s="46">
        <v>475154</v>
      </c>
      <c r="H26" s="46">
        <v>94449</v>
      </c>
      <c r="I26" s="46">
        <v>6195515</v>
      </c>
      <c r="J26" s="47">
        <f t="shared" si="0"/>
        <v>3607612.4</v>
      </c>
      <c r="K26" s="1"/>
      <c r="L26" s="44"/>
    </row>
    <row r="27" spans="2:12">
      <c r="B27" s="48" t="s">
        <v>68</v>
      </c>
      <c r="C27" s="49">
        <v>194348</v>
      </c>
      <c r="D27" s="49">
        <v>9673821.5999999996</v>
      </c>
      <c r="E27" s="49">
        <v>27400</v>
      </c>
      <c r="F27" s="49">
        <v>68185</v>
      </c>
      <c r="G27" s="49">
        <v>806071</v>
      </c>
      <c r="H27" s="49">
        <v>126163</v>
      </c>
      <c r="I27" s="49">
        <v>8867750.5999999996</v>
      </c>
      <c r="J27" s="50">
        <f t="shared" si="0"/>
        <v>5410884.4000000004</v>
      </c>
      <c r="K27" s="1"/>
      <c r="L27" s="44"/>
    </row>
    <row r="28" spans="2:12">
      <c r="B28" s="45" t="s">
        <v>69</v>
      </c>
      <c r="C28" s="46">
        <v>373803</v>
      </c>
      <c r="D28" s="46">
        <v>21514787.699999999</v>
      </c>
      <c r="E28" s="46">
        <v>27400</v>
      </c>
      <c r="F28" s="46">
        <v>118090</v>
      </c>
      <c r="G28" s="46">
        <v>1241970.7</v>
      </c>
      <c r="H28" s="46">
        <v>255713</v>
      </c>
      <c r="I28" s="46">
        <v>20272817</v>
      </c>
      <c r="J28" s="47">
        <f t="shared" si="0"/>
        <v>13266280.800000001</v>
      </c>
      <c r="K28" s="1"/>
      <c r="L28" s="44"/>
    </row>
    <row r="29" spans="2:12">
      <c r="B29" s="48" t="s">
        <v>70</v>
      </c>
      <c r="C29" s="49">
        <v>207712</v>
      </c>
      <c r="D29" s="49">
        <v>8146930.2999999998</v>
      </c>
      <c r="E29" s="49">
        <v>27400</v>
      </c>
      <c r="F29" s="49">
        <v>93226</v>
      </c>
      <c r="G29" s="49">
        <v>734490.4</v>
      </c>
      <c r="H29" s="49">
        <v>114486</v>
      </c>
      <c r="I29" s="49">
        <v>7412439.9000000004</v>
      </c>
      <c r="J29" s="50">
        <f t="shared" si="0"/>
        <v>4275523.5</v>
      </c>
      <c r="K29" s="1"/>
      <c r="L29" s="44"/>
    </row>
    <row r="30" spans="2:12">
      <c r="B30" s="45" t="s">
        <v>71</v>
      </c>
      <c r="C30" s="46">
        <v>98983</v>
      </c>
      <c r="D30" s="46">
        <v>4907942</v>
      </c>
      <c r="E30" s="46">
        <v>27400</v>
      </c>
      <c r="F30" s="46">
        <v>32172</v>
      </c>
      <c r="G30" s="46">
        <v>353271.4</v>
      </c>
      <c r="H30" s="46">
        <v>66811</v>
      </c>
      <c r="I30" s="46">
        <v>4554670.5999999996</v>
      </c>
      <c r="J30" s="47">
        <f t="shared" si="0"/>
        <v>2724049.1999999997</v>
      </c>
      <c r="K30" s="1"/>
      <c r="L30" s="44"/>
    </row>
    <row r="31" spans="2:12">
      <c r="B31" s="48" t="s">
        <v>72</v>
      </c>
      <c r="C31" s="49">
        <v>237953</v>
      </c>
      <c r="D31" s="49">
        <v>15781409.6</v>
      </c>
      <c r="E31" s="49">
        <v>27400</v>
      </c>
      <c r="F31" s="49">
        <v>72854</v>
      </c>
      <c r="G31" s="49">
        <v>776395.2</v>
      </c>
      <c r="H31" s="49">
        <v>165099</v>
      </c>
      <c r="I31" s="49">
        <v>15005014.4</v>
      </c>
      <c r="J31" s="50">
        <f t="shared" si="0"/>
        <v>10481301.800000001</v>
      </c>
      <c r="K31" s="1"/>
      <c r="L31" s="44"/>
    </row>
    <row r="32" spans="2:12">
      <c r="B32" s="45" t="s">
        <v>73</v>
      </c>
      <c r="C32" s="46">
        <v>41140</v>
      </c>
      <c r="D32" s="46">
        <v>1767248.3</v>
      </c>
      <c r="E32" s="46">
        <v>27400</v>
      </c>
      <c r="F32" s="46">
        <v>14806</v>
      </c>
      <c r="G32" s="46">
        <v>166657.9</v>
      </c>
      <c r="H32" s="46">
        <v>26334</v>
      </c>
      <c r="I32" s="46">
        <v>1600590.4</v>
      </c>
      <c r="J32" s="47">
        <f t="shared" si="0"/>
        <v>879038.79999999993</v>
      </c>
      <c r="K32" s="1"/>
      <c r="L32" s="44"/>
    </row>
    <row r="33" spans="1:12" s="51" customFormat="1">
      <c r="A33" s="52"/>
      <c r="B33" s="53" t="s">
        <v>74</v>
      </c>
      <c r="C33" s="54">
        <f>SUM(C7:C32)</f>
        <v>4448103</v>
      </c>
      <c r="D33" s="54">
        <f>SUM(D7:D32)</f>
        <v>240950122.30000001</v>
      </c>
      <c r="E33" s="54">
        <f>AVERAGE(E7:E32)</f>
        <v>27400</v>
      </c>
      <c r="F33" s="54">
        <f>SUM(F7:F32)</f>
        <v>1374919</v>
      </c>
      <c r="G33" s="54">
        <f>SUM(G7:G32)</f>
        <v>14666218.199999999</v>
      </c>
      <c r="H33" s="54">
        <f>SUM(H7:H32)</f>
        <v>3073184</v>
      </c>
      <c r="I33" s="54">
        <f>SUM(I7:I32)</f>
        <v>226283904.09999999</v>
      </c>
      <c r="J33" s="55">
        <f>SUM(J7:J32)</f>
        <v>142078662.50000006</v>
      </c>
      <c r="L33" s="56"/>
    </row>
    <row r="34" spans="1:12">
      <c r="B34" s="52"/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2005</v>
      </c>
      <c r="C1" s="58"/>
      <c r="D1" s="58"/>
    </row>
    <row r="2" spans="1:4" ht="15.75" customHeight="1">
      <c r="B2" s="59" t="str">
        <f>Info!A4</f>
        <v>Reference year 2009</v>
      </c>
      <c r="C2" s="60"/>
    </row>
    <row r="3" spans="1:4">
      <c r="B3" s="61"/>
      <c r="C3" s="20" t="str">
        <f>Info!$C$28</f>
        <v>FA_2009_20120423</v>
      </c>
    </row>
    <row r="4" spans="1:4" ht="30" customHeight="1">
      <c r="B4" s="62"/>
      <c r="C4" s="63" t="s">
        <v>75</v>
      </c>
    </row>
    <row r="5" spans="1:4">
      <c r="B5" s="64" t="s">
        <v>42</v>
      </c>
      <c r="C5" s="65" t="str">
        <f>"ITS_"&amp;Info!C30&amp;"_"&amp;Info!C31&amp;".xlsx"</f>
        <v>ITS_2009_2005.xlsx</v>
      </c>
    </row>
    <row r="6" spans="1:4">
      <c r="A6" s="36"/>
      <c r="B6" s="66" t="s">
        <v>45</v>
      </c>
      <c r="C6" s="67" t="s">
        <v>46</v>
      </c>
    </row>
    <row r="7" spans="1:4" ht="15" customHeight="1">
      <c r="A7" s="68"/>
      <c r="B7" s="69" t="s">
        <v>48</v>
      </c>
      <c r="C7" s="70">
        <v>1282761.2746069699</v>
      </c>
    </row>
    <row r="8" spans="1:4" ht="15" customHeight="1">
      <c r="A8" s="68"/>
      <c r="B8" s="71" t="s">
        <v>49</v>
      </c>
      <c r="C8" s="72">
        <v>444976.51565528999</v>
      </c>
    </row>
    <row r="9" spans="1:4" ht="15" customHeight="1">
      <c r="A9" s="68"/>
      <c r="B9" s="73" t="s">
        <v>50</v>
      </c>
      <c r="C9" s="74">
        <v>185526.224768452</v>
      </c>
    </row>
    <row r="10" spans="1:4" ht="15" customHeight="1">
      <c r="A10" s="68"/>
      <c r="B10" s="71" t="s">
        <v>51</v>
      </c>
      <c r="C10" s="72">
        <v>22316.184378000002</v>
      </c>
    </row>
    <row r="11" spans="1:4" ht="15" customHeight="1">
      <c r="A11" s="68"/>
      <c r="B11" s="73" t="s">
        <v>52</v>
      </c>
      <c r="C11" s="74">
        <v>69151.359202128995</v>
      </c>
    </row>
    <row r="12" spans="1:4" ht="15" customHeight="1">
      <c r="A12" s="68"/>
      <c r="B12" s="71" t="s">
        <v>53</v>
      </c>
      <c r="C12" s="72">
        <v>24609.458304</v>
      </c>
    </row>
    <row r="13" spans="1:4" ht="15" customHeight="1">
      <c r="A13" s="68"/>
      <c r="B13" s="73" t="s">
        <v>54</v>
      </c>
      <c r="C13" s="74">
        <v>20982.8891499581</v>
      </c>
    </row>
    <row r="14" spans="1:4" ht="15" customHeight="1">
      <c r="A14" s="68"/>
      <c r="B14" s="71" t="s">
        <v>55</v>
      </c>
      <c r="C14" s="72">
        <v>20267.0452998</v>
      </c>
    </row>
    <row r="15" spans="1:4" ht="15" customHeight="1">
      <c r="A15" s="68"/>
      <c r="B15" s="73" t="s">
        <v>56</v>
      </c>
      <c r="C15" s="74">
        <v>94830.498855096797</v>
      </c>
    </row>
    <row r="16" spans="1:4" ht="15" customHeight="1">
      <c r="A16" s="68"/>
      <c r="B16" s="71" t="s">
        <v>57</v>
      </c>
      <c r="C16" s="72">
        <v>155040.429474</v>
      </c>
    </row>
    <row r="17" spans="1:3" ht="15" customHeight="1">
      <c r="A17" s="68"/>
      <c r="B17" s="73" t="s">
        <v>58</v>
      </c>
      <c r="C17" s="74">
        <v>104780.446584968</v>
      </c>
    </row>
    <row r="18" spans="1:3" ht="15" customHeight="1">
      <c r="A18" s="68"/>
      <c r="B18" s="71" t="s">
        <v>59</v>
      </c>
      <c r="C18" s="72">
        <v>653322.23419520003</v>
      </c>
    </row>
    <row r="19" spans="1:3" ht="15" customHeight="1">
      <c r="A19" s="68"/>
      <c r="B19" s="73" t="s">
        <v>60</v>
      </c>
      <c r="C19" s="74">
        <v>327244.12195206399</v>
      </c>
    </row>
    <row r="20" spans="1:3" ht="15" customHeight="1">
      <c r="A20" s="68"/>
      <c r="B20" s="71" t="s">
        <v>61</v>
      </c>
      <c r="C20" s="72">
        <v>107335.01280304699</v>
      </c>
    </row>
    <row r="21" spans="1:3" ht="15" customHeight="1">
      <c r="A21" s="68"/>
      <c r="B21" s="73" t="s">
        <v>62</v>
      </c>
      <c r="C21" s="74">
        <v>25530.268293847301</v>
      </c>
    </row>
    <row r="22" spans="1:3" ht="15" customHeight="1">
      <c r="A22" s="68"/>
      <c r="B22" s="71" t="s">
        <v>63</v>
      </c>
      <c r="C22" s="72">
        <v>6226.1636761322598</v>
      </c>
    </row>
    <row r="23" spans="1:3" ht="15" customHeight="1">
      <c r="A23" s="68"/>
      <c r="B23" s="73" t="s">
        <v>64</v>
      </c>
      <c r="C23" s="74">
        <v>290277.14773259702</v>
      </c>
    </row>
    <row r="24" spans="1:3" ht="15" customHeight="1">
      <c r="A24" s="68"/>
      <c r="B24" s="71" t="s">
        <v>65</v>
      </c>
      <c r="C24" s="72">
        <v>270800.07145434798</v>
      </c>
    </row>
    <row r="25" spans="1:3" ht="15" customHeight="1">
      <c r="A25" s="68"/>
      <c r="B25" s="171" t="s">
        <v>113</v>
      </c>
      <c r="C25" s="172">
        <v>680902.85372150701</v>
      </c>
    </row>
    <row r="26" spans="1:3" ht="15" customHeight="1">
      <c r="A26" s="68"/>
      <c r="B26" s="71" t="s">
        <v>67</v>
      </c>
      <c r="C26" s="72">
        <v>151859.16042179501</v>
      </c>
    </row>
    <row r="27" spans="1:3" ht="15" customHeight="1">
      <c r="A27" s="68"/>
      <c r="B27" s="73" t="s">
        <v>68</v>
      </c>
      <c r="C27" s="74">
        <v>801961.08721559995</v>
      </c>
    </row>
    <row r="28" spans="1:3" ht="15" customHeight="1">
      <c r="A28" s="68"/>
      <c r="B28" s="71" t="s">
        <v>69</v>
      </c>
      <c r="C28" s="72">
        <v>731609.903919645</v>
      </c>
    </row>
    <row r="29" spans="1:3" ht="15" customHeight="1">
      <c r="A29" s="68"/>
      <c r="B29" s="73" t="s">
        <v>70</v>
      </c>
      <c r="C29" s="74">
        <v>284904.22578458098</v>
      </c>
    </row>
    <row r="30" spans="1:3" ht="15" customHeight="1">
      <c r="A30" s="68"/>
      <c r="B30" s="71" t="s">
        <v>71</v>
      </c>
      <c r="C30" s="72">
        <v>196230.00678438699</v>
      </c>
    </row>
    <row r="31" spans="1:3" ht="15" customHeight="1">
      <c r="A31" s="68"/>
      <c r="B31" s="73" t="s">
        <v>72</v>
      </c>
      <c r="C31" s="74">
        <v>1874508.8407055901</v>
      </c>
    </row>
    <row r="32" spans="1:3" ht="15" customHeight="1">
      <c r="A32" s="68"/>
      <c r="B32" s="179" t="s">
        <v>119</v>
      </c>
      <c r="C32" s="180">
        <v>66936.318733830602</v>
      </c>
    </row>
    <row r="33" spans="1:3" s="51" customFormat="1" ht="18.75" customHeight="1">
      <c r="A33" s="75"/>
      <c r="B33" s="76" t="s">
        <v>74</v>
      </c>
      <c r="C33" s="77">
        <f>SUM(C7:C32)</f>
        <v>8894889.7436728347</v>
      </c>
    </row>
    <row r="34" spans="1:3">
      <c r="B34" s="173" t="s">
        <v>114</v>
      </c>
    </row>
    <row r="35" spans="1:3">
      <c r="B35" s="173" t="s">
        <v>120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2005</v>
      </c>
      <c r="B1" s="57"/>
      <c r="C1" s="57"/>
    </row>
    <row r="2" spans="1:5" ht="18.75" customHeight="1">
      <c r="A2" s="78" t="str">
        <f>Info!A4</f>
        <v>Reference year 2009</v>
      </c>
      <c r="B2" s="79"/>
    </row>
    <row r="3" spans="1:5" ht="15.75" customHeight="1">
      <c r="A3" s="80"/>
      <c r="B3" s="81"/>
      <c r="C3" s="82"/>
      <c r="D3" s="20" t="str">
        <f>Info!$C$28</f>
        <v>FA_2009_20120423</v>
      </c>
    </row>
    <row r="4" spans="1:5" s="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77</v>
      </c>
    </row>
    <row r="6" spans="1:5" ht="20.25" customHeight="1">
      <c r="A6" s="32"/>
      <c r="B6" s="33" t="s">
        <v>78</v>
      </c>
      <c r="C6" s="33" t="s">
        <v>79</v>
      </c>
      <c r="D6" s="34" t="s">
        <v>80</v>
      </c>
      <c r="E6" s="51"/>
    </row>
    <row r="7" spans="1:5">
      <c r="A7" s="37" t="s">
        <v>42</v>
      </c>
      <c r="B7" s="38" t="s">
        <v>43</v>
      </c>
      <c r="C7" s="38" t="s">
        <v>81</v>
      </c>
      <c r="D7" s="85"/>
    </row>
    <row r="8" spans="1:5" s="35" customFormat="1" ht="11.25" customHeight="1">
      <c r="A8" s="86" t="s">
        <v>45</v>
      </c>
      <c r="B8" s="40" t="s">
        <v>46</v>
      </c>
      <c r="C8" s="40"/>
      <c r="D8" s="39" t="s">
        <v>46</v>
      </c>
    </row>
    <row r="9" spans="1:5" ht="15" customHeight="1">
      <c r="A9" s="41" t="s">
        <v>48</v>
      </c>
      <c r="B9" s="87">
        <v>290855875</v>
      </c>
      <c r="C9" s="88">
        <f t="shared" ref="C9:C34" si="0">C$35</f>
        <v>1.2E-2</v>
      </c>
      <c r="D9" s="89">
        <f t="shared" ref="D9:D34" si="1">B9*C9</f>
        <v>3490270.5</v>
      </c>
    </row>
    <row r="10" spans="1:5" ht="15" customHeight="1">
      <c r="A10" s="45" t="s">
        <v>49</v>
      </c>
      <c r="B10" s="90">
        <v>131876850.154</v>
      </c>
      <c r="C10" s="91">
        <f t="shared" si="0"/>
        <v>1.2E-2</v>
      </c>
      <c r="D10" s="92">
        <f t="shared" si="1"/>
        <v>1582522.2018480001</v>
      </c>
    </row>
    <row r="11" spans="1:5" ht="15" customHeight="1">
      <c r="A11" s="174" t="s">
        <v>115</v>
      </c>
      <c r="B11" s="175">
        <v>51889271.497595303</v>
      </c>
      <c r="C11" s="94">
        <f t="shared" si="0"/>
        <v>1.2E-2</v>
      </c>
      <c r="D11" s="176">
        <f t="shared" si="1"/>
        <v>622671.2579711437</v>
      </c>
    </row>
    <row r="12" spans="1:5" ht="15" customHeight="1">
      <c r="A12" s="45" t="s">
        <v>51</v>
      </c>
      <c r="B12" s="90">
        <v>3765824.0070000002</v>
      </c>
      <c r="C12" s="91">
        <f t="shared" si="0"/>
        <v>1.2E-2</v>
      </c>
      <c r="D12" s="92">
        <f t="shared" si="1"/>
        <v>45189.888084000006</v>
      </c>
    </row>
    <row r="13" spans="1:5" ht="15" customHeight="1">
      <c r="A13" s="174" t="s">
        <v>52</v>
      </c>
      <c r="B13" s="93">
        <v>36853532.292000003</v>
      </c>
      <c r="C13" s="94">
        <f t="shared" si="0"/>
        <v>1.2E-2</v>
      </c>
      <c r="D13" s="95">
        <f t="shared" si="1"/>
        <v>442242.38750400004</v>
      </c>
    </row>
    <row r="14" spans="1:5" ht="15" customHeight="1">
      <c r="A14" s="45" t="s">
        <v>53</v>
      </c>
      <c r="B14" s="90">
        <v>4425716.693</v>
      </c>
      <c r="C14" s="91">
        <f t="shared" si="0"/>
        <v>1.2E-2</v>
      </c>
      <c r="D14" s="92">
        <f t="shared" si="1"/>
        <v>53108.600316000004</v>
      </c>
    </row>
    <row r="15" spans="1:5" ht="15" customHeight="1">
      <c r="A15" s="48" t="s">
        <v>54</v>
      </c>
      <c r="B15" s="93">
        <v>18109721.936000001</v>
      </c>
      <c r="C15" s="94">
        <f t="shared" si="0"/>
        <v>1.2E-2</v>
      </c>
      <c r="D15" s="95">
        <f t="shared" si="1"/>
        <v>217316.66323200002</v>
      </c>
    </row>
    <row r="16" spans="1:5" ht="15" customHeight="1">
      <c r="A16" s="45" t="s">
        <v>55</v>
      </c>
      <c r="B16" s="90">
        <v>5846282.2429999998</v>
      </c>
      <c r="C16" s="91">
        <f t="shared" si="0"/>
        <v>1.2E-2</v>
      </c>
      <c r="D16" s="92">
        <f t="shared" si="1"/>
        <v>70155.386916000003</v>
      </c>
    </row>
    <row r="17" spans="1:4" ht="15" customHeight="1">
      <c r="A17" s="48" t="s">
        <v>56</v>
      </c>
      <c r="B17" s="93">
        <v>35115121.550999999</v>
      </c>
      <c r="C17" s="94">
        <f t="shared" si="0"/>
        <v>1.2E-2</v>
      </c>
      <c r="D17" s="95">
        <f t="shared" si="1"/>
        <v>421381.45861199999</v>
      </c>
    </row>
    <row r="18" spans="1:4" ht="15" customHeight="1">
      <c r="A18" s="45" t="s">
        <v>57</v>
      </c>
      <c r="B18" s="90">
        <v>21272907.142999999</v>
      </c>
      <c r="C18" s="91">
        <f t="shared" si="0"/>
        <v>1.2E-2</v>
      </c>
      <c r="D18" s="92">
        <f t="shared" si="1"/>
        <v>255274.88571599999</v>
      </c>
    </row>
    <row r="19" spans="1:4" ht="15" customHeight="1">
      <c r="A19" s="48" t="s">
        <v>58</v>
      </c>
      <c r="B19" s="93">
        <v>19462296.465</v>
      </c>
      <c r="C19" s="94">
        <f t="shared" si="0"/>
        <v>1.2E-2</v>
      </c>
      <c r="D19" s="95">
        <f t="shared" si="1"/>
        <v>233547.55757999999</v>
      </c>
    </row>
    <row r="20" spans="1:4" ht="15" customHeight="1">
      <c r="A20" s="45" t="s">
        <v>59</v>
      </c>
      <c r="B20" s="90">
        <v>44749923.577</v>
      </c>
      <c r="C20" s="91">
        <f t="shared" si="0"/>
        <v>1.2E-2</v>
      </c>
      <c r="D20" s="92">
        <f t="shared" si="1"/>
        <v>536999.08292399999</v>
      </c>
    </row>
    <row r="21" spans="1:4" ht="15" customHeight="1">
      <c r="A21" s="48" t="s">
        <v>60</v>
      </c>
      <c r="B21" s="93">
        <v>33311994.473000001</v>
      </c>
      <c r="C21" s="94">
        <f t="shared" si="0"/>
        <v>1.2E-2</v>
      </c>
      <c r="D21" s="95">
        <f t="shared" si="1"/>
        <v>399743.93367600004</v>
      </c>
    </row>
    <row r="22" spans="1:4" ht="15" customHeight="1">
      <c r="A22" s="45" t="s">
        <v>61</v>
      </c>
      <c r="B22" s="90">
        <v>9322269.0380000006</v>
      </c>
      <c r="C22" s="91">
        <f t="shared" si="0"/>
        <v>1.2E-2</v>
      </c>
      <c r="D22" s="92">
        <f t="shared" si="1"/>
        <v>111867.22845600001</v>
      </c>
    </row>
    <row r="23" spans="1:4" ht="15" customHeight="1">
      <c r="A23" s="48" t="s">
        <v>62</v>
      </c>
      <c r="B23" s="93">
        <v>8612277.7780000009</v>
      </c>
      <c r="C23" s="94">
        <f t="shared" si="0"/>
        <v>1.2E-2</v>
      </c>
      <c r="D23" s="95">
        <f t="shared" si="1"/>
        <v>103347.33333600001</v>
      </c>
    </row>
    <row r="24" spans="1:4" ht="15" customHeight="1">
      <c r="A24" s="45" t="s">
        <v>63</v>
      </c>
      <c r="B24" s="90">
        <v>3084505.7110000001</v>
      </c>
      <c r="C24" s="91">
        <f t="shared" si="0"/>
        <v>1.2E-2</v>
      </c>
      <c r="D24" s="92">
        <f t="shared" si="1"/>
        <v>37014.068532000005</v>
      </c>
    </row>
    <row r="25" spans="1:4" ht="15" customHeight="1">
      <c r="A25" s="48" t="s">
        <v>64</v>
      </c>
      <c r="B25" s="93">
        <v>69806545.187000006</v>
      </c>
      <c r="C25" s="94">
        <f t="shared" si="0"/>
        <v>1.2E-2</v>
      </c>
      <c r="D25" s="95">
        <f t="shared" si="1"/>
        <v>837678.54224400013</v>
      </c>
    </row>
    <row r="26" spans="1:4" ht="15" customHeight="1">
      <c r="A26" s="45" t="s">
        <v>65</v>
      </c>
      <c r="B26" s="90">
        <v>34532531.795999996</v>
      </c>
      <c r="C26" s="91">
        <f t="shared" si="0"/>
        <v>1.2E-2</v>
      </c>
      <c r="D26" s="92">
        <f t="shared" si="1"/>
        <v>414390.38155199995</v>
      </c>
    </row>
    <row r="27" spans="1:4" ht="15" customHeight="1">
      <c r="A27" s="48" t="s">
        <v>66</v>
      </c>
      <c r="B27" s="93">
        <v>81025720.967999995</v>
      </c>
      <c r="C27" s="94">
        <f t="shared" si="0"/>
        <v>1.2E-2</v>
      </c>
      <c r="D27" s="95">
        <f t="shared" si="1"/>
        <v>972308.65161599999</v>
      </c>
    </row>
    <row r="28" spans="1:4" ht="15" customHeight="1">
      <c r="A28" s="45" t="s">
        <v>67</v>
      </c>
      <c r="B28" s="90">
        <v>32979700</v>
      </c>
      <c r="C28" s="91">
        <f t="shared" si="0"/>
        <v>1.2E-2</v>
      </c>
      <c r="D28" s="92">
        <f t="shared" si="1"/>
        <v>395756.4</v>
      </c>
    </row>
    <row r="29" spans="1:4" ht="15" customHeight="1">
      <c r="A29" s="48" t="s">
        <v>68</v>
      </c>
      <c r="B29" s="93">
        <v>36165075.344999999</v>
      </c>
      <c r="C29" s="94">
        <f t="shared" si="0"/>
        <v>1.2E-2</v>
      </c>
      <c r="D29" s="95">
        <f t="shared" si="1"/>
        <v>433980.90414</v>
      </c>
    </row>
    <row r="30" spans="1:4" ht="15" customHeight="1">
      <c r="A30" s="45" t="s">
        <v>69</v>
      </c>
      <c r="B30" s="90">
        <v>88860061</v>
      </c>
      <c r="C30" s="91">
        <f t="shared" si="0"/>
        <v>1.2E-2</v>
      </c>
      <c r="D30" s="92">
        <f t="shared" si="1"/>
        <v>1066320.7320000001</v>
      </c>
    </row>
    <row r="31" spans="1:4" ht="15" customHeight="1">
      <c r="A31" s="48" t="s">
        <v>70</v>
      </c>
      <c r="B31" s="93">
        <v>28071833.375</v>
      </c>
      <c r="C31" s="94">
        <f t="shared" si="0"/>
        <v>1.2E-2</v>
      </c>
      <c r="D31" s="95">
        <f t="shared" si="1"/>
        <v>336862.00050000002</v>
      </c>
    </row>
    <row r="32" spans="1:4" ht="15" customHeight="1">
      <c r="A32" s="45" t="s">
        <v>71</v>
      </c>
      <c r="B32" s="90">
        <v>15630390.889</v>
      </c>
      <c r="C32" s="91">
        <f t="shared" si="0"/>
        <v>1.2E-2</v>
      </c>
      <c r="D32" s="92">
        <f t="shared" si="1"/>
        <v>187564.690668</v>
      </c>
    </row>
    <row r="33" spans="1:4" ht="15" customHeight="1">
      <c r="A33" s="174" t="s">
        <v>72</v>
      </c>
      <c r="B33" s="93">
        <v>59118396</v>
      </c>
      <c r="C33" s="94">
        <f t="shared" si="0"/>
        <v>1.2E-2</v>
      </c>
      <c r="D33" s="95">
        <f t="shared" si="1"/>
        <v>709420.75199999998</v>
      </c>
    </row>
    <row r="34" spans="1:4" ht="15" customHeight="1">
      <c r="A34" s="45" t="s">
        <v>73</v>
      </c>
      <c r="B34" s="90">
        <v>4809820</v>
      </c>
      <c r="C34" s="91">
        <f t="shared" si="0"/>
        <v>1.2E-2</v>
      </c>
      <c r="D34" s="92">
        <f t="shared" si="1"/>
        <v>57717.840000000004</v>
      </c>
    </row>
    <row r="35" spans="1:4" s="51" customFormat="1" ht="18.75" customHeight="1">
      <c r="A35" s="96" t="s">
        <v>74</v>
      </c>
      <c r="B35" s="97">
        <f>SUM(B9:B34)</f>
        <v>1169554444.1185954</v>
      </c>
      <c r="C35" s="98">
        <v>1.2E-2</v>
      </c>
      <c r="D35" s="99">
        <f>SUM(D9:D34)</f>
        <v>14034653.329423141</v>
      </c>
    </row>
    <row r="36" spans="1:4">
      <c r="A36" s="173" t="s">
        <v>116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2005</v>
      </c>
      <c r="B1" s="101"/>
      <c r="D1" s="102"/>
      <c r="E1" s="102"/>
    </row>
    <row r="2" spans="1:7" ht="15.75" customHeight="1">
      <c r="A2" s="103" t="str">
        <f>Info!A4</f>
        <v>Reference year 2009</v>
      </c>
      <c r="B2" s="104"/>
      <c r="C2" s="103"/>
      <c r="D2" s="102"/>
      <c r="E2" s="102"/>
    </row>
    <row r="3" spans="1:7">
      <c r="D3" s="20" t="str">
        <f>Info!$C$28</f>
        <v>FA_2009_20120423</v>
      </c>
      <c r="G3" s="20"/>
    </row>
    <row r="4" spans="1:7" s="2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82</v>
      </c>
    </row>
    <row r="6" spans="1:7" ht="42.75" customHeight="1">
      <c r="A6" s="105"/>
      <c r="B6" s="106" t="s">
        <v>83</v>
      </c>
      <c r="C6" s="106" t="s">
        <v>84</v>
      </c>
      <c r="D6" s="107" t="s">
        <v>85</v>
      </c>
    </row>
    <row r="7" spans="1:7" s="35" customFormat="1" ht="11.25" customHeight="1">
      <c r="A7" s="37" t="s">
        <v>42</v>
      </c>
      <c r="B7" s="38" t="s">
        <v>43</v>
      </c>
      <c r="C7" s="38" t="s">
        <v>43</v>
      </c>
      <c r="D7" s="108"/>
    </row>
    <row r="8" spans="1:7" s="109" customFormat="1">
      <c r="A8" s="86" t="s">
        <v>45</v>
      </c>
      <c r="B8" s="40" t="s">
        <v>46</v>
      </c>
      <c r="C8" s="40" t="s">
        <v>46</v>
      </c>
      <c r="D8" s="39" t="s">
        <v>46</v>
      </c>
      <c r="F8" s="110" t="s">
        <v>86</v>
      </c>
      <c r="G8" s="111"/>
    </row>
    <row r="9" spans="1:7">
      <c r="A9" s="41" t="s">
        <v>48</v>
      </c>
      <c r="B9" s="42">
        <v>16155531.9</v>
      </c>
      <c r="C9" s="42">
        <v>1801902.4184999999</v>
      </c>
      <c r="D9" s="112">
        <f t="shared" ref="D9:D34" si="0">B9+C9</f>
        <v>17957434.318500001</v>
      </c>
      <c r="F9" s="113" t="s">
        <v>87</v>
      </c>
      <c r="G9" s="114">
        <v>2.4E-2</v>
      </c>
    </row>
    <row r="10" spans="1:7">
      <c r="A10" s="45" t="s">
        <v>49</v>
      </c>
      <c r="B10" s="46">
        <v>4755421.2</v>
      </c>
      <c r="C10" s="46">
        <v>273277.19439999998</v>
      </c>
      <c r="D10" s="115">
        <f t="shared" si="0"/>
        <v>5028698.3944000006</v>
      </c>
      <c r="F10" s="113" t="s">
        <v>88</v>
      </c>
      <c r="G10" s="114">
        <v>7.2999999999999995E-2</v>
      </c>
    </row>
    <row r="11" spans="1:7">
      <c r="A11" s="48" t="s">
        <v>50</v>
      </c>
      <c r="B11" s="49">
        <v>1269012.5</v>
      </c>
      <c r="C11" s="49">
        <v>223738.21160000001</v>
      </c>
      <c r="D11" s="116">
        <f t="shared" si="0"/>
        <v>1492750.7116</v>
      </c>
      <c r="F11" s="113" t="s">
        <v>89</v>
      </c>
      <c r="G11" s="114">
        <v>0.17</v>
      </c>
    </row>
    <row r="12" spans="1:7">
      <c r="A12" s="45" t="s">
        <v>51</v>
      </c>
      <c r="B12" s="46">
        <v>96771.9</v>
      </c>
      <c r="C12" s="46">
        <v>508.7244</v>
      </c>
      <c r="D12" s="115">
        <f t="shared" si="0"/>
        <v>97280.624400000001</v>
      </c>
      <c r="F12" s="117" t="s">
        <v>90</v>
      </c>
      <c r="G12" s="118">
        <v>1</v>
      </c>
    </row>
    <row r="13" spans="1:7">
      <c r="A13" s="48" t="s">
        <v>52</v>
      </c>
      <c r="B13" s="49">
        <v>685706.1</v>
      </c>
      <c r="C13" s="49">
        <v>188179.13560000001</v>
      </c>
      <c r="D13" s="116">
        <f t="shared" si="0"/>
        <v>873885.23560000001</v>
      </c>
    </row>
    <row r="14" spans="1:7">
      <c r="A14" s="45" t="s">
        <v>53</v>
      </c>
      <c r="B14" s="46">
        <v>41781.300000000003</v>
      </c>
      <c r="C14" s="46">
        <v>1837.5056999999999</v>
      </c>
      <c r="D14" s="115">
        <f t="shared" si="0"/>
        <v>43618.805700000004</v>
      </c>
    </row>
    <row r="15" spans="1:7">
      <c r="A15" s="48" t="s">
        <v>54</v>
      </c>
      <c r="B15" s="49">
        <v>134645.5</v>
      </c>
      <c r="C15" s="49">
        <v>23207.617900000001</v>
      </c>
      <c r="D15" s="116">
        <f t="shared" si="0"/>
        <v>157853.11790000001</v>
      </c>
    </row>
    <row r="16" spans="1:7">
      <c r="A16" s="45" t="s">
        <v>55</v>
      </c>
      <c r="B16" s="46">
        <v>96187.3</v>
      </c>
      <c r="C16" s="46">
        <v>49080.4611</v>
      </c>
      <c r="D16" s="115">
        <f t="shared" si="0"/>
        <v>145267.7611</v>
      </c>
    </row>
    <row r="17" spans="1:4">
      <c r="A17" s="48" t="s">
        <v>56</v>
      </c>
      <c r="B17" s="49">
        <v>1595515.8</v>
      </c>
      <c r="C17" s="49">
        <v>1742597.2168000001</v>
      </c>
      <c r="D17" s="116">
        <f t="shared" si="0"/>
        <v>3338113.0168000003</v>
      </c>
    </row>
    <row r="18" spans="1:4">
      <c r="A18" s="45" t="s">
        <v>57</v>
      </c>
      <c r="B18" s="46">
        <v>836515.5</v>
      </c>
      <c r="C18" s="46">
        <v>90974.005499999999</v>
      </c>
      <c r="D18" s="115">
        <f t="shared" si="0"/>
        <v>927489.50549999997</v>
      </c>
    </row>
    <row r="19" spans="1:4">
      <c r="A19" s="48" t="s">
        <v>58</v>
      </c>
      <c r="B19" s="49">
        <v>1008764.4</v>
      </c>
      <c r="C19" s="49">
        <v>17179.272099999998</v>
      </c>
      <c r="D19" s="116">
        <f t="shared" si="0"/>
        <v>1025943.6721</v>
      </c>
    </row>
    <row r="20" spans="1:4">
      <c r="A20" s="45" t="s">
        <v>59</v>
      </c>
      <c r="B20" s="46">
        <v>2328438.5</v>
      </c>
      <c r="C20" s="46">
        <v>119140.47349999999</v>
      </c>
      <c r="D20" s="115">
        <f t="shared" si="0"/>
        <v>2447578.9734999998</v>
      </c>
    </row>
    <row r="21" spans="1:4">
      <c r="A21" s="48" t="s">
        <v>60</v>
      </c>
      <c r="B21" s="49">
        <v>945158.4</v>
      </c>
      <c r="C21" s="49">
        <v>81227.602899999998</v>
      </c>
      <c r="D21" s="116">
        <f t="shared" si="0"/>
        <v>1026386.0029</v>
      </c>
    </row>
    <row r="22" spans="1:4">
      <c r="A22" s="45" t="s">
        <v>61</v>
      </c>
      <c r="B22" s="46">
        <v>449349.8</v>
      </c>
      <c r="C22" s="46">
        <v>228534.8389</v>
      </c>
      <c r="D22" s="115">
        <f t="shared" si="0"/>
        <v>677884.63890000002</v>
      </c>
    </row>
    <row r="23" spans="1:4">
      <c r="A23" s="48" t="s">
        <v>62</v>
      </c>
      <c r="B23" s="49">
        <v>158377.5</v>
      </c>
      <c r="C23" s="49">
        <v>2057.0504000000001</v>
      </c>
      <c r="D23" s="116">
        <f t="shared" si="0"/>
        <v>160434.55040000001</v>
      </c>
    </row>
    <row r="24" spans="1:4">
      <c r="A24" s="45" t="s">
        <v>63</v>
      </c>
      <c r="B24" s="46">
        <v>70361</v>
      </c>
      <c r="C24" s="46">
        <v>2823.4204</v>
      </c>
      <c r="D24" s="115">
        <f t="shared" si="0"/>
        <v>73184.420400000003</v>
      </c>
    </row>
    <row r="25" spans="1:4">
      <c r="A25" s="48" t="s">
        <v>64</v>
      </c>
      <c r="B25" s="49">
        <v>1694059.8</v>
      </c>
      <c r="C25" s="49">
        <v>133963.69889999999</v>
      </c>
      <c r="D25" s="116">
        <f t="shared" si="0"/>
        <v>1828023.4989</v>
      </c>
    </row>
    <row r="26" spans="1:4">
      <c r="A26" s="45" t="s">
        <v>65</v>
      </c>
      <c r="B26" s="46">
        <v>645881.5</v>
      </c>
      <c r="C26" s="46">
        <v>66784.510299999994</v>
      </c>
      <c r="D26" s="115">
        <f t="shared" si="0"/>
        <v>712666.01029999997</v>
      </c>
    </row>
    <row r="27" spans="1:4">
      <c r="A27" s="48" t="s">
        <v>66</v>
      </c>
      <c r="B27" s="49">
        <v>2232514.7999999998</v>
      </c>
      <c r="C27" s="49">
        <v>81497.023499999996</v>
      </c>
      <c r="D27" s="116">
        <f t="shared" si="0"/>
        <v>2314011.8234999999</v>
      </c>
    </row>
    <row r="28" spans="1:4">
      <c r="A28" s="45" t="s">
        <v>67</v>
      </c>
      <c r="B28" s="46">
        <v>780081</v>
      </c>
      <c r="C28" s="46">
        <v>12258.418900000001</v>
      </c>
      <c r="D28" s="115">
        <f t="shared" si="0"/>
        <v>792339.41890000005</v>
      </c>
    </row>
    <row r="29" spans="1:4">
      <c r="A29" s="48" t="s">
        <v>68</v>
      </c>
      <c r="B29" s="49">
        <v>1805403.1</v>
      </c>
      <c r="C29" s="49">
        <v>274139.88449999999</v>
      </c>
      <c r="D29" s="116">
        <f t="shared" si="0"/>
        <v>2079542.9845</v>
      </c>
    </row>
    <row r="30" spans="1:4">
      <c r="A30" s="45" t="s">
        <v>69</v>
      </c>
      <c r="B30" s="46">
        <v>2849010</v>
      </c>
      <c r="C30" s="46">
        <v>284842.32069999998</v>
      </c>
      <c r="D30" s="115">
        <f t="shared" si="0"/>
        <v>3133852.3207</v>
      </c>
    </row>
    <row r="31" spans="1:4">
      <c r="A31" s="48" t="s">
        <v>70</v>
      </c>
      <c r="B31" s="49">
        <v>660363.69999999995</v>
      </c>
      <c r="C31" s="49">
        <v>3996.5630999999998</v>
      </c>
      <c r="D31" s="116">
        <f t="shared" si="0"/>
        <v>664360.26309999998</v>
      </c>
    </row>
    <row r="32" spans="1:4">
      <c r="A32" s="45" t="s">
        <v>71</v>
      </c>
      <c r="B32" s="46">
        <v>1626227.7</v>
      </c>
      <c r="C32" s="46">
        <v>162028.21299999999</v>
      </c>
      <c r="D32" s="115">
        <f t="shared" si="0"/>
        <v>1788255.9129999999</v>
      </c>
    </row>
    <row r="33" spans="1:6">
      <c r="A33" s="174" t="s">
        <v>117</v>
      </c>
      <c r="B33" s="49">
        <v>5911613.5999999996</v>
      </c>
      <c r="C33" s="177">
        <v>481084.4007</v>
      </c>
      <c r="D33" s="178">
        <f t="shared" si="0"/>
        <v>6392698.0006999997</v>
      </c>
    </row>
    <row r="34" spans="1:6">
      <c r="A34" s="119" t="s">
        <v>73</v>
      </c>
      <c r="B34" s="46">
        <v>338396.6</v>
      </c>
      <c r="C34" s="46">
        <v>20687.4421</v>
      </c>
      <c r="D34" s="115">
        <f t="shared" si="0"/>
        <v>359084.04209999996</v>
      </c>
    </row>
    <row r="35" spans="1:6" s="51" customFormat="1">
      <c r="A35" s="53" t="s">
        <v>74</v>
      </c>
      <c r="B35" s="120">
        <f>SUM(B9:B34)</f>
        <v>49171090.400000013</v>
      </c>
      <c r="C35" s="120">
        <f>SUM(C9:C34)</f>
        <v>6367547.6254000003</v>
      </c>
      <c r="D35" s="55">
        <f>SUM(D9:D34)</f>
        <v>55538638.025399983</v>
      </c>
      <c r="F35" s="1"/>
    </row>
    <row r="36" spans="1:6">
      <c r="A36" s="173" t="s">
        <v>118</v>
      </c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2005</v>
      </c>
      <c r="D1" s="17"/>
      <c r="E1" s="18" t="str">
        <f>Info!A4</f>
        <v>Reference year 2009</v>
      </c>
      <c r="I1" s="20" t="str">
        <f>Info!$C$28</f>
        <v>FA_2009_20120423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91</v>
      </c>
      <c r="F3" s="29"/>
      <c r="G3" s="29"/>
      <c r="H3" s="29" t="s">
        <v>92</v>
      </c>
      <c r="I3" s="121" t="s">
        <v>93</v>
      </c>
    </row>
    <row r="4" spans="1:9" ht="40.5" customHeight="1">
      <c r="B4" s="32"/>
      <c r="C4" s="33" t="s">
        <v>94</v>
      </c>
      <c r="D4" s="33" t="s">
        <v>95</v>
      </c>
      <c r="E4" s="33" t="s">
        <v>96</v>
      </c>
      <c r="F4" s="33" t="s">
        <v>97</v>
      </c>
      <c r="G4" s="33" t="s">
        <v>98</v>
      </c>
      <c r="H4" s="33" t="s">
        <v>99</v>
      </c>
      <c r="I4" s="34" t="s">
        <v>100</v>
      </c>
    </row>
    <row r="5" spans="1:9">
      <c r="A5" s="122"/>
      <c r="B5" s="123" t="s">
        <v>42</v>
      </c>
      <c r="C5" s="38" t="s">
        <v>43</v>
      </c>
      <c r="D5" s="38" t="s">
        <v>43</v>
      </c>
      <c r="E5" s="38"/>
      <c r="F5" s="38" t="s">
        <v>43</v>
      </c>
      <c r="G5" s="38" t="s">
        <v>101</v>
      </c>
      <c r="H5" s="38"/>
      <c r="I5" s="85"/>
    </row>
    <row r="6" spans="1:9" s="35" customFormat="1" ht="11.25" customHeight="1">
      <c r="A6" s="36"/>
      <c r="B6" s="37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40"/>
      <c r="I6" s="39" t="s">
        <v>46</v>
      </c>
    </row>
    <row r="7" spans="1:9">
      <c r="B7" s="41" t="s">
        <v>48</v>
      </c>
      <c r="C7" s="42">
        <v>26434.921999999999</v>
      </c>
      <c r="D7" s="42">
        <v>13289.521699999999</v>
      </c>
      <c r="E7" s="124">
        <f t="shared" ref="E7:E32" si="0">D7-C7</f>
        <v>-13145.400299999999</v>
      </c>
      <c r="F7" s="42">
        <v>2824506.5848142901</v>
      </c>
      <c r="G7" s="124">
        <f>PI!J7+ITS!C7+LE!D9</f>
        <v>49505203.493106976</v>
      </c>
      <c r="H7" s="125">
        <f t="shared" ref="H7:H33" si="1">G7/F7</f>
        <v>17.527027113077846</v>
      </c>
      <c r="I7" s="126">
        <f t="shared" ref="I7:I32" si="2">E7*H7</f>
        <v>-230399.78747036165</v>
      </c>
    </row>
    <row r="8" spans="1:9">
      <c r="B8" s="45" t="s">
        <v>49</v>
      </c>
      <c r="C8" s="46">
        <v>12745.135</v>
      </c>
      <c r="D8" s="46">
        <v>4308.2806</v>
      </c>
      <c r="E8" s="127">
        <f t="shared" si="0"/>
        <v>-8436.8544000000002</v>
      </c>
      <c r="F8" s="46">
        <v>1078374.1399999999</v>
      </c>
      <c r="G8" s="127">
        <f>PI!J8+ITS!C8+LE!D10</f>
        <v>20287094.910055295</v>
      </c>
      <c r="H8" s="128">
        <f t="shared" si="1"/>
        <v>18.812668217410422</v>
      </c>
      <c r="I8" s="129">
        <f t="shared" si="2"/>
        <v>-158719.74262579929</v>
      </c>
    </row>
    <row r="9" spans="1:9">
      <c r="B9" s="48" t="s">
        <v>50</v>
      </c>
      <c r="C9" s="49">
        <v>4960.8010000000004</v>
      </c>
      <c r="D9" s="49">
        <v>1963.0175999999999</v>
      </c>
      <c r="E9" s="130">
        <f t="shared" si="0"/>
        <v>-2997.7834000000003</v>
      </c>
      <c r="F9" s="49">
        <v>488224.42321428598</v>
      </c>
      <c r="G9" s="130">
        <f>PI!J9+ITS!C9+LE!D11</f>
        <v>7335510.4363684524</v>
      </c>
      <c r="H9" s="131">
        <f t="shared" si="1"/>
        <v>15.02487398740565</v>
      </c>
      <c r="I9" s="132">
        <f t="shared" si="2"/>
        <v>-45041.31782653647</v>
      </c>
    </row>
    <row r="10" spans="1:9">
      <c r="B10" s="45" t="s">
        <v>51</v>
      </c>
      <c r="C10" s="46">
        <v>12.362550000000001</v>
      </c>
      <c r="D10" s="46">
        <v>118.36185</v>
      </c>
      <c r="E10" s="127">
        <f t="shared" si="0"/>
        <v>105.99930000000001</v>
      </c>
      <c r="F10" s="46">
        <v>24587.465785714299</v>
      </c>
      <c r="G10" s="127">
        <f>PI!J10+ITS!C10+LE!D12</f>
        <v>547084.50877800002</v>
      </c>
      <c r="H10" s="128">
        <f t="shared" si="1"/>
        <v>22.250544791641953</v>
      </c>
      <c r="I10" s="129">
        <f t="shared" si="2"/>
        <v>2358.5421725326928</v>
      </c>
    </row>
    <row r="11" spans="1:9">
      <c r="B11" s="48" t="s">
        <v>52</v>
      </c>
      <c r="C11" s="49">
        <v>1479.74775</v>
      </c>
      <c r="D11" s="49">
        <v>773.22230000000002</v>
      </c>
      <c r="E11" s="130">
        <f t="shared" si="0"/>
        <v>-706.52544999999998</v>
      </c>
      <c r="F11" s="49">
        <v>375230.834857143</v>
      </c>
      <c r="G11" s="130">
        <f>PI!J11+ITS!C11+LE!D13</f>
        <v>4611459.5948021291</v>
      </c>
      <c r="H11" s="131">
        <f t="shared" si="1"/>
        <v>12.289660567361937</v>
      </c>
      <c r="I11" s="132">
        <f t="shared" si="2"/>
        <v>-8682.9579627026469</v>
      </c>
    </row>
    <row r="12" spans="1:9">
      <c r="B12" s="45" t="s">
        <v>53</v>
      </c>
      <c r="C12" s="46">
        <v>94.753</v>
      </c>
      <c r="D12" s="46">
        <v>185.25115</v>
      </c>
      <c r="E12" s="127">
        <f t="shared" si="0"/>
        <v>90.498149999999995</v>
      </c>
      <c r="F12" s="46">
        <v>29069.766357142798</v>
      </c>
      <c r="G12" s="127">
        <f>PI!J12+ITS!C12+LE!D14</f>
        <v>565443.16400400002</v>
      </c>
      <c r="H12" s="128">
        <f t="shared" si="1"/>
        <v>19.451245567546973</v>
      </c>
      <c r="I12" s="129">
        <f t="shared" si="2"/>
        <v>1760.3017390587011</v>
      </c>
    </row>
    <row r="13" spans="1:9">
      <c r="B13" s="48" t="s">
        <v>54</v>
      </c>
      <c r="C13" s="49">
        <v>29.457999999999998</v>
      </c>
      <c r="D13" s="49">
        <v>755.52544999999998</v>
      </c>
      <c r="E13" s="130">
        <f t="shared" si="0"/>
        <v>726.06745000000001</v>
      </c>
      <c r="F13" s="49">
        <v>93533.280214285696</v>
      </c>
      <c r="G13" s="130">
        <f>PI!J13+ITS!C13+LE!D15</f>
        <v>1281900.4070499581</v>
      </c>
      <c r="H13" s="131">
        <f t="shared" si="1"/>
        <v>13.70528654734562</v>
      </c>
      <c r="I13" s="132">
        <f t="shared" si="2"/>
        <v>9950.9624549505388</v>
      </c>
    </row>
    <row r="14" spans="1:9">
      <c r="B14" s="45" t="s">
        <v>55</v>
      </c>
      <c r="C14" s="46">
        <v>43.865000000000002</v>
      </c>
      <c r="D14" s="46">
        <v>180.32130000000001</v>
      </c>
      <c r="E14" s="127">
        <f t="shared" si="0"/>
        <v>136.4563</v>
      </c>
      <c r="F14" s="46">
        <v>36333.138928571403</v>
      </c>
      <c r="G14" s="127">
        <f>PI!J14+ITS!C14+LE!D16</f>
        <v>683050.90639979998</v>
      </c>
      <c r="H14" s="128">
        <f t="shared" si="1"/>
        <v>18.799666820492273</v>
      </c>
      <c r="I14" s="129">
        <f t="shared" si="2"/>
        <v>2565.3329755571399</v>
      </c>
    </row>
    <row r="15" spans="1:9">
      <c r="B15" s="48" t="s">
        <v>56</v>
      </c>
      <c r="C15" s="49">
        <v>2607.098</v>
      </c>
      <c r="D15" s="49">
        <v>1694.6709000000001</v>
      </c>
      <c r="E15" s="130">
        <f t="shared" si="0"/>
        <v>-912.42709999999988</v>
      </c>
      <c r="F15" s="49">
        <v>850967.69074285706</v>
      </c>
      <c r="G15" s="130">
        <f>PI!J15+ITS!C15+LE!D17</f>
        <v>7046254.5156550976</v>
      </c>
      <c r="H15" s="131">
        <f t="shared" si="1"/>
        <v>8.2802844247870677</v>
      </c>
      <c r="I15" s="132">
        <f t="shared" si="2"/>
        <v>-7555.1559048836316</v>
      </c>
    </row>
    <row r="16" spans="1:9">
      <c r="B16" s="45" t="s">
        <v>57</v>
      </c>
      <c r="C16" s="46">
        <v>2080.7012500000001</v>
      </c>
      <c r="D16" s="46">
        <v>1267.13285</v>
      </c>
      <c r="E16" s="127">
        <f t="shared" si="0"/>
        <v>-813.56840000000011</v>
      </c>
      <c r="F16" s="46">
        <v>305744.41051428602</v>
      </c>
      <c r="G16" s="127">
        <f>PI!J16+ITS!C16+LE!D18</f>
        <v>5006925.5349739995</v>
      </c>
      <c r="H16" s="128">
        <f t="shared" si="1"/>
        <v>16.376180112506255</v>
      </c>
      <c r="I16" s="129">
        <f t="shared" si="2"/>
        <v>-13323.142652243536</v>
      </c>
    </row>
    <row r="17" spans="2:9">
      <c r="B17" s="48" t="s">
        <v>58</v>
      </c>
      <c r="C17" s="49">
        <v>190.32919999999999</v>
      </c>
      <c r="D17" s="49">
        <v>1453.45435</v>
      </c>
      <c r="E17" s="130">
        <f t="shared" si="0"/>
        <v>1263.1251500000001</v>
      </c>
      <c r="F17" s="49">
        <v>253342.94451428601</v>
      </c>
      <c r="G17" s="130">
        <f>PI!J17+ITS!C17+LE!D19</f>
        <v>5247911.2186849685</v>
      </c>
      <c r="H17" s="131">
        <f t="shared" si="1"/>
        <v>20.714653130547468</v>
      </c>
      <c r="I17" s="132">
        <f t="shared" si="2"/>
        <v>26165.199342720742</v>
      </c>
    </row>
    <row r="18" spans="2:9">
      <c r="B18" s="45" t="s">
        <v>59</v>
      </c>
      <c r="C18" s="46">
        <v>153.05619999999999</v>
      </c>
      <c r="D18" s="46">
        <v>6215.9263000000001</v>
      </c>
      <c r="E18" s="127">
        <f t="shared" si="0"/>
        <v>6062.8701000000001</v>
      </c>
      <c r="F18" s="46">
        <v>573097.99899999995</v>
      </c>
      <c r="G18" s="127">
        <f>PI!J18+ITS!C18+LE!D20</f>
        <v>7075024.9076952003</v>
      </c>
      <c r="H18" s="128">
        <f t="shared" si="1"/>
        <v>12.345227029304635</v>
      </c>
      <c r="I18" s="129">
        <f t="shared" si="2"/>
        <v>74847.507833682888</v>
      </c>
    </row>
    <row r="19" spans="2:9">
      <c r="B19" s="48" t="s">
        <v>60</v>
      </c>
      <c r="C19" s="49">
        <v>2144.9029999999998</v>
      </c>
      <c r="D19" s="49">
        <v>1326.9725000000001</v>
      </c>
      <c r="E19" s="130">
        <f t="shared" si="0"/>
        <v>-817.93049999999971</v>
      </c>
      <c r="F19" s="49">
        <v>320785.71428571403</v>
      </c>
      <c r="G19" s="130">
        <f>PI!J19+ITS!C19+LE!D21</f>
        <v>7365909.7248520637</v>
      </c>
      <c r="H19" s="131">
        <f t="shared" si="1"/>
        <v>22.962087763956575</v>
      </c>
      <c r="I19" s="132">
        <f t="shared" si="2"/>
        <v>-18781.391925816875</v>
      </c>
    </row>
    <row r="20" spans="2:9">
      <c r="B20" s="45" t="s">
        <v>61</v>
      </c>
      <c r="C20" s="46">
        <v>306.01799999999997</v>
      </c>
      <c r="D20" s="46">
        <v>631.81920000000002</v>
      </c>
      <c r="E20" s="127">
        <f t="shared" si="0"/>
        <v>325.80120000000005</v>
      </c>
      <c r="F20" s="46">
        <v>210936.56924285699</v>
      </c>
      <c r="G20" s="127">
        <f>PI!J20+ITS!C20+LE!D22</f>
        <v>1964681.8517030468</v>
      </c>
      <c r="H20" s="128">
        <f t="shared" si="1"/>
        <v>9.3140883951755917</v>
      </c>
      <c r="I20" s="129">
        <f t="shared" si="2"/>
        <v>3034.5411760542825</v>
      </c>
    </row>
    <row r="21" spans="2:9">
      <c r="B21" s="48" t="s">
        <v>62</v>
      </c>
      <c r="C21" s="49">
        <v>846.91899999999998</v>
      </c>
      <c r="D21" s="49">
        <v>435.92804999999998</v>
      </c>
      <c r="E21" s="130">
        <f t="shared" si="0"/>
        <v>-410.99095</v>
      </c>
      <c r="F21" s="49">
        <v>55897.310671428597</v>
      </c>
      <c r="G21" s="130">
        <f>PI!J21+ITS!C21+LE!D23</f>
        <v>1028142.3186938474</v>
      </c>
      <c r="H21" s="131">
        <f t="shared" si="1"/>
        <v>18.393412962877534</v>
      </c>
      <c r="I21" s="132">
        <f t="shared" si="2"/>
        <v>-7559.5262673553525</v>
      </c>
    </row>
    <row r="22" spans="2:9">
      <c r="B22" s="45" t="s">
        <v>63</v>
      </c>
      <c r="C22" s="46">
        <v>221.96414999999999</v>
      </c>
      <c r="D22" s="46">
        <v>109.77955</v>
      </c>
      <c r="E22" s="127">
        <f t="shared" si="0"/>
        <v>-112.18459999999999</v>
      </c>
      <c r="F22" s="46">
        <v>21415.266500000002</v>
      </c>
      <c r="G22" s="127">
        <f>PI!J22+ITS!C22+LE!D24</f>
        <v>331786.28407613229</v>
      </c>
      <c r="H22" s="128">
        <f t="shared" si="1"/>
        <v>15.492979462858063</v>
      </c>
      <c r="I22" s="129">
        <f t="shared" si="2"/>
        <v>-1738.0737038489465</v>
      </c>
    </row>
    <row r="23" spans="2:9">
      <c r="B23" s="48" t="s">
        <v>64</v>
      </c>
      <c r="C23" s="49">
        <v>2053.1354000000001</v>
      </c>
      <c r="D23" s="49">
        <v>4684.9897499999997</v>
      </c>
      <c r="E23" s="130">
        <f t="shared" si="0"/>
        <v>2631.8543499999996</v>
      </c>
      <c r="F23" s="49">
        <v>487415.629928571</v>
      </c>
      <c r="G23" s="130">
        <f>PI!J23+ITS!C23+LE!D25</f>
        <v>9172607.0466325954</v>
      </c>
      <c r="H23" s="131">
        <f t="shared" si="1"/>
        <v>18.818861118542316</v>
      </c>
      <c r="I23" s="132">
        <f t="shared" si="2"/>
        <v>49528.50149688145</v>
      </c>
    </row>
    <row r="24" spans="2:9">
      <c r="B24" s="45" t="s">
        <v>65</v>
      </c>
      <c r="C24" s="46">
        <v>437.87299999999999</v>
      </c>
      <c r="D24" s="46">
        <v>1869.4645499999999</v>
      </c>
      <c r="E24" s="127">
        <f t="shared" si="0"/>
        <v>1431.5915499999999</v>
      </c>
      <c r="F24" s="46">
        <v>189556.39038571401</v>
      </c>
      <c r="G24" s="127">
        <f>PI!J24+ITS!C24+LE!D26</f>
        <v>3969972.7817543475</v>
      </c>
      <c r="H24" s="128">
        <f t="shared" si="1"/>
        <v>20.943492190773146</v>
      </c>
      <c r="I24" s="129">
        <f t="shared" si="2"/>
        <v>29982.526447801822</v>
      </c>
    </row>
    <row r="25" spans="2:9">
      <c r="B25" s="48" t="s">
        <v>66</v>
      </c>
      <c r="C25" s="49">
        <v>4258.8680000000004</v>
      </c>
      <c r="D25" s="49">
        <v>4269.7849500000002</v>
      </c>
      <c r="E25" s="130">
        <f t="shared" si="0"/>
        <v>10.916949999999815</v>
      </c>
      <c r="F25" s="49">
        <v>706518.53721428604</v>
      </c>
      <c r="G25" s="130">
        <f>PI!J25+ITS!C25+LE!D27</f>
        <v>13523393.277221508</v>
      </c>
      <c r="H25" s="131">
        <f t="shared" si="1"/>
        <v>19.14088953779267</v>
      </c>
      <c r="I25" s="132">
        <f t="shared" si="2"/>
        <v>208.96013403960217</v>
      </c>
    </row>
    <row r="26" spans="2:9">
      <c r="B26" s="45" t="s">
        <v>67</v>
      </c>
      <c r="C26" s="46">
        <v>1869.9840999999999</v>
      </c>
      <c r="D26" s="46">
        <v>2483.6012000000001</v>
      </c>
      <c r="E26" s="127">
        <f t="shared" si="0"/>
        <v>613.61710000000016</v>
      </c>
      <c r="F26" s="46">
        <v>220885.05907142899</v>
      </c>
      <c r="G26" s="127">
        <f>PI!J26+ITS!C26+LE!D28</f>
        <v>4551810.9793217955</v>
      </c>
      <c r="H26" s="128">
        <f t="shared" si="1"/>
        <v>20.607147438839888</v>
      </c>
      <c r="I26" s="129">
        <f t="shared" si="2"/>
        <v>12644.898050693362</v>
      </c>
    </row>
    <row r="27" spans="2:9">
      <c r="B27" s="48" t="s">
        <v>68</v>
      </c>
      <c r="C27" s="49">
        <v>742.10400000000004</v>
      </c>
      <c r="D27" s="49">
        <v>7201.2741999999998</v>
      </c>
      <c r="E27" s="130">
        <f t="shared" si="0"/>
        <v>6459.1701999999996</v>
      </c>
      <c r="F27" s="49">
        <v>486375.0612</v>
      </c>
      <c r="G27" s="130">
        <f>PI!J27+ITS!C27+LE!D29</f>
        <v>8292388.4717156002</v>
      </c>
      <c r="H27" s="131">
        <f t="shared" si="1"/>
        <v>17.049370194385286</v>
      </c>
      <c r="I27" s="132">
        <f t="shared" si="2"/>
        <v>110124.78388834164</v>
      </c>
    </row>
    <row r="28" spans="2:9">
      <c r="B28" s="45" t="s">
        <v>69</v>
      </c>
      <c r="C28" s="46">
        <v>1903.02935</v>
      </c>
      <c r="D28" s="46">
        <v>7634.0684000000001</v>
      </c>
      <c r="E28" s="127">
        <f t="shared" si="0"/>
        <v>5731.0390500000003</v>
      </c>
      <c r="F28" s="46">
        <v>954792.85431428603</v>
      </c>
      <c r="G28" s="127">
        <f>PI!J28+ITS!C28+LE!D30</f>
        <v>17131743.024619646</v>
      </c>
      <c r="H28" s="128">
        <f t="shared" si="1"/>
        <v>17.942889860569114</v>
      </c>
      <c r="I28" s="129">
        <f t="shared" si="2"/>
        <v>102831.40246077065</v>
      </c>
    </row>
    <row r="29" spans="2:9">
      <c r="B29" s="48" t="s">
        <v>70</v>
      </c>
      <c r="C29" s="49">
        <v>220.41900000000001</v>
      </c>
      <c r="D29" s="49">
        <v>2829.8510500000002</v>
      </c>
      <c r="E29" s="130">
        <f t="shared" si="0"/>
        <v>2609.4320500000003</v>
      </c>
      <c r="F29" s="49">
        <v>251805.348842857</v>
      </c>
      <c r="G29" s="130">
        <f>PI!J29+ITS!C29+LE!D31</f>
        <v>5224787.9888845813</v>
      </c>
      <c r="H29" s="131">
        <f t="shared" si="1"/>
        <v>20.749312962947386</v>
      </c>
      <c r="I29" s="132">
        <f t="shared" si="2"/>
        <v>54143.922260995379</v>
      </c>
    </row>
    <row r="30" spans="2:9">
      <c r="B30" s="45" t="s">
        <v>71</v>
      </c>
      <c r="C30" s="46">
        <v>0</v>
      </c>
      <c r="D30" s="46">
        <v>1159.1912500000001</v>
      </c>
      <c r="E30" s="127">
        <f t="shared" si="0"/>
        <v>1159.1912500000001</v>
      </c>
      <c r="F30" s="46">
        <v>257879.20240000001</v>
      </c>
      <c r="G30" s="127">
        <f>PI!J30+ITS!C30+LE!D32</f>
        <v>4708535.1197843868</v>
      </c>
      <c r="H30" s="128">
        <f t="shared" si="1"/>
        <v>18.258684981043615</v>
      </c>
      <c r="I30" s="129">
        <f t="shared" si="2"/>
        <v>21165.307866532177</v>
      </c>
    </row>
    <row r="31" spans="2:9">
      <c r="B31" s="48" t="s">
        <v>72</v>
      </c>
      <c r="C31" s="49">
        <v>7899.0852500000001</v>
      </c>
      <c r="D31" s="49">
        <v>6892.5670499999997</v>
      </c>
      <c r="E31" s="130">
        <f t="shared" si="0"/>
        <v>-1006.5182000000004</v>
      </c>
      <c r="F31" s="49">
        <v>1214378.5060857099</v>
      </c>
      <c r="G31" s="130">
        <f>PI!J31+ITS!C31+LE!D33</f>
        <v>18748508.64140559</v>
      </c>
      <c r="H31" s="131">
        <f t="shared" si="1"/>
        <v>15.438768511999944</v>
      </c>
      <c r="I31" s="132">
        <f t="shared" si="2"/>
        <v>-15539.401492914869</v>
      </c>
    </row>
    <row r="32" spans="2:9">
      <c r="B32" s="45" t="s">
        <v>73</v>
      </c>
      <c r="C32" s="46">
        <v>223.6268</v>
      </c>
      <c r="D32" s="46">
        <v>226.17994999999999</v>
      </c>
      <c r="E32" s="127">
        <f t="shared" si="0"/>
        <v>2.553149999999988</v>
      </c>
      <c r="F32" s="46">
        <v>55989.573428571399</v>
      </c>
      <c r="G32" s="127">
        <f>PI!J32+ITS!C32+LE!D34</f>
        <v>1305059.1608338305</v>
      </c>
      <c r="H32" s="128">
        <f t="shared" si="1"/>
        <v>23.308967740194653</v>
      </c>
      <c r="I32" s="129">
        <f t="shared" si="2"/>
        <v>59.5112909858777</v>
      </c>
    </row>
    <row r="33" spans="1:9" s="51" customFormat="1">
      <c r="A33" s="52"/>
      <c r="B33" s="53" t="s">
        <v>74</v>
      </c>
      <c r="C33" s="54">
        <f>SUM(C7:C32)</f>
        <v>73960.157999999981</v>
      </c>
      <c r="D33" s="54">
        <f>SUM(D7:D32)</f>
        <v>73960.15800000001</v>
      </c>
      <c r="E33" s="54">
        <f>SUM(E7:E32)</f>
        <v>4.8316906031686813E-13</v>
      </c>
      <c r="F33" s="54">
        <f>SUM(F7:F32)</f>
        <v>12367643.702514287</v>
      </c>
      <c r="G33" s="54">
        <f>SUM(G7:G32)</f>
        <v>206512190.26907283</v>
      </c>
      <c r="H33" s="133">
        <f t="shared" si="1"/>
        <v>16.697779725582635</v>
      </c>
      <c r="I33" s="55">
        <f>SUM(I7:I32)</f>
        <v>-5968.2962408643707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2005</v>
      </c>
      <c r="C1" s="134"/>
      <c r="D1" s="135" t="str">
        <f>Info!A4</f>
        <v>Reference year 2009</v>
      </c>
      <c r="E1" s="135"/>
      <c r="H1" s="20" t="str">
        <f>Info!$C$28</f>
        <v>FA_2009_20120423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102</v>
      </c>
    </row>
    <row r="4" spans="1:10" ht="30" customHeight="1">
      <c r="A4" s="58"/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4" t="s">
        <v>104</v>
      </c>
    </row>
    <row r="5" spans="1:10" s="35" customFormat="1" ht="11.25" customHeight="1">
      <c r="A5" s="36"/>
      <c r="B5" s="37" t="s">
        <v>105</v>
      </c>
      <c r="C5" s="38">
        <f>Info!$C$31</f>
        <v>2005</v>
      </c>
      <c r="D5" s="38">
        <f>Info!$C$31</f>
        <v>2005</v>
      </c>
      <c r="E5" s="38">
        <f>Info!$C$31</f>
        <v>2005</v>
      </c>
      <c r="F5" s="136">
        <f>Info!$C$31</f>
        <v>2005</v>
      </c>
      <c r="G5" s="38">
        <f>Info!$C$31</f>
        <v>2005</v>
      </c>
      <c r="H5" s="85">
        <f>Info!$C$31</f>
        <v>2005</v>
      </c>
    </row>
    <row r="6" spans="1:10" s="35" customFormat="1" ht="11.25" customHeight="1">
      <c r="A6" s="36"/>
      <c r="B6" s="86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39" t="s">
        <v>46</v>
      </c>
    </row>
    <row r="7" spans="1:10">
      <c r="B7" s="41" t="s">
        <v>48</v>
      </c>
      <c r="C7" s="124">
        <f>PI!J7</f>
        <v>30265007.900000006</v>
      </c>
      <c r="D7" s="124">
        <f>ITS!C7</f>
        <v>1282761.2746069699</v>
      </c>
      <c r="E7" s="124">
        <f>Wealth!D9</f>
        <v>3490270.5</v>
      </c>
      <c r="F7" s="137">
        <f>LE!D9</f>
        <v>17957434.318500001</v>
      </c>
      <c r="G7" s="124">
        <f>REPART!I7</f>
        <v>-230399.78747036165</v>
      </c>
      <c r="H7" s="126">
        <f t="shared" ref="H7:H32" si="0">SUM(C7:G7)</f>
        <v>52765074.205636613</v>
      </c>
      <c r="J7" s="138"/>
    </row>
    <row r="8" spans="1:10">
      <c r="B8" s="45" t="s">
        <v>49</v>
      </c>
      <c r="C8" s="127">
        <f>PI!J8</f>
        <v>14813420.000000002</v>
      </c>
      <c r="D8" s="127">
        <f>ITS!C8</f>
        <v>444976.51565528999</v>
      </c>
      <c r="E8" s="127">
        <f>Wealth!D10</f>
        <v>1582522.2018480001</v>
      </c>
      <c r="F8" s="139">
        <f>LE!D10</f>
        <v>5028698.3944000006</v>
      </c>
      <c r="G8" s="127">
        <f>REPART!I8</f>
        <v>-158719.74262579929</v>
      </c>
      <c r="H8" s="129">
        <f t="shared" si="0"/>
        <v>21710897.369277492</v>
      </c>
      <c r="J8" s="138"/>
    </row>
    <row r="9" spans="1:10">
      <c r="B9" s="48" t="s">
        <v>50</v>
      </c>
      <c r="C9" s="130">
        <f>PI!J9</f>
        <v>5657233.5</v>
      </c>
      <c r="D9" s="130">
        <f>ITS!C9</f>
        <v>185526.224768452</v>
      </c>
      <c r="E9" s="130">
        <f>Wealth!D11</f>
        <v>622671.2579711437</v>
      </c>
      <c r="F9" s="140">
        <f>LE!D11</f>
        <v>1492750.7116</v>
      </c>
      <c r="G9" s="130">
        <f>REPART!I9</f>
        <v>-45041.31782653647</v>
      </c>
      <c r="H9" s="132">
        <f t="shared" si="0"/>
        <v>7913140.3765130593</v>
      </c>
      <c r="J9" s="138"/>
    </row>
    <row r="10" spans="1:10">
      <c r="B10" s="45" t="s">
        <v>51</v>
      </c>
      <c r="C10" s="127">
        <f>PI!J10</f>
        <v>427487.70000000007</v>
      </c>
      <c r="D10" s="127">
        <f>ITS!C10</f>
        <v>22316.184378000002</v>
      </c>
      <c r="E10" s="127">
        <f>Wealth!D12</f>
        <v>45189.888084000006</v>
      </c>
      <c r="F10" s="139">
        <f>LE!D12</f>
        <v>97280.624400000001</v>
      </c>
      <c r="G10" s="127">
        <f>REPART!I10</f>
        <v>2358.5421725326928</v>
      </c>
      <c r="H10" s="129">
        <f t="shared" si="0"/>
        <v>594632.93903453264</v>
      </c>
      <c r="J10" s="138"/>
    </row>
    <row r="11" spans="1:10">
      <c r="B11" s="48" t="s">
        <v>52</v>
      </c>
      <c r="C11" s="130">
        <f>PI!J11</f>
        <v>3668423</v>
      </c>
      <c r="D11" s="130">
        <f>ITS!C11</f>
        <v>69151.359202128995</v>
      </c>
      <c r="E11" s="130">
        <f>Wealth!D13</f>
        <v>442242.38750400004</v>
      </c>
      <c r="F11" s="140">
        <f>LE!D13</f>
        <v>873885.23560000001</v>
      </c>
      <c r="G11" s="130">
        <f>REPART!I11</f>
        <v>-8682.9579627026469</v>
      </c>
      <c r="H11" s="132">
        <f t="shared" si="0"/>
        <v>5045019.0243434263</v>
      </c>
      <c r="J11" s="138"/>
    </row>
    <row r="12" spans="1:10">
      <c r="B12" s="45" t="s">
        <v>53</v>
      </c>
      <c r="C12" s="127">
        <f>PI!J12</f>
        <v>497214.9</v>
      </c>
      <c r="D12" s="127">
        <f>ITS!C12</f>
        <v>24609.458304</v>
      </c>
      <c r="E12" s="127">
        <f>Wealth!D14</f>
        <v>53108.600316000004</v>
      </c>
      <c r="F12" s="139">
        <f>LE!D14</f>
        <v>43618.805700000004</v>
      </c>
      <c r="G12" s="127">
        <f>REPART!I12</f>
        <v>1760.3017390587011</v>
      </c>
      <c r="H12" s="129">
        <f t="shared" si="0"/>
        <v>620312.06605905876</v>
      </c>
      <c r="J12" s="138"/>
    </row>
    <row r="13" spans="1:10">
      <c r="B13" s="48" t="s">
        <v>54</v>
      </c>
      <c r="C13" s="130">
        <f>PI!J13</f>
        <v>1103064.4000000001</v>
      </c>
      <c r="D13" s="130">
        <f>ITS!C13</f>
        <v>20982.8891499581</v>
      </c>
      <c r="E13" s="130">
        <f>Wealth!D15</f>
        <v>217316.66323200002</v>
      </c>
      <c r="F13" s="140">
        <f>LE!D15</f>
        <v>157853.11790000001</v>
      </c>
      <c r="G13" s="130">
        <f>REPART!I13</f>
        <v>9950.9624549505388</v>
      </c>
      <c r="H13" s="132">
        <f t="shared" si="0"/>
        <v>1509168.0327369086</v>
      </c>
      <c r="J13" s="138"/>
    </row>
    <row r="14" spans="1:10">
      <c r="B14" s="45" t="s">
        <v>55</v>
      </c>
      <c r="C14" s="127">
        <f>PI!J14</f>
        <v>517516.1</v>
      </c>
      <c r="D14" s="127">
        <f>ITS!C14</f>
        <v>20267.0452998</v>
      </c>
      <c r="E14" s="127">
        <f>Wealth!D16</f>
        <v>70155.386916000003</v>
      </c>
      <c r="F14" s="139">
        <f>LE!D16</f>
        <v>145267.7611</v>
      </c>
      <c r="G14" s="127">
        <f>REPART!I14</f>
        <v>2565.3329755571399</v>
      </c>
      <c r="H14" s="129">
        <f t="shared" si="0"/>
        <v>755771.62629135721</v>
      </c>
      <c r="J14" s="138"/>
    </row>
    <row r="15" spans="1:10">
      <c r="B15" s="48" t="s">
        <v>56</v>
      </c>
      <c r="C15" s="130">
        <f>PI!J15</f>
        <v>3613311.0000000005</v>
      </c>
      <c r="D15" s="130">
        <f>ITS!C15</f>
        <v>94830.498855096797</v>
      </c>
      <c r="E15" s="130">
        <f>Wealth!D17</f>
        <v>421381.45861199999</v>
      </c>
      <c r="F15" s="140">
        <f>LE!D17</f>
        <v>3338113.0168000003</v>
      </c>
      <c r="G15" s="130">
        <f>REPART!I15</f>
        <v>-7555.1559048836316</v>
      </c>
      <c r="H15" s="132">
        <f t="shared" si="0"/>
        <v>7460080.8183622137</v>
      </c>
      <c r="J15" s="138"/>
    </row>
    <row r="16" spans="1:10">
      <c r="B16" s="45" t="s">
        <v>57</v>
      </c>
      <c r="C16" s="127">
        <f>PI!J16</f>
        <v>3924395.5999999996</v>
      </c>
      <c r="D16" s="127">
        <f>ITS!C16</f>
        <v>155040.429474</v>
      </c>
      <c r="E16" s="127">
        <f>Wealth!D18</f>
        <v>255274.88571599999</v>
      </c>
      <c r="F16" s="139">
        <f>LE!D18</f>
        <v>927489.50549999997</v>
      </c>
      <c r="G16" s="127">
        <f>REPART!I16</f>
        <v>-13323.142652243536</v>
      </c>
      <c r="H16" s="129">
        <f t="shared" si="0"/>
        <v>5248877.2780377558</v>
      </c>
      <c r="J16" s="138"/>
    </row>
    <row r="17" spans="2:10">
      <c r="B17" s="48" t="s">
        <v>58</v>
      </c>
      <c r="C17" s="130">
        <f>PI!J17</f>
        <v>4117187.1000000006</v>
      </c>
      <c r="D17" s="130">
        <f>ITS!C17</f>
        <v>104780.446584968</v>
      </c>
      <c r="E17" s="130">
        <f>Wealth!D19</f>
        <v>233547.55757999999</v>
      </c>
      <c r="F17" s="140">
        <f>LE!D19</f>
        <v>1025943.6721</v>
      </c>
      <c r="G17" s="130">
        <f>REPART!I17</f>
        <v>26165.199342720742</v>
      </c>
      <c r="H17" s="132">
        <f t="shared" si="0"/>
        <v>5507623.9756076895</v>
      </c>
      <c r="J17" s="138"/>
    </row>
    <row r="18" spans="2:10">
      <c r="B18" s="45" t="s">
        <v>59</v>
      </c>
      <c r="C18" s="127">
        <f>PI!J18</f>
        <v>3974123.6999999997</v>
      </c>
      <c r="D18" s="127">
        <f>ITS!C18</f>
        <v>653322.23419520003</v>
      </c>
      <c r="E18" s="127">
        <f>Wealth!D20</f>
        <v>536999.08292399999</v>
      </c>
      <c r="F18" s="139">
        <f>LE!D20</f>
        <v>2447578.9734999998</v>
      </c>
      <c r="G18" s="127">
        <f>REPART!I18</f>
        <v>74847.507833682888</v>
      </c>
      <c r="H18" s="129">
        <f t="shared" si="0"/>
        <v>7686871.4984528823</v>
      </c>
      <c r="J18" s="138"/>
    </row>
    <row r="19" spans="2:10">
      <c r="B19" s="48" t="s">
        <v>60</v>
      </c>
      <c r="C19" s="130">
        <f>PI!J19</f>
        <v>6012279.5999999996</v>
      </c>
      <c r="D19" s="130">
        <f>ITS!C19</f>
        <v>327244.12195206399</v>
      </c>
      <c r="E19" s="130">
        <f>Wealth!D21</f>
        <v>399743.93367600004</v>
      </c>
      <c r="F19" s="140">
        <f>LE!D21</f>
        <v>1026386.0029</v>
      </c>
      <c r="G19" s="130">
        <f>REPART!I19</f>
        <v>-18781.391925816875</v>
      </c>
      <c r="H19" s="132">
        <f t="shared" si="0"/>
        <v>7746872.266602247</v>
      </c>
      <c r="J19" s="138"/>
    </row>
    <row r="20" spans="2:10">
      <c r="B20" s="45" t="s">
        <v>61</v>
      </c>
      <c r="C20" s="127">
        <f>PI!J20</f>
        <v>1179462.2</v>
      </c>
      <c r="D20" s="127">
        <f>ITS!C20</f>
        <v>107335.01280304699</v>
      </c>
      <c r="E20" s="127">
        <f>Wealth!D22</f>
        <v>111867.22845600001</v>
      </c>
      <c r="F20" s="139">
        <f>LE!D22</f>
        <v>677884.63890000002</v>
      </c>
      <c r="G20" s="127">
        <f>REPART!I20</f>
        <v>3034.5411760542825</v>
      </c>
      <c r="H20" s="129">
        <f t="shared" si="0"/>
        <v>2079583.6213351015</v>
      </c>
      <c r="J20" s="138"/>
    </row>
    <row r="21" spans="2:10">
      <c r="B21" s="48" t="s">
        <v>62</v>
      </c>
      <c r="C21" s="130">
        <f>PI!J21</f>
        <v>842177.5</v>
      </c>
      <c r="D21" s="130">
        <f>ITS!C21</f>
        <v>25530.268293847301</v>
      </c>
      <c r="E21" s="130">
        <f>Wealth!D23</f>
        <v>103347.33333600001</v>
      </c>
      <c r="F21" s="140">
        <f>LE!D23</f>
        <v>160434.55040000001</v>
      </c>
      <c r="G21" s="130">
        <f>REPART!I21</f>
        <v>-7559.5262673553525</v>
      </c>
      <c r="H21" s="132">
        <f t="shared" si="0"/>
        <v>1123930.125762492</v>
      </c>
      <c r="J21" s="138"/>
    </row>
    <row r="22" spans="2:10">
      <c r="B22" s="45" t="s">
        <v>63</v>
      </c>
      <c r="C22" s="127">
        <f>PI!J22</f>
        <v>252375.7</v>
      </c>
      <c r="D22" s="127">
        <f>ITS!C22</f>
        <v>6226.1636761322598</v>
      </c>
      <c r="E22" s="127">
        <f>Wealth!D24</f>
        <v>37014.068532000005</v>
      </c>
      <c r="F22" s="139">
        <f>LE!D24</f>
        <v>73184.420400000003</v>
      </c>
      <c r="G22" s="127">
        <f>REPART!I22</f>
        <v>-1738.0737038489465</v>
      </c>
      <c r="H22" s="129">
        <f t="shared" si="0"/>
        <v>367062.27890428336</v>
      </c>
      <c r="J22" s="138"/>
    </row>
    <row r="23" spans="2:10">
      <c r="B23" s="48" t="s">
        <v>64</v>
      </c>
      <c r="C23" s="130">
        <f>PI!J23</f>
        <v>7054306.3999999994</v>
      </c>
      <c r="D23" s="130">
        <f>ITS!C23</f>
        <v>290277.14773259702</v>
      </c>
      <c r="E23" s="130">
        <f>Wealth!D25</f>
        <v>837678.54224400013</v>
      </c>
      <c r="F23" s="140">
        <f>LE!D25</f>
        <v>1828023.4989</v>
      </c>
      <c r="G23" s="130">
        <f>REPART!I23</f>
        <v>49528.50149688145</v>
      </c>
      <c r="H23" s="132">
        <f t="shared" si="0"/>
        <v>10059814.090373479</v>
      </c>
      <c r="J23" s="138"/>
    </row>
    <row r="24" spans="2:10">
      <c r="B24" s="45" t="s">
        <v>65</v>
      </c>
      <c r="C24" s="127">
        <f>PI!J24</f>
        <v>2986506.6999999997</v>
      </c>
      <c r="D24" s="127">
        <f>ITS!C24</f>
        <v>270800.07145434798</v>
      </c>
      <c r="E24" s="127">
        <f>Wealth!D26</f>
        <v>414390.38155199995</v>
      </c>
      <c r="F24" s="139">
        <f>LE!D26</f>
        <v>712666.01029999997</v>
      </c>
      <c r="G24" s="127">
        <f>REPART!I24</f>
        <v>29982.526447801822</v>
      </c>
      <c r="H24" s="129">
        <f t="shared" si="0"/>
        <v>4414345.6897541499</v>
      </c>
      <c r="J24" s="138"/>
    </row>
    <row r="25" spans="2:10">
      <c r="B25" s="48" t="s">
        <v>66</v>
      </c>
      <c r="C25" s="130">
        <f>PI!J25</f>
        <v>10528478.600000001</v>
      </c>
      <c r="D25" s="130">
        <f>ITS!C25</f>
        <v>680902.85372150701</v>
      </c>
      <c r="E25" s="130">
        <f>Wealth!D27</f>
        <v>972308.65161599999</v>
      </c>
      <c r="F25" s="140">
        <f>LE!D27</f>
        <v>2314011.8234999999</v>
      </c>
      <c r="G25" s="130">
        <f>REPART!I25</f>
        <v>208.96013403960217</v>
      </c>
      <c r="H25" s="132">
        <f t="shared" si="0"/>
        <v>14495910.888971547</v>
      </c>
      <c r="J25" s="138"/>
    </row>
    <row r="26" spans="2:10">
      <c r="B26" s="45" t="s">
        <v>67</v>
      </c>
      <c r="C26" s="127">
        <f>PI!J26</f>
        <v>3607612.4</v>
      </c>
      <c r="D26" s="127">
        <f>ITS!C26</f>
        <v>151859.16042179501</v>
      </c>
      <c r="E26" s="127">
        <f>Wealth!D28</f>
        <v>395756.4</v>
      </c>
      <c r="F26" s="139">
        <f>LE!D28</f>
        <v>792339.41890000005</v>
      </c>
      <c r="G26" s="127">
        <f>REPART!I26</f>
        <v>12644.898050693362</v>
      </c>
      <c r="H26" s="129">
        <f t="shared" si="0"/>
        <v>4960212.2773724888</v>
      </c>
      <c r="J26" s="138"/>
    </row>
    <row r="27" spans="2:10">
      <c r="B27" s="48" t="s">
        <v>68</v>
      </c>
      <c r="C27" s="130">
        <f>PI!J27</f>
        <v>5410884.4000000004</v>
      </c>
      <c r="D27" s="130">
        <f>ITS!C27</f>
        <v>801961.08721559995</v>
      </c>
      <c r="E27" s="130">
        <f>Wealth!D29</f>
        <v>433980.90414</v>
      </c>
      <c r="F27" s="140">
        <f>LE!D29</f>
        <v>2079542.9845</v>
      </c>
      <c r="G27" s="130">
        <f>REPART!I27</f>
        <v>110124.78388834164</v>
      </c>
      <c r="H27" s="132">
        <f t="shared" si="0"/>
        <v>8836494.1597439423</v>
      </c>
      <c r="J27" s="138"/>
    </row>
    <row r="28" spans="2:10">
      <c r="B28" s="45" t="s">
        <v>69</v>
      </c>
      <c r="C28" s="127">
        <f>PI!J28</f>
        <v>13266280.800000001</v>
      </c>
      <c r="D28" s="127">
        <f>ITS!C28</f>
        <v>731609.903919645</v>
      </c>
      <c r="E28" s="127">
        <f>Wealth!D30</f>
        <v>1066320.7320000001</v>
      </c>
      <c r="F28" s="139">
        <f>LE!D30</f>
        <v>3133852.3207</v>
      </c>
      <c r="G28" s="127">
        <f>REPART!I28</f>
        <v>102831.40246077065</v>
      </c>
      <c r="H28" s="129">
        <f t="shared" si="0"/>
        <v>18300895.159080416</v>
      </c>
      <c r="J28" s="138"/>
    </row>
    <row r="29" spans="2:10">
      <c r="B29" s="48" t="s">
        <v>70</v>
      </c>
      <c r="C29" s="130">
        <f>PI!J29</f>
        <v>4275523.5</v>
      </c>
      <c r="D29" s="130">
        <f>ITS!C29</f>
        <v>284904.22578458098</v>
      </c>
      <c r="E29" s="130">
        <f>Wealth!D31</f>
        <v>336862.00050000002</v>
      </c>
      <c r="F29" s="140">
        <f>LE!D31</f>
        <v>664360.26309999998</v>
      </c>
      <c r="G29" s="130">
        <f>REPART!I29</f>
        <v>54143.922260995379</v>
      </c>
      <c r="H29" s="132">
        <f t="shared" si="0"/>
        <v>5615793.9116455764</v>
      </c>
      <c r="J29" s="138"/>
    </row>
    <row r="30" spans="2:10">
      <c r="B30" s="45" t="s">
        <v>71</v>
      </c>
      <c r="C30" s="127">
        <f>PI!J30</f>
        <v>2724049.1999999997</v>
      </c>
      <c r="D30" s="127">
        <f>ITS!C30</f>
        <v>196230.00678438699</v>
      </c>
      <c r="E30" s="127">
        <f>Wealth!D32</f>
        <v>187564.690668</v>
      </c>
      <c r="F30" s="139">
        <f>LE!D32</f>
        <v>1788255.9129999999</v>
      </c>
      <c r="G30" s="127">
        <f>REPART!I30</f>
        <v>21165.307866532177</v>
      </c>
      <c r="H30" s="129">
        <f t="shared" si="0"/>
        <v>4917265.1183189191</v>
      </c>
      <c r="J30" s="138"/>
    </row>
    <row r="31" spans="2:10">
      <c r="B31" s="48" t="s">
        <v>72</v>
      </c>
      <c r="C31" s="130">
        <f>PI!J31</f>
        <v>10481301.800000001</v>
      </c>
      <c r="D31" s="130">
        <f>ITS!C31</f>
        <v>1874508.8407055901</v>
      </c>
      <c r="E31" s="130">
        <f>Wealth!D33</f>
        <v>709420.75199999998</v>
      </c>
      <c r="F31" s="140">
        <f>LE!D33</f>
        <v>6392698.0006999997</v>
      </c>
      <c r="G31" s="130">
        <f>REPART!I31</f>
        <v>-15539.401492914869</v>
      </c>
      <c r="H31" s="132">
        <f t="shared" si="0"/>
        <v>19442389.991912674</v>
      </c>
      <c r="J31" s="138"/>
    </row>
    <row r="32" spans="2:10">
      <c r="B32" s="45" t="s">
        <v>73</v>
      </c>
      <c r="C32" s="127">
        <f>PI!J32</f>
        <v>879038.79999999993</v>
      </c>
      <c r="D32" s="127">
        <f>ITS!C32</f>
        <v>66936.318733830602</v>
      </c>
      <c r="E32" s="127">
        <f>Wealth!D34</f>
        <v>57717.840000000004</v>
      </c>
      <c r="F32" s="139">
        <f>LE!D34</f>
        <v>359084.04209999996</v>
      </c>
      <c r="G32" s="127">
        <f>REPART!I32</f>
        <v>59.5112909858777</v>
      </c>
      <c r="H32" s="129">
        <f t="shared" si="0"/>
        <v>1362836.5121248162</v>
      </c>
      <c r="J32" s="138"/>
    </row>
    <row r="33" spans="1:10">
      <c r="A33" s="52"/>
      <c r="B33" s="53" t="s">
        <v>74</v>
      </c>
      <c r="C33" s="54">
        <f t="shared" ref="C33:H33" si="1">SUM(C7:C32)</f>
        <v>142078662.50000006</v>
      </c>
      <c r="D33" s="54">
        <f t="shared" si="1"/>
        <v>8894889.7436728347</v>
      </c>
      <c r="E33" s="54">
        <f t="shared" si="1"/>
        <v>14034653.329423141</v>
      </c>
      <c r="F33" s="54">
        <f t="shared" si="1"/>
        <v>55538638.025399983</v>
      </c>
      <c r="G33" s="54">
        <f t="shared" si="1"/>
        <v>-5968.2962408643707</v>
      </c>
      <c r="H33" s="55">
        <f t="shared" si="1"/>
        <v>220540875.30225512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2005</v>
      </c>
      <c r="C1" s="134"/>
      <c r="E1" s="135" t="str">
        <f>Info!A4</f>
        <v>Reference year 2009</v>
      </c>
      <c r="I1" s="20" t="str">
        <f>Info!$C$28</f>
        <v>FA_2009_20120423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3" t="s">
        <v>106</v>
      </c>
      <c r="I4" s="34" t="s">
        <v>107</v>
      </c>
    </row>
    <row r="5" spans="1:10" s="35" customFormat="1" ht="11.25" customHeight="1">
      <c r="A5" s="36"/>
      <c r="B5" s="37" t="s">
        <v>105</v>
      </c>
      <c r="C5" s="38">
        <f>Info!$C$31</f>
        <v>2005</v>
      </c>
      <c r="D5" s="38">
        <f>Info!$C$31</f>
        <v>2005</v>
      </c>
      <c r="E5" s="38">
        <f>Info!$C$31</f>
        <v>2005</v>
      </c>
      <c r="F5" s="38">
        <f>Info!$C$31</f>
        <v>2005</v>
      </c>
      <c r="G5" s="38">
        <f>Info!$C$31</f>
        <v>2005</v>
      </c>
      <c r="H5" s="38">
        <f>Info!$C$31</f>
        <v>2005</v>
      </c>
      <c r="I5" s="85"/>
    </row>
    <row r="6" spans="1:10" s="35" customFormat="1" ht="11.25" customHeight="1">
      <c r="A6" s="36"/>
      <c r="B6" s="86" t="s">
        <v>45</v>
      </c>
      <c r="C6" s="38" t="s">
        <v>108</v>
      </c>
      <c r="D6" s="38" t="s">
        <v>108</v>
      </c>
      <c r="E6" s="38" t="s">
        <v>108</v>
      </c>
      <c r="F6" s="38" t="s">
        <v>108</v>
      </c>
      <c r="G6" s="38" t="s">
        <v>108</v>
      </c>
      <c r="H6" s="38" t="s">
        <v>108</v>
      </c>
      <c r="I6" s="39" t="s">
        <v>109</v>
      </c>
    </row>
    <row r="7" spans="1:10">
      <c r="B7" s="41" t="s">
        <v>48</v>
      </c>
      <c r="C7" s="124">
        <f>ATB_Total!C7/ATB_per_capita!$I7*1000</f>
        <v>23416.211070027341</v>
      </c>
      <c r="D7" s="124">
        <f>ATB_Total!D7/ATB_per_capita!$I7*1000</f>
        <v>992.47979243561019</v>
      </c>
      <c r="E7" s="124">
        <f>ATB_Total!E7/ATB_per_capita!$I7*1000</f>
        <v>2700.4424049560498</v>
      </c>
      <c r="F7" s="124">
        <f>ATB_Total!F7/ATB_per_capita!$I7*1000</f>
        <v>13893.770444981397</v>
      </c>
      <c r="G7" s="124">
        <f>ATB_Total!G7/ATB_per_capita!$I7*1000</f>
        <v>-178.26164366854263</v>
      </c>
      <c r="H7" s="141">
        <f>ATB_Total!H7/ATB_per_capita!$I7*1000</f>
        <v>40824.642068731853</v>
      </c>
      <c r="I7" s="142">
        <v>1292481</v>
      </c>
      <c r="J7" s="138"/>
    </row>
    <row r="8" spans="1:10">
      <c r="B8" s="45" t="s">
        <v>49</v>
      </c>
      <c r="C8" s="127">
        <f>ATB_Total!C8/ATB_per_capita!$I8*1000</f>
        <v>15372.087786421935</v>
      </c>
      <c r="D8" s="127">
        <f>ATB_Total!D8/ATB_per_capita!$I8*1000</f>
        <v>461.75819368851154</v>
      </c>
      <c r="E8" s="127">
        <f>ATB_Total!E8/ATB_per_capita!$I8*1000</f>
        <v>1642.2048528138125</v>
      </c>
      <c r="F8" s="127">
        <f>ATB_Total!F8/ATB_per_capita!$I8*1000</f>
        <v>5218.3488465294195</v>
      </c>
      <c r="G8" s="127">
        <f>ATB_Total!G8/ATB_per_capita!$I8*1000</f>
        <v>-164.70563968901726</v>
      </c>
      <c r="H8" s="143">
        <f>ATB_Total!H8/ATB_per_capita!$I8*1000</f>
        <v>22529.694039764661</v>
      </c>
      <c r="I8" s="144">
        <v>963657</v>
      </c>
      <c r="J8" s="138"/>
    </row>
    <row r="9" spans="1:10">
      <c r="B9" s="48" t="s">
        <v>50</v>
      </c>
      <c r="C9" s="130">
        <f>ATB_Total!C9/ATB_per_capita!$I9*1000</f>
        <v>15901.557484413912</v>
      </c>
      <c r="D9" s="130">
        <f>ATB_Total!D9/ATB_per_capita!$I9*1000</f>
        <v>521.48385390524106</v>
      </c>
      <c r="E9" s="130">
        <f>ATB_Total!E9/ATB_per_capita!$I9*1000</f>
        <v>1750.226997439732</v>
      </c>
      <c r="F9" s="130">
        <f>ATB_Total!F9/ATB_per_capita!$I9*1000</f>
        <v>4195.8779411186006</v>
      </c>
      <c r="G9" s="130">
        <f>ATB_Total!G9/ATB_per_capita!$I9*1000</f>
        <v>-126.60377277912019</v>
      </c>
      <c r="H9" s="145">
        <f>ATB_Total!H9/ATB_per_capita!$I9*1000</f>
        <v>22242.542504098368</v>
      </c>
      <c r="I9" s="146">
        <v>355766</v>
      </c>
      <c r="J9" s="138"/>
    </row>
    <row r="10" spans="1:10">
      <c r="B10" s="45" t="s">
        <v>51</v>
      </c>
      <c r="C10" s="127">
        <f>ATB_Total!C10/ATB_per_capita!$I10*1000</f>
        <v>12336.595290315134</v>
      </c>
      <c r="D10" s="127">
        <f>ATB_Total!D10/ATB_per_capita!$I10*1000</f>
        <v>644.00855298395481</v>
      </c>
      <c r="E10" s="127">
        <f>ATB_Total!E10/ATB_per_capita!$I10*1000</f>
        <v>1304.1062012005079</v>
      </c>
      <c r="F10" s="127">
        <f>ATB_Total!F10/ATB_per_capita!$I10*1000</f>
        <v>2807.3595867482395</v>
      </c>
      <c r="G10" s="127">
        <f>ATB_Total!G10/ATB_per_capita!$I10*1000</f>
        <v>68.063666528128039</v>
      </c>
      <c r="H10" s="143">
        <f>ATB_Total!H10/ATB_per_capita!$I10*1000</f>
        <v>17160.133297775959</v>
      </c>
      <c r="I10" s="144">
        <v>34652</v>
      </c>
      <c r="J10" s="138"/>
    </row>
    <row r="11" spans="1:10">
      <c r="B11" s="48" t="s">
        <v>52</v>
      </c>
      <c r="C11" s="130">
        <f>ATB_Total!C11/ATB_per_capita!$I11*1000</f>
        <v>26873.12191870133</v>
      </c>
      <c r="D11" s="130">
        <f>ATB_Total!D11/ATB_per_capita!$I11*1000</f>
        <v>506.56996390076102</v>
      </c>
      <c r="E11" s="130">
        <f>ATB_Total!E11/ATB_per_capita!$I11*1000</f>
        <v>3239.6573669428394</v>
      </c>
      <c r="F11" s="130">
        <f>ATB_Total!F11/ATB_per_capita!$I11*1000</f>
        <v>6401.6675501249001</v>
      </c>
      <c r="G11" s="130">
        <f>ATB_Total!G11/ATB_per_capita!$I11*1000</f>
        <v>-63.607219763551463</v>
      </c>
      <c r="H11" s="145">
        <f>ATB_Total!H11/ATB_per_capita!$I11*1000</f>
        <v>36957.409579906285</v>
      </c>
      <c r="I11" s="146">
        <v>136509</v>
      </c>
      <c r="J11" s="138"/>
    </row>
    <row r="12" spans="1:10">
      <c r="B12" s="45" t="s">
        <v>53</v>
      </c>
      <c r="C12" s="127">
        <f>ATB_Total!C12/ATB_per_capita!$I12*1000</f>
        <v>15031.588971521858</v>
      </c>
      <c r="D12" s="127">
        <f>ATB_Total!D12/ATB_per_capita!$I12*1000</f>
        <v>743.98265626700527</v>
      </c>
      <c r="E12" s="127">
        <f>ATB_Total!E12/ATB_per_capita!$I12*1000</f>
        <v>1605.5565728278616</v>
      </c>
      <c r="F12" s="127">
        <f>ATB_Total!F12/ATB_per_capita!$I12*1000</f>
        <v>1318.6651460185019</v>
      </c>
      <c r="G12" s="127">
        <f>ATB_Total!G12/ATB_per_capita!$I12*1000</f>
        <v>53.216692032731757</v>
      </c>
      <c r="H12" s="143">
        <f>ATB_Total!H12/ATB_per_capita!$I12*1000</f>
        <v>18753.010038667959</v>
      </c>
      <c r="I12" s="144">
        <v>33078</v>
      </c>
      <c r="J12" s="138"/>
    </row>
    <row r="13" spans="1:10">
      <c r="B13" s="48" t="s">
        <v>54</v>
      </c>
      <c r="C13" s="130">
        <f>ATB_Total!C13/ATB_per_capita!$I13*1000</f>
        <v>28215.695503146268</v>
      </c>
      <c r="D13" s="130">
        <f>ATB_Total!D13/ATB_per_capita!$I13*1000</f>
        <v>536.72914385732088</v>
      </c>
      <c r="E13" s="130">
        <f>ATB_Total!E13/ATB_per_capita!$I13*1000</f>
        <v>5558.8239431114753</v>
      </c>
      <c r="F13" s="130">
        <f>ATB_Total!F13/ATB_per_capita!$I13*1000</f>
        <v>4037.783749424465</v>
      </c>
      <c r="G13" s="130">
        <f>ATB_Total!G13/ATB_per_capita!$I13*1000</f>
        <v>254.53937829207908</v>
      </c>
      <c r="H13" s="145">
        <f>ATB_Total!H13/ATB_per_capita!$I13*1000</f>
        <v>38603.571717831597</v>
      </c>
      <c r="I13" s="146">
        <v>39094</v>
      </c>
      <c r="J13" s="138"/>
    </row>
    <row r="14" spans="1:10">
      <c r="B14" s="45" t="s">
        <v>55</v>
      </c>
      <c r="C14" s="127">
        <f>ATB_Total!C14/ATB_per_capita!$I14*1000</f>
        <v>13583.812798572102</v>
      </c>
      <c r="D14" s="127">
        <f>ATB_Total!D14/ATB_per_capita!$I14*1000</f>
        <v>531.97137119533829</v>
      </c>
      <c r="E14" s="127">
        <f>ATB_Total!E14/ATB_per_capita!$I14*1000</f>
        <v>1841.4454017533731</v>
      </c>
      <c r="F14" s="127">
        <f>ATB_Total!F14/ATB_per_capita!$I14*1000</f>
        <v>3813.0022862092501</v>
      </c>
      <c r="G14" s="127">
        <f>ATB_Total!G14/ATB_per_capita!$I14*1000</f>
        <v>67.335108812985979</v>
      </c>
      <c r="H14" s="143">
        <f>ATB_Total!H14/ATB_per_capita!$I14*1000</f>
        <v>19837.566966543051</v>
      </c>
      <c r="I14" s="144">
        <v>38098</v>
      </c>
      <c r="J14" s="138"/>
    </row>
    <row r="15" spans="1:10">
      <c r="B15" s="48" t="s">
        <v>56</v>
      </c>
      <c r="C15" s="130">
        <f>ATB_Total!C15/ATB_per_capita!$I15*1000</f>
        <v>33975.655853314536</v>
      </c>
      <c r="D15" s="130">
        <f>ATB_Total!D15/ATB_per_capita!$I15*1000</f>
        <v>891.68311100232052</v>
      </c>
      <c r="E15" s="130">
        <f>ATB_Total!E15/ATB_per_capita!$I15*1000</f>
        <v>3962.2139972919604</v>
      </c>
      <c r="F15" s="130">
        <f>ATB_Total!F15/ATB_per_capita!$I15*1000</f>
        <v>31387.992635637052</v>
      </c>
      <c r="G15" s="130">
        <f>ATB_Total!G15/ATB_per_capita!$I15*1000</f>
        <v>-71.040488057203859</v>
      </c>
      <c r="H15" s="145">
        <f>ATB_Total!H15/ATB_per_capita!$I15*1000</f>
        <v>70146.505109188656</v>
      </c>
      <c r="I15" s="146">
        <v>106350</v>
      </c>
      <c r="J15" s="138"/>
    </row>
    <row r="16" spans="1:10">
      <c r="B16" s="45" t="s">
        <v>57</v>
      </c>
      <c r="C16" s="127">
        <f>ATB_Total!C16/ATB_per_capita!$I16*1000</f>
        <v>15361.954419835434</v>
      </c>
      <c r="D16" s="127">
        <f>ATB_Total!D16/ATB_per_capita!$I16*1000</f>
        <v>606.90212037015294</v>
      </c>
      <c r="E16" s="127">
        <f>ATB_Total!E16/ATB_per_capita!$I16*1000</f>
        <v>999.26754552927628</v>
      </c>
      <c r="F16" s="127">
        <f>ATB_Total!F16/ATB_per_capita!$I16*1000</f>
        <v>3630.635889095051</v>
      </c>
      <c r="G16" s="127">
        <f>ATB_Total!G16/ATB_per_capita!$I16*1000</f>
        <v>-52.153129045586176</v>
      </c>
      <c r="H16" s="143">
        <f>ATB_Total!H16/ATB_per_capita!$I16*1000</f>
        <v>20546.606845784328</v>
      </c>
      <c r="I16" s="144">
        <v>255462</v>
      </c>
      <c r="J16" s="138"/>
    </row>
    <row r="17" spans="2:10">
      <c r="B17" s="48" t="s">
        <v>58</v>
      </c>
      <c r="C17" s="130">
        <f>ATB_Total!C17/ATB_per_capita!$I17*1000</f>
        <v>16678.76743959944</v>
      </c>
      <c r="D17" s="130">
        <f>ATB_Total!D17/ATB_per_capita!$I17*1000</f>
        <v>424.46667065678218</v>
      </c>
      <c r="E17" s="130">
        <f>ATB_Total!E17/ATB_per_capita!$I17*1000</f>
        <v>946.10356642846727</v>
      </c>
      <c r="F17" s="130">
        <f>ATB_Total!F17/ATB_per_capita!$I17*1000</f>
        <v>4156.1084054413168</v>
      </c>
      <c r="G17" s="130">
        <f>ATB_Total!G17/ATB_per_capita!$I17*1000</f>
        <v>105.99549261387691</v>
      </c>
      <c r="H17" s="145">
        <f>ATB_Total!H17/ATB_per_capita!$I17*1000</f>
        <v>22311.441574739882</v>
      </c>
      <c r="I17" s="146">
        <v>246852</v>
      </c>
      <c r="J17" s="138"/>
    </row>
    <row r="18" spans="2:10">
      <c r="B18" s="45" t="s">
        <v>59</v>
      </c>
      <c r="C18" s="127">
        <f>ATB_Total!C18/ATB_per_capita!$I18*1000</f>
        <v>20857.600138556492</v>
      </c>
      <c r="D18" s="127">
        <f>ATB_Total!D18/ATB_per_capita!$I18*1000</f>
        <v>3428.8650658941092</v>
      </c>
      <c r="E18" s="127">
        <f>ATB_Total!E18/ATB_per_capita!$I18*1000</f>
        <v>2818.3602202418442</v>
      </c>
      <c r="F18" s="127">
        <f>ATB_Total!F18/ATB_per_capita!$I18*1000</f>
        <v>12845.756043477348</v>
      </c>
      <c r="G18" s="127">
        <f>ATB_Total!G18/ATB_per_capita!$I18*1000</f>
        <v>392.82606874125042</v>
      </c>
      <c r="H18" s="143">
        <f>ATB_Total!H18/ATB_per_capita!$I18*1000</f>
        <v>40343.407536911043</v>
      </c>
      <c r="I18" s="144">
        <v>190536</v>
      </c>
      <c r="J18" s="138"/>
    </row>
    <row r="19" spans="2:10">
      <c r="B19" s="48" t="s">
        <v>60</v>
      </c>
      <c r="C19" s="130">
        <f>ATB_Total!C19/ATB_per_capita!$I19*1000</f>
        <v>22716.650545597437</v>
      </c>
      <c r="D19" s="130">
        <f>ATB_Total!D19/ATB_per_capita!$I19*1000</f>
        <v>1236.4512058763714</v>
      </c>
      <c r="E19" s="130">
        <f>ATB_Total!E19/ATB_per_capita!$I19*1000</f>
        <v>1510.3827255539099</v>
      </c>
      <c r="F19" s="130">
        <f>ATB_Total!F19/ATB_per_capita!$I19*1000</f>
        <v>3878.0718303207086</v>
      </c>
      <c r="G19" s="130">
        <f>ATB_Total!G19/ATB_per_capita!$I19*1000</f>
        <v>-70.963153000849672</v>
      </c>
      <c r="H19" s="145">
        <f>ATB_Total!H19/ATB_per_capita!$I19*1000</f>
        <v>29270.593154347578</v>
      </c>
      <c r="I19" s="146">
        <v>264664</v>
      </c>
      <c r="J19" s="138"/>
    </row>
    <row r="20" spans="2:10">
      <c r="B20" s="45" t="s">
        <v>61</v>
      </c>
      <c r="C20" s="127">
        <f>ATB_Total!C20/ATB_per_capita!$I20*1000</f>
        <v>15913.732527389497</v>
      </c>
      <c r="D20" s="127">
        <f>ATB_Total!D20/ATB_per_capita!$I20*1000</f>
        <v>1448.2029899488234</v>
      </c>
      <c r="E20" s="127">
        <f>ATB_Total!E20/ATB_per_capita!$I20*1000</f>
        <v>1509.3532901937506</v>
      </c>
      <c r="F20" s="127">
        <f>ATB_Total!F20/ATB_per_capita!$I20*1000</f>
        <v>9146.2658386853036</v>
      </c>
      <c r="G20" s="127">
        <f>ATB_Total!G20/ATB_per_capita!$I20*1000</f>
        <v>40.943132063984592</v>
      </c>
      <c r="H20" s="143">
        <f>ATB_Total!H20/ATB_per_capita!$I20*1000</f>
        <v>28058.497778281362</v>
      </c>
      <c r="I20" s="144">
        <v>74116</v>
      </c>
      <c r="J20" s="138"/>
    </row>
    <row r="21" spans="2:10">
      <c r="B21" s="48" t="s">
        <v>62</v>
      </c>
      <c r="C21" s="130">
        <f>ATB_Total!C21/ATB_per_capita!$I21*1000</f>
        <v>16069.0230871971</v>
      </c>
      <c r="D21" s="130">
        <f>ATB_Total!D21/ATB_per_capita!$I21*1000</f>
        <v>487.12589761204543</v>
      </c>
      <c r="E21" s="130">
        <f>ATB_Total!E21/ATB_per_capita!$I21*1000</f>
        <v>1971.9010367487122</v>
      </c>
      <c r="F21" s="130">
        <f>ATB_Total!F21/ATB_per_capita!$I21*1000</f>
        <v>3061.1438733066211</v>
      </c>
      <c r="G21" s="130">
        <f>ATB_Total!G21/ATB_per_capita!$I21*1000</f>
        <v>-144.23824207890388</v>
      </c>
      <c r="H21" s="145">
        <f>ATB_Total!H21/ATB_per_capita!$I21*1000</f>
        <v>21444.955652785575</v>
      </c>
      <c r="I21" s="146">
        <v>52410</v>
      </c>
      <c r="J21" s="138"/>
    </row>
    <row r="22" spans="2:10">
      <c r="B22" s="45" t="s">
        <v>63</v>
      </c>
      <c r="C22" s="127">
        <f>ATB_Total!C22/ATB_per_capita!$I22*1000</f>
        <v>16839.641022219257</v>
      </c>
      <c r="D22" s="127">
        <f>ATB_Total!D22/ATB_per_capita!$I22*1000</f>
        <v>415.43762434992061</v>
      </c>
      <c r="E22" s="127">
        <f>ATB_Total!E22/ATB_per_capita!$I22*1000</f>
        <v>2469.7450144792156</v>
      </c>
      <c r="F22" s="127">
        <f>ATB_Total!F22/ATB_per_capita!$I22*1000</f>
        <v>4883.1934609995333</v>
      </c>
      <c r="G22" s="127">
        <f>ATB_Total!G22/ATB_per_capita!$I22*1000</f>
        <v>-115.97208940074374</v>
      </c>
      <c r="H22" s="143">
        <f>ATB_Total!H22/ATB_per_capita!$I22*1000</f>
        <v>24492.045032647184</v>
      </c>
      <c r="I22" s="144">
        <v>14987</v>
      </c>
      <c r="J22" s="138"/>
    </row>
    <row r="23" spans="2:10">
      <c r="B23" s="48" t="s">
        <v>64</v>
      </c>
      <c r="C23" s="130">
        <f>ATB_Total!C23/ATB_per_capita!$I23*1000</f>
        <v>15304.938633202941</v>
      </c>
      <c r="D23" s="130">
        <f>ATB_Total!D23/ATB_per_capita!$I23*1000</f>
        <v>629.78182130968707</v>
      </c>
      <c r="E23" s="130">
        <f>ATB_Total!E23/ATB_per_capita!$I23*1000</f>
        <v>1817.4173272932005</v>
      </c>
      <c r="F23" s="130">
        <f>ATB_Total!F23/ATB_per_capita!$I23*1000</f>
        <v>3966.0578778825688</v>
      </c>
      <c r="G23" s="130">
        <f>ATB_Total!G23/ATB_per_capita!$I23*1000</f>
        <v>107.45644334420612</v>
      </c>
      <c r="H23" s="145">
        <f>ATB_Total!H23/ATB_per_capita!$I23*1000</f>
        <v>21825.652103032604</v>
      </c>
      <c r="I23" s="146">
        <v>460917</v>
      </c>
      <c r="J23" s="138"/>
    </row>
    <row r="24" spans="2:10">
      <c r="B24" s="45" t="s">
        <v>65</v>
      </c>
      <c r="C24" s="127">
        <f>ATB_Total!C24/ATB_per_capita!$I24*1000</f>
        <v>15611.88466102448</v>
      </c>
      <c r="D24" s="127">
        <f>ATB_Total!D24/ATB_per_capita!$I24*1000</f>
        <v>1415.6001999735909</v>
      </c>
      <c r="E24" s="127">
        <f>ATB_Total!E24/ATB_per_capita!$I24*1000</f>
        <v>2166.2147422698731</v>
      </c>
      <c r="F24" s="127">
        <f>ATB_Total!F24/ATB_per_capita!$I24*1000</f>
        <v>3725.4426901624174</v>
      </c>
      <c r="G24" s="127">
        <f>ATB_Total!G24/ATB_per_capita!$I24*1000</f>
        <v>156.73286276210197</v>
      </c>
      <c r="H24" s="143">
        <f>ATB_Total!H24/ATB_per_capita!$I24*1000</f>
        <v>23075.875156192462</v>
      </c>
      <c r="I24" s="144">
        <v>191297</v>
      </c>
      <c r="J24" s="138"/>
    </row>
    <row r="25" spans="2:10">
      <c r="B25" s="48" t="s">
        <v>66</v>
      </c>
      <c r="C25" s="130">
        <f>ATB_Total!C25/ATB_per_capita!$I25*1000</f>
        <v>18561.281530530934</v>
      </c>
      <c r="D25" s="130">
        <f>ATB_Total!D25/ATB_per_capita!$I25*1000</f>
        <v>1200.4041650297713</v>
      </c>
      <c r="E25" s="130">
        <f>ATB_Total!E25/ATB_per_capita!$I25*1000</f>
        <v>1714.1407892699233</v>
      </c>
      <c r="F25" s="130">
        <f>ATB_Total!F25/ATB_per_capita!$I25*1000</f>
        <v>4079.5091629820809</v>
      </c>
      <c r="G25" s="130">
        <f>ATB_Total!G25/ATB_per_capita!$I25*1000</f>
        <v>0.36838825664389302</v>
      </c>
      <c r="H25" s="145">
        <f>ATB_Total!H25/ATB_per_capita!$I25*1000</f>
        <v>25555.704036069354</v>
      </c>
      <c r="I25" s="146">
        <v>567228</v>
      </c>
      <c r="J25" s="138"/>
    </row>
    <row r="26" spans="2:10">
      <c r="B26" s="45" t="s">
        <v>67</v>
      </c>
      <c r="C26" s="127">
        <f>ATB_Total!C26/ATB_per_capita!$I26*1000</f>
        <v>15415.763542588058</v>
      </c>
      <c r="D26" s="127">
        <f>ATB_Total!D26/ATB_per_capita!$I26*1000</f>
        <v>648.91253529296523</v>
      </c>
      <c r="E26" s="127">
        <f>ATB_Total!E26/ATB_per_capita!$I26*1000</f>
        <v>1691.1148999448769</v>
      </c>
      <c r="F26" s="127">
        <f>ATB_Total!F26/ATB_per_capita!$I26*1000</f>
        <v>3385.7620422953496</v>
      </c>
      <c r="G26" s="127">
        <f>ATB_Total!G26/ATB_per_capita!$I26*1000</f>
        <v>54.033176726419264</v>
      </c>
      <c r="H26" s="143">
        <f>ATB_Total!H26/ATB_per_capita!$I26*1000</f>
        <v>21195.586196847671</v>
      </c>
      <c r="I26" s="144">
        <v>234021</v>
      </c>
      <c r="J26" s="138"/>
    </row>
    <row r="27" spans="2:10">
      <c r="B27" s="48" t="s">
        <v>68</v>
      </c>
      <c r="C27" s="130">
        <f>ATB_Total!C27/ATB_per_capita!$I27*1000</f>
        <v>16796.425212249145</v>
      </c>
      <c r="D27" s="130">
        <f>ATB_Total!D27/ATB_per_capita!$I27*1000</f>
        <v>2489.4413609262911</v>
      </c>
      <c r="E27" s="130">
        <f>ATB_Total!E27/ATB_per_capita!$I27*1000</f>
        <v>1347.1601426065902</v>
      </c>
      <c r="F27" s="130">
        <f>ATB_Total!F27/ATB_per_capita!$I27*1000</f>
        <v>6455.3011361343497</v>
      </c>
      <c r="G27" s="130">
        <f>ATB_Total!G27/ATB_per_capita!$I27*1000</f>
        <v>341.84849644831257</v>
      </c>
      <c r="H27" s="145">
        <f>ATB_Total!H27/ATB_per_capita!$I27*1000</f>
        <v>27430.17634836469</v>
      </c>
      <c r="I27" s="146">
        <v>322145</v>
      </c>
      <c r="J27" s="138"/>
    </row>
    <row r="28" spans="2:10">
      <c r="B28" s="45" t="s">
        <v>69</v>
      </c>
      <c r="C28" s="127">
        <f>ATB_Total!C28/ATB_per_capita!$I28*1000</f>
        <v>19993.490573146653</v>
      </c>
      <c r="D28" s="127">
        <f>ATB_Total!D28/ATB_per_capita!$I28*1000</f>
        <v>1102.6026011177264</v>
      </c>
      <c r="E28" s="127">
        <f>ATB_Total!E28/ATB_per_capita!$I28*1000</f>
        <v>1607.0422317001494</v>
      </c>
      <c r="F28" s="127">
        <f>ATB_Total!F28/ATB_per_capita!$I28*1000</f>
        <v>4723.0001969767764</v>
      </c>
      <c r="G28" s="127">
        <f>ATB_Total!G28/ATB_per_capita!$I28*1000</f>
        <v>154.97626702752046</v>
      </c>
      <c r="H28" s="143">
        <f>ATB_Total!H28/ATB_per_capita!$I28*1000</f>
        <v>27581.111869968827</v>
      </c>
      <c r="I28" s="144">
        <v>663530</v>
      </c>
      <c r="J28" s="138"/>
    </row>
    <row r="29" spans="2:10">
      <c r="B29" s="48" t="s">
        <v>70</v>
      </c>
      <c r="C29" s="130">
        <f>ATB_Total!C29/ATB_per_capita!$I29*1000</f>
        <v>14767.270410013572</v>
      </c>
      <c r="D29" s="130">
        <f>ATB_Total!D29/ATB_per_capita!$I29*1000</f>
        <v>984.03335711205159</v>
      </c>
      <c r="E29" s="130">
        <f>ATB_Total!E29/ATB_per_capita!$I29*1000</f>
        <v>1163.4907987856056</v>
      </c>
      <c r="F29" s="130">
        <f>ATB_Total!F29/ATB_per_capita!$I29*1000</f>
        <v>2294.6400960877568</v>
      </c>
      <c r="G29" s="130">
        <f>ATB_Total!G29/ATB_per_capita!$I29*1000</f>
        <v>187.00819702824049</v>
      </c>
      <c r="H29" s="145">
        <f>ATB_Total!H29/ATB_per_capita!$I29*1000</f>
        <v>19396.442859027229</v>
      </c>
      <c r="I29" s="146">
        <v>289527</v>
      </c>
      <c r="J29" s="138"/>
    </row>
    <row r="30" spans="2:10">
      <c r="B30" s="45" t="s">
        <v>71</v>
      </c>
      <c r="C30" s="127">
        <f>ATB_Total!C30/ATB_per_capita!$I30*1000</f>
        <v>16093.969596889974</v>
      </c>
      <c r="D30" s="127">
        <f>ATB_Total!D30/ATB_per_capita!$I30*1000</f>
        <v>1159.3475489302607</v>
      </c>
      <c r="E30" s="127">
        <f>ATB_Total!E30/ATB_per_capita!$I30*1000</f>
        <v>1108.1519485994836</v>
      </c>
      <c r="F30" s="127">
        <f>ATB_Total!F30/ATB_per_capita!$I30*1000</f>
        <v>10565.20429046609</v>
      </c>
      <c r="G30" s="127">
        <f>ATB_Total!G30/ATB_per_capita!$I30*1000</f>
        <v>125.04686821103859</v>
      </c>
      <c r="H30" s="143">
        <f>ATB_Total!H30/ATB_per_capita!$I30*1000</f>
        <v>29051.720253096846</v>
      </c>
      <c r="I30" s="144">
        <v>169259</v>
      </c>
      <c r="J30" s="138"/>
    </row>
    <row r="31" spans="2:10">
      <c r="B31" s="48" t="s">
        <v>72</v>
      </c>
      <c r="C31" s="130">
        <f>ATB_Total!C31/ATB_per_capita!$I31*1000</f>
        <v>23999.99496245887</v>
      </c>
      <c r="D31" s="130">
        <f>ATB_Total!D31/ATB_per_capita!$I31*1000</f>
        <v>4292.2342655965476</v>
      </c>
      <c r="E31" s="130">
        <f>ATB_Total!E31/ATB_per_capita!$I31*1000</f>
        <v>1624.4255531563629</v>
      </c>
      <c r="F31" s="130">
        <f>ATB_Total!F31/ATB_per_capita!$I31*1000</f>
        <v>14637.945051188286</v>
      </c>
      <c r="G31" s="130">
        <f>ATB_Total!G31/ATB_per_capita!$I31*1000</f>
        <v>-35.581988255464857</v>
      </c>
      <c r="H31" s="145">
        <f>ATB_Total!H31/ATB_per_capita!$I31*1000</f>
        <v>44519.017844144597</v>
      </c>
      <c r="I31" s="146">
        <v>436721</v>
      </c>
      <c r="J31" s="138"/>
    </row>
    <row r="32" spans="2:10">
      <c r="B32" s="45" t="s">
        <v>73</v>
      </c>
      <c r="C32" s="127">
        <f>ATB_Total!C32/ATB_per_capita!$I32*1000</f>
        <v>12946.460867772244</v>
      </c>
      <c r="D32" s="127">
        <f>ATB_Total!D32/ATB_per_capita!$I32*1000</f>
        <v>985.83638301320514</v>
      </c>
      <c r="E32" s="127">
        <f>ATB_Total!E32/ATB_per_capita!$I32*1000</f>
        <v>850.06686500338742</v>
      </c>
      <c r="F32" s="127">
        <f>ATB_Total!F32/ATB_per_capita!$I32*1000</f>
        <v>5288.5805487643229</v>
      </c>
      <c r="G32" s="127">
        <f>ATB_Total!G32/ATB_per_capita!$I32*1000</f>
        <v>0.87648076505755246</v>
      </c>
      <c r="H32" s="143">
        <f>ATB_Total!H32/ATB_per_capita!$I32*1000</f>
        <v>20071.821145318216</v>
      </c>
      <c r="I32" s="144">
        <v>67898</v>
      </c>
      <c r="J32" s="138"/>
    </row>
    <row r="33" spans="1:10">
      <c r="A33" s="52"/>
      <c r="B33" s="53" t="s">
        <v>74</v>
      </c>
      <c r="C33" s="54">
        <f>ATB_Total!C33/ATB_per_capita!$I33*1000</f>
        <v>18940.6522641878</v>
      </c>
      <c r="D33" s="54">
        <f>ATB_Total!D33/ATB_per_capita!$I33*1000</f>
        <v>1185.7868774855453</v>
      </c>
      <c r="E33" s="54">
        <f>ATB_Total!E33/ATB_per_capita!$I33*1000</f>
        <v>1870.9740342680179</v>
      </c>
      <c r="F33" s="54">
        <f>ATB_Total!F33/ATB_per_capita!$I33*1000</f>
        <v>7403.9128153089032</v>
      </c>
      <c r="G33" s="54">
        <f>ATB_Total!G33/ATB_per_capita!$I33*1000</f>
        <v>-0.79563969507294052</v>
      </c>
      <c r="H33" s="54">
        <f>ATB_Total!H33/ATB_per_capita!$I33*1000</f>
        <v>29400.53035155519</v>
      </c>
      <c r="I33" s="55">
        <f>SUM(I7:I32)</f>
        <v>7501255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2005</v>
      </c>
      <c r="B1" s="57"/>
      <c r="C1" s="57"/>
    </row>
    <row r="2" spans="1:10" ht="18.75" customHeight="1">
      <c r="A2" s="147" t="str">
        <f>Info!A4</f>
        <v>Reference year 2009</v>
      </c>
      <c r="H2" s="20" t="str">
        <f>Info!C28</f>
        <v>FA_2009_20120423</v>
      </c>
    </row>
    <row r="3" spans="1:10" s="1" customFormat="1">
      <c r="A3" s="23" t="s">
        <v>23</v>
      </c>
      <c r="B3" s="24" t="s">
        <v>76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39.75" customHeight="1">
      <c r="A4" s="148"/>
      <c r="B4" s="33" t="s">
        <v>41</v>
      </c>
      <c r="C4" s="33" t="s">
        <v>103</v>
      </c>
      <c r="D4" s="33" t="s">
        <v>80</v>
      </c>
      <c r="E4" s="106" t="s">
        <v>83</v>
      </c>
      <c r="F4" s="106" t="s">
        <v>84</v>
      </c>
      <c r="G4" s="33" t="s">
        <v>100</v>
      </c>
      <c r="H4" s="34" t="s">
        <v>106</v>
      </c>
      <c r="I4" s="7"/>
    </row>
    <row r="5" spans="1:10" s="35" customFormat="1" ht="11.25" customHeight="1">
      <c r="A5" s="86" t="s">
        <v>45</v>
      </c>
      <c r="B5" s="38" t="s">
        <v>110</v>
      </c>
      <c r="C5" s="38" t="s">
        <v>110</v>
      </c>
      <c r="D5" s="38" t="s">
        <v>110</v>
      </c>
      <c r="E5" s="38" t="s">
        <v>110</v>
      </c>
      <c r="F5" s="38" t="s">
        <v>110</v>
      </c>
      <c r="G5" s="38" t="s">
        <v>110</v>
      </c>
      <c r="H5" s="39" t="s">
        <v>110</v>
      </c>
      <c r="I5" s="149"/>
    </row>
    <row r="6" spans="1:10">
      <c r="A6" s="41" t="s">
        <v>48</v>
      </c>
      <c r="B6" s="150">
        <f>ATB_Total!C7/ATB_Total!$H7</f>
        <v>0.5735803153057436</v>
      </c>
      <c r="C6" s="150">
        <f>ATB_Total!D7/ATB_Total!$H7</f>
        <v>2.4310802058342209E-2</v>
      </c>
      <c r="D6" s="150">
        <f>ATB_Total!E7/ATB_Total!$H7</f>
        <v>6.6147362673985452E-2</v>
      </c>
      <c r="E6" s="150">
        <f>LE!B9/ATB_Total!$H7</f>
        <v>0.30617851188910467</v>
      </c>
      <c r="F6" s="150">
        <f>LE!C9/ATB_Total!$H7</f>
        <v>3.4149528748459758E-2</v>
      </c>
      <c r="G6" s="150">
        <f>ATB_Total!G7/ATB_Total!$H7</f>
        <v>-4.3665206756356512E-3</v>
      </c>
      <c r="H6" s="151">
        <f t="shared" ref="H6:H32" si="0">SUM(B6:G6)</f>
        <v>0.99999999999999989</v>
      </c>
      <c r="I6" s="152" t="s">
        <v>48</v>
      </c>
      <c r="J6" s="138"/>
    </row>
    <row r="7" spans="1:10">
      <c r="A7" s="45" t="s">
        <v>49</v>
      </c>
      <c r="B7" s="153">
        <f>ATB_Total!C8/ATB_Total!$H8</f>
        <v>0.68230344181729097</v>
      </c>
      <c r="C7" s="153">
        <f>ATB_Total!D8/ATB_Total!$H8</f>
        <v>2.0495537705639211E-2</v>
      </c>
      <c r="D7" s="153">
        <f>ATB_Total!E8/ATB_Total!$H8</f>
        <v>7.2890685950521089E-2</v>
      </c>
      <c r="E7" s="153">
        <f>LE!B10/ATB_Total!$H8</f>
        <v>0.21903383904938306</v>
      </c>
      <c r="F7" s="153">
        <f>LE!C10/ATB_Total!$H8</f>
        <v>1.2587098071160669E-2</v>
      </c>
      <c r="G7" s="153">
        <f>ATB_Total!G8/ATB_Total!$H8</f>
        <v>-7.3106025939950019E-3</v>
      </c>
      <c r="H7" s="154">
        <f t="shared" si="0"/>
        <v>0.99999999999999989</v>
      </c>
      <c r="I7" s="155" t="s">
        <v>49</v>
      </c>
      <c r="J7" s="138"/>
    </row>
    <row r="8" spans="1:10">
      <c r="A8" s="48" t="s">
        <v>50</v>
      </c>
      <c r="B8" s="156">
        <f>ATB_Total!C9/ATB_Total!$H9</f>
        <v>0.71491635821237265</v>
      </c>
      <c r="C8" s="156">
        <f>ATB_Total!D9/ATB_Total!$H9</f>
        <v>2.3445334714282486E-2</v>
      </c>
      <c r="D8" s="156">
        <f>ATB_Total!E9/ATB_Total!$H9</f>
        <v>7.8688261340502719E-2</v>
      </c>
      <c r="E8" s="156">
        <f>LE!B11/ATB_Total!$H9</f>
        <v>0.16036774777388604</v>
      </c>
      <c r="F8" s="156">
        <f>LE!C11/ATB_Total!$H9</f>
        <v>2.8274262929048492E-2</v>
      </c>
      <c r="G8" s="156">
        <f>ATB_Total!G9/ATB_Total!$H9</f>
        <v>-5.6919649700924446E-3</v>
      </c>
      <c r="H8" s="157">
        <f t="shared" si="0"/>
        <v>1</v>
      </c>
      <c r="I8" s="158" t="s">
        <v>50</v>
      </c>
      <c r="J8" s="138"/>
    </row>
    <row r="9" spans="1:10">
      <c r="A9" s="45" t="s">
        <v>51</v>
      </c>
      <c r="B9" s="153">
        <f>ATB_Total!C10/ATB_Total!$H10</f>
        <v>0.71891022501054924</v>
      </c>
      <c r="C9" s="153">
        <f>ATB_Total!D10/ATB_Total!$H10</f>
        <v>3.7529344429242953E-2</v>
      </c>
      <c r="D9" s="153">
        <f>ATB_Total!E10/ATB_Total!$H10</f>
        <v>7.5996274537653313E-2</v>
      </c>
      <c r="E9" s="153">
        <f>LE!B12/ATB_Total!$H10</f>
        <v>0.16274224592590233</v>
      </c>
      <c r="F9" s="153">
        <f>LE!C12/ATB_Total!$H10</f>
        <v>8.5552677392204874E-4</v>
      </c>
      <c r="G9" s="153">
        <f>ATB_Total!G10/ATB_Total!$H10</f>
        <v>3.9663833227303325E-3</v>
      </c>
      <c r="H9" s="154">
        <f t="shared" si="0"/>
        <v>1.0000000000000002</v>
      </c>
      <c r="I9" s="155" t="s">
        <v>51</v>
      </c>
      <c r="J9" s="138"/>
    </row>
    <row r="10" spans="1:10">
      <c r="A10" s="48" t="s">
        <v>52</v>
      </c>
      <c r="B10" s="156">
        <f>ATB_Total!C11/ATB_Total!$H11</f>
        <v>0.72713759498209607</v>
      </c>
      <c r="C10" s="156">
        <f>ATB_Total!D11/ATB_Total!$H11</f>
        <v>1.3706857965937711E-2</v>
      </c>
      <c r="D10" s="156">
        <f>ATB_Total!E11/ATB_Total!$H11</f>
        <v>8.7659211069388343E-2</v>
      </c>
      <c r="E10" s="156">
        <f>LE!B13/ATB_Total!$H11</f>
        <v>0.13591744583941184</v>
      </c>
      <c r="F10" s="156">
        <f>LE!C13/ATB_Total!$H11</f>
        <v>3.729998533047954E-2</v>
      </c>
      <c r="G10" s="156">
        <f>ATB_Total!G11/ATB_Total!$H11</f>
        <v>-1.7210951873135251E-3</v>
      </c>
      <c r="H10" s="157">
        <f t="shared" si="0"/>
        <v>1.0000000000000002</v>
      </c>
      <c r="I10" s="158" t="s">
        <v>52</v>
      </c>
      <c r="J10" s="138"/>
    </row>
    <row r="11" spans="1:10">
      <c r="A11" s="45" t="s">
        <v>53</v>
      </c>
      <c r="B11" s="153">
        <f>ATB_Total!C12/ATB_Total!$H12</f>
        <v>0.80155606702749693</v>
      </c>
      <c r="C11" s="153">
        <f>ATB_Total!D12/ATB_Total!$H12</f>
        <v>3.9672706127333299E-2</v>
      </c>
      <c r="D11" s="153">
        <f>ATB_Total!E12/ATB_Total!$H12</f>
        <v>8.5615939495433946E-2</v>
      </c>
      <c r="E11" s="153">
        <f>LE!B14/ATB_Total!$H12</f>
        <v>6.7355291451032459E-2</v>
      </c>
      <c r="F11" s="153">
        <f>LE!C14/ATB_Total!$H12</f>
        <v>2.9622278858348929E-3</v>
      </c>
      <c r="G11" s="153">
        <f>ATB_Total!G12/ATB_Total!$H12</f>
        <v>2.8377680128683904E-3</v>
      </c>
      <c r="H11" s="154">
        <f t="shared" si="0"/>
        <v>0.99999999999999989</v>
      </c>
      <c r="I11" s="155" t="s">
        <v>53</v>
      </c>
      <c r="J11" s="138"/>
    </row>
    <row r="12" spans="1:10">
      <c r="A12" s="48" t="s">
        <v>54</v>
      </c>
      <c r="B12" s="156">
        <f>ATB_Total!C13/ATB_Total!$H13</f>
        <v>0.73090893530229972</v>
      </c>
      <c r="C12" s="156">
        <f>ATB_Total!D13/ATB_Total!$H13</f>
        <v>1.3903613577015132E-2</v>
      </c>
      <c r="D12" s="156">
        <f>ATB_Total!E13/ATB_Total!$H13</f>
        <v>0.14399765865560482</v>
      </c>
      <c r="E12" s="156">
        <f>LE!B15/ATB_Total!$H13</f>
        <v>8.9218362090414477E-2</v>
      </c>
      <c r="F12" s="156">
        <f>LE!C15/ATB_Total!$H13</f>
        <v>1.5377756085856448E-2</v>
      </c>
      <c r="G12" s="156">
        <f>ATB_Total!G13/ATB_Total!$H13</f>
        <v>6.5936742888094806E-3</v>
      </c>
      <c r="H12" s="157">
        <f t="shared" si="0"/>
        <v>1</v>
      </c>
      <c r="I12" s="158" t="s">
        <v>54</v>
      </c>
      <c r="J12" s="138"/>
    </row>
    <row r="13" spans="1:10">
      <c r="A13" s="45" t="s">
        <v>55</v>
      </c>
      <c r="B13" s="153">
        <f>ATB_Total!C14/ATB_Total!$H14</f>
        <v>0.68475195680406842</v>
      </c>
      <c r="C13" s="153">
        <f>ATB_Total!D14/ATB_Total!$H14</f>
        <v>2.6816361708698045E-2</v>
      </c>
      <c r="D13" s="153">
        <f>ATB_Total!E14/ATB_Total!$H14</f>
        <v>9.2826171922144152E-2</v>
      </c>
      <c r="E13" s="153">
        <f>LE!B16/ATB_Total!$H14</f>
        <v>0.12727032433329122</v>
      </c>
      <c r="F13" s="153">
        <f>LE!C16/ATB_Total!$H14</f>
        <v>6.4940862282489298E-2</v>
      </c>
      <c r="G13" s="153">
        <f>ATB_Total!G14/ATB_Total!$H14</f>
        <v>3.3943229493087366E-3</v>
      </c>
      <c r="H13" s="154">
        <f t="shared" si="0"/>
        <v>0.99999999999999989</v>
      </c>
      <c r="I13" s="155" t="s">
        <v>55</v>
      </c>
      <c r="J13" s="138"/>
    </row>
    <row r="14" spans="1:10">
      <c r="A14" s="48" t="s">
        <v>56</v>
      </c>
      <c r="B14" s="156">
        <f>ATB_Total!C15/ATB_Total!$H15</f>
        <v>0.48435279563007022</v>
      </c>
      <c r="C14" s="156">
        <f>ATB_Total!D15/ATB_Total!$H15</f>
        <v>1.271172540405747E-2</v>
      </c>
      <c r="D14" s="156">
        <f>ATB_Total!E15/ATB_Total!$H15</f>
        <v>5.6484838284166214E-2</v>
      </c>
      <c r="E14" s="156">
        <f>LE!B17/ATB_Total!$H15</f>
        <v>0.21387379558580702</v>
      </c>
      <c r="F14" s="156">
        <f>LE!C17/ATB_Total!$H15</f>
        <v>0.23358958960749837</v>
      </c>
      <c r="G14" s="156">
        <f>ATB_Total!G15/ATB_Total!$H15</f>
        <v>-1.0127445115993114E-3</v>
      </c>
      <c r="H14" s="157">
        <f t="shared" si="0"/>
        <v>1</v>
      </c>
      <c r="I14" s="158" t="s">
        <v>56</v>
      </c>
      <c r="J14" s="138"/>
    </row>
    <row r="15" spans="1:10">
      <c r="A15" s="45" t="s">
        <v>57</v>
      </c>
      <c r="B15" s="153">
        <f>ATB_Total!C16/ATB_Total!$H16</f>
        <v>0.74766381306348595</v>
      </c>
      <c r="C15" s="153">
        <f>ATB_Total!D16/ATB_Total!$H16</f>
        <v>2.9537827093560936E-2</v>
      </c>
      <c r="D15" s="153">
        <f>ATB_Total!E16/ATB_Total!$H16</f>
        <v>4.8634188264243844E-2</v>
      </c>
      <c r="E15" s="153">
        <f>LE!B18/ATB_Total!$H16</f>
        <v>0.15937036735458285</v>
      </c>
      <c r="F15" s="153">
        <f>LE!C18/ATB_Total!$H16</f>
        <v>1.7332088498363558E-2</v>
      </c>
      <c r="G15" s="153">
        <f>ATB_Total!G16/ATB_Total!$H16</f>
        <v>-2.5382842742370745E-3</v>
      </c>
      <c r="H15" s="154">
        <f t="shared" si="0"/>
        <v>1.0000000000000002</v>
      </c>
      <c r="I15" s="155" t="s">
        <v>57</v>
      </c>
      <c r="J15" s="138"/>
    </row>
    <row r="16" spans="1:10">
      <c r="A16" s="48" t="s">
        <v>58</v>
      </c>
      <c r="B16" s="156">
        <f>ATB_Total!C17/ATB_Total!$H17</f>
        <v>0.74754324518781734</v>
      </c>
      <c r="C16" s="156">
        <f>ATB_Total!D17/ATB_Total!$H17</f>
        <v>1.9024618791882383E-2</v>
      </c>
      <c r="D16" s="156">
        <f>ATB_Total!E17/ATB_Total!$H17</f>
        <v>4.2404412250063112E-2</v>
      </c>
      <c r="E16" s="156">
        <f>LE!B19/ATB_Total!$H17</f>
        <v>0.18315781986345517</v>
      </c>
      <c r="F16" s="156">
        <f>LE!C19/ATB_Total!$H17</f>
        <v>3.1191802810220911E-3</v>
      </c>
      <c r="G16" s="156">
        <f>ATB_Total!G17/ATB_Total!$H17</f>
        <v>4.7507236257598321E-3</v>
      </c>
      <c r="H16" s="157">
        <f t="shared" si="0"/>
        <v>0.99999999999999978</v>
      </c>
      <c r="I16" s="158" t="s">
        <v>58</v>
      </c>
      <c r="J16" s="138"/>
    </row>
    <row r="17" spans="1:10">
      <c r="A17" s="45" t="s">
        <v>59</v>
      </c>
      <c r="B17" s="153">
        <f>ATB_Total!C18/ATB_Total!$H18</f>
        <v>0.5170014486127239</v>
      </c>
      <c r="C17" s="153">
        <f>ATB_Total!D18/ATB_Total!$H18</f>
        <v>8.4991954701817585E-2</v>
      </c>
      <c r="D17" s="153">
        <f>ATB_Total!E18/ATB_Total!$H18</f>
        <v>6.9859250675919388E-2</v>
      </c>
      <c r="E17" s="153">
        <f>LE!B20/ATB_Total!$H18</f>
        <v>0.30291107383135507</v>
      </c>
      <c r="F17" s="153">
        <f>LE!C20/ATB_Total!$H18</f>
        <v>1.5499214930804958E-2</v>
      </c>
      <c r="G17" s="153">
        <f>ATB_Total!G18/ATB_Total!$H18</f>
        <v>9.737057247379154E-3</v>
      </c>
      <c r="H17" s="154">
        <f t="shared" si="0"/>
        <v>1</v>
      </c>
      <c r="I17" s="155" t="s">
        <v>59</v>
      </c>
      <c r="J17" s="138"/>
    </row>
    <row r="18" spans="1:10">
      <c r="A18" s="48" t="s">
        <v>60</v>
      </c>
      <c r="B18" s="156">
        <f>ATB_Total!C19/ATB_Total!$H19</f>
        <v>0.77609122663861418</v>
      </c>
      <c r="C18" s="156">
        <f>ATB_Total!D19/ATB_Total!$H19</f>
        <v>4.224209599567752E-2</v>
      </c>
      <c r="D18" s="156">
        <f>ATB_Total!E19/ATB_Total!$H19</f>
        <v>5.1600687337952769E-2</v>
      </c>
      <c r="E18" s="156">
        <f>LE!B21/ATB_Total!$H19</f>
        <v>0.12200516124096925</v>
      </c>
      <c r="F18" s="156">
        <f>LE!C21/ATB_Total!$H19</f>
        <v>1.048521262576931E-2</v>
      </c>
      <c r="G18" s="156">
        <f>ATB_Total!G19/ATB_Total!$H19</f>
        <v>-2.4243838389831013E-3</v>
      </c>
      <c r="H18" s="157">
        <f t="shared" si="0"/>
        <v>0.99999999999999989</v>
      </c>
      <c r="I18" s="158" t="s">
        <v>60</v>
      </c>
      <c r="J18" s="138"/>
    </row>
    <row r="19" spans="1:10">
      <c r="A19" s="45" t="s">
        <v>61</v>
      </c>
      <c r="B19" s="153">
        <f>ATB_Total!C20/ATB_Total!$H20</f>
        <v>0.56716267040167401</v>
      </c>
      <c r="C19" s="153">
        <f>ATB_Total!D20/ATB_Total!$H20</f>
        <v>5.1613703676958882E-2</v>
      </c>
      <c r="D19" s="153">
        <f>ATB_Total!E20/ATB_Total!$H20</f>
        <v>5.3793089784088977E-2</v>
      </c>
      <c r="E19" s="153">
        <f>LE!B22/ATB_Total!$H20</f>
        <v>0.21607681239166304</v>
      </c>
      <c r="F19" s="153">
        <f>LE!C22/ATB_Total!$H20</f>
        <v>0.10989451761178984</v>
      </c>
      <c r="G19" s="153">
        <f>ATB_Total!G20/ATB_Total!$H20</f>
        <v>1.4592061338250463E-3</v>
      </c>
      <c r="H19" s="154">
        <f t="shared" si="0"/>
        <v>0.99999999999999956</v>
      </c>
      <c r="I19" s="155" t="s">
        <v>61</v>
      </c>
      <c r="J19" s="138"/>
    </row>
    <row r="20" spans="1:10">
      <c r="A20" s="48" t="s">
        <v>62</v>
      </c>
      <c r="B20" s="156">
        <f>ATB_Total!C21/ATB_Total!$H21</f>
        <v>0.74931482010828165</v>
      </c>
      <c r="C20" s="156">
        <f>ATB_Total!D21/ATB_Total!$H21</f>
        <v>2.2715173931766589E-2</v>
      </c>
      <c r="D20" s="156">
        <f>ATB_Total!E21/ATB_Total!$H21</f>
        <v>9.1951742343312978E-2</v>
      </c>
      <c r="E20" s="156">
        <f>LE!B23/ATB_Total!$H21</f>
        <v>0.14091400912717256</v>
      </c>
      <c r="F20" s="156">
        <f>LE!C23/ATB_Total!$H21</f>
        <v>1.8302297917359093E-3</v>
      </c>
      <c r="G20" s="156">
        <f>ATB_Total!G21/ATB_Total!$H21</f>
        <v>-6.7259753022696584E-3</v>
      </c>
      <c r="H20" s="157">
        <f t="shared" si="0"/>
        <v>0.99999999999999978</v>
      </c>
      <c r="I20" s="158" t="s">
        <v>62</v>
      </c>
      <c r="J20" s="138"/>
    </row>
    <row r="21" spans="1:10">
      <c r="A21" s="45" t="s">
        <v>63</v>
      </c>
      <c r="B21" s="153">
        <f>ATB_Total!C22/ATB_Total!$H22</f>
        <v>0.68755553077631959</v>
      </c>
      <c r="C21" s="153">
        <f>ATB_Total!D22/ATB_Total!$H22</f>
        <v>1.6962145210665514E-2</v>
      </c>
      <c r="D21" s="153">
        <f>ATB_Total!E22/ATB_Total!$H22</f>
        <v>0.10083866051965515</v>
      </c>
      <c r="E21" s="153">
        <f>LE!B24/ATB_Total!$H22</f>
        <v>0.19168681731621792</v>
      </c>
      <c r="F21" s="153">
        <f>LE!C24/ATB_Total!$H22</f>
        <v>7.6919382956706552E-3</v>
      </c>
      <c r="G21" s="153">
        <f>ATB_Total!G22/ATB_Total!$H22</f>
        <v>-4.7350921185289477E-3</v>
      </c>
      <c r="H21" s="154">
        <f t="shared" si="0"/>
        <v>1</v>
      </c>
      <c r="I21" s="155" t="s">
        <v>63</v>
      </c>
      <c r="J21" s="138"/>
    </row>
    <row r="22" spans="1:10">
      <c r="A22" s="48" t="s">
        <v>64</v>
      </c>
      <c r="B22" s="156">
        <f>ATB_Total!C23/ATB_Total!$H23</f>
        <v>0.70123625910248832</v>
      </c>
      <c r="C22" s="156">
        <f>ATB_Total!D23/ATB_Total!$H23</f>
        <v>2.885512049475859E-2</v>
      </c>
      <c r="D22" s="156">
        <f>ATB_Total!E23/ATB_Total!$H23</f>
        <v>8.3269783588306917E-2</v>
      </c>
      <c r="E22" s="156">
        <f>LE!B25/ATB_Total!$H23</f>
        <v>0.16839871838398027</v>
      </c>
      <c r="F22" s="156">
        <f>LE!C25/ATB_Total!$H23</f>
        <v>1.3316717157645453E-2</v>
      </c>
      <c r="G22" s="156">
        <f>ATB_Total!G23/ATB_Total!$H23</f>
        <v>4.9234012728204069E-3</v>
      </c>
      <c r="H22" s="157">
        <f t="shared" si="0"/>
        <v>1</v>
      </c>
      <c r="I22" s="158" t="s">
        <v>64</v>
      </c>
      <c r="J22" s="138"/>
    </row>
    <row r="23" spans="1:10">
      <c r="A23" s="45" t="s">
        <v>65</v>
      </c>
      <c r="B23" s="153">
        <f>ATB_Total!C24/ATB_Total!$H24</f>
        <v>0.67654572385026068</v>
      </c>
      <c r="C23" s="153">
        <f>ATB_Total!D24/ATB_Total!$H24</f>
        <v>6.1345461023336795E-2</v>
      </c>
      <c r="D23" s="153">
        <f>ATB_Total!E24/ATB_Total!$H24</f>
        <v>9.3873568287552667E-2</v>
      </c>
      <c r="E23" s="153">
        <f>LE!B26/ATB_Total!$H24</f>
        <v>0.14631420948728902</v>
      </c>
      <c r="F23" s="153">
        <f>LE!C26/ATB_Total!$H24</f>
        <v>1.5128971538184962E-2</v>
      </c>
      <c r="G23" s="153">
        <f>ATB_Total!G24/ATB_Total!$H24</f>
        <v>6.7920658133757651E-3</v>
      </c>
      <c r="H23" s="154">
        <f t="shared" si="0"/>
        <v>0.99999999999999989</v>
      </c>
      <c r="I23" s="155" t="s">
        <v>65</v>
      </c>
      <c r="J23" s="138"/>
    </row>
    <row r="24" spans="1:10">
      <c r="A24" s="48" t="s">
        <v>66</v>
      </c>
      <c r="B24" s="156">
        <f>ATB_Total!C25/ATB_Total!$H25</f>
        <v>0.72630679649183294</v>
      </c>
      <c r="C24" s="156">
        <f>ATB_Total!D25/ATB_Total!$H25</f>
        <v>4.6972063979748679E-2</v>
      </c>
      <c r="D24" s="156">
        <f>ATB_Total!E25/ATB_Total!$H25</f>
        <v>6.707468465163717E-2</v>
      </c>
      <c r="E24" s="156">
        <f>LE!B27/ATB_Total!$H25</f>
        <v>0.1540099699218275</v>
      </c>
      <c r="F24" s="156">
        <f>LE!C27/ATB_Total!$H25</f>
        <v>5.6220698460558785E-3</v>
      </c>
      <c r="G24" s="156">
        <f>ATB_Total!G25/ATB_Total!$H25</f>
        <v>1.441510889795677E-5</v>
      </c>
      <c r="H24" s="157">
        <f t="shared" si="0"/>
        <v>1</v>
      </c>
      <c r="I24" s="158" t="s">
        <v>66</v>
      </c>
      <c r="J24" s="138"/>
    </row>
    <row r="25" spans="1:10">
      <c r="A25" s="45" t="s">
        <v>67</v>
      </c>
      <c r="B25" s="153">
        <f>ATB_Total!C26/ATB_Total!$H26</f>
        <v>0.72731008236426031</v>
      </c>
      <c r="C25" s="153">
        <f>ATB_Total!D26/ATB_Total!$H26</f>
        <v>3.0615455938155425E-2</v>
      </c>
      <c r="D25" s="153">
        <f>ATB_Total!E26/ATB_Total!$H26</f>
        <v>7.9786182096553152E-2</v>
      </c>
      <c r="E25" s="153">
        <f>LE!B28/ATB_Total!$H26</f>
        <v>0.15726766444222071</v>
      </c>
      <c r="F25" s="153">
        <f>LE!C28/ATB_Total!$H26</f>
        <v>2.4713496549170874E-3</v>
      </c>
      <c r="G25" s="153">
        <f>ATB_Total!G26/ATB_Total!$H26</f>
        <v>2.5492655038932299E-3</v>
      </c>
      <c r="H25" s="154">
        <f t="shared" si="0"/>
        <v>1</v>
      </c>
      <c r="I25" s="155" t="s">
        <v>67</v>
      </c>
      <c r="J25" s="138"/>
    </row>
    <row r="26" spans="1:10">
      <c r="A26" s="48" t="s">
        <v>68</v>
      </c>
      <c r="B26" s="156">
        <f>ATB_Total!C27/ATB_Total!$H27</f>
        <v>0.61233383988982271</v>
      </c>
      <c r="C26" s="156">
        <f>ATB_Total!D27/ATB_Total!$H27</f>
        <v>9.0755572596772777E-2</v>
      </c>
      <c r="D26" s="156">
        <f>ATB_Total!E27/ATB_Total!$H27</f>
        <v>4.911233983688567E-2</v>
      </c>
      <c r="E26" s="156">
        <f>LE!B29/ATB_Total!$H27</f>
        <v>0.2043121477095296</v>
      </c>
      <c r="F26" s="156">
        <f>LE!C29/ATB_Total!$H27</f>
        <v>3.1023602748348766E-2</v>
      </c>
      <c r="G26" s="156">
        <f>ATB_Total!G27/ATB_Total!$H27</f>
        <v>1.246249721864047E-2</v>
      </c>
      <c r="H26" s="157">
        <f t="shared" si="0"/>
        <v>1</v>
      </c>
      <c r="I26" s="158" t="s">
        <v>68</v>
      </c>
      <c r="J26" s="138"/>
    </row>
    <row r="27" spans="1:10">
      <c r="A27" s="45" t="s">
        <v>69</v>
      </c>
      <c r="B27" s="153">
        <f>ATB_Total!C28/ATB_Total!$H28</f>
        <v>0.72489791808995885</v>
      </c>
      <c r="C27" s="153">
        <f>ATB_Total!D28/ATB_Total!$H28</f>
        <v>3.9976727780806923E-2</v>
      </c>
      <c r="D27" s="153">
        <f>ATB_Total!E28/ATB_Total!$H28</f>
        <v>5.8266042329132746E-2</v>
      </c>
      <c r="E27" s="153">
        <f>LE!B30/ATB_Total!$H28</f>
        <v>0.15567599154221684</v>
      </c>
      <c r="F27" s="153">
        <f>LE!C30/ATB_Total!$H28</f>
        <v>1.5564392791937765E-2</v>
      </c>
      <c r="G27" s="153">
        <f>ATB_Total!G28/ATB_Total!$H28</f>
        <v>5.6189274659468472E-3</v>
      </c>
      <c r="H27" s="154">
        <f t="shared" si="0"/>
        <v>1</v>
      </c>
      <c r="I27" s="155" t="s">
        <v>69</v>
      </c>
      <c r="J27" s="138"/>
    </row>
    <row r="28" spans="1:10">
      <c r="A28" s="48" t="s">
        <v>70</v>
      </c>
      <c r="B28" s="156">
        <f>ATB_Total!C29/ATB_Total!$H29</f>
        <v>0.76133910312017816</v>
      </c>
      <c r="C28" s="156">
        <f>ATB_Total!D29/ATB_Total!$H29</f>
        <v>5.0732671153364405E-2</v>
      </c>
      <c r="D28" s="156">
        <f>ATB_Total!E29/ATB_Total!$H29</f>
        <v>5.9984751185659255E-2</v>
      </c>
      <c r="E28" s="156">
        <f>LE!B31/ATB_Total!$H29</f>
        <v>0.11759044409207957</v>
      </c>
      <c r="F28" s="156">
        <f>LE!C31/ATB_Total!$H29</f>
        <v>7.1166484434413669E-4</v>
      </c>
      <c r="G28" s="156">
        <f>ATB_Total!G29/ATB_Total!$H29</f>
        <v>9.6413656043744973E-3</v>
      </c>
      <c r="H28" s="157">
        <f t="shared" si="0"/>
        <v>1</v>
      </c>
      <c r="I28" s="158" t="s">
        <v>70</v>
      </c>
      <c r="J28" s="138"/>
    </row>
    <row r="29" spans="1:10">
      <c r="A29" s="45" t="s">
        <v>71</v>
      </c>
      <c r="B29" s="153">
        <f>ATB_Total!C30/ATB_Total!$H30</f>
        <v>0.55397647563312169</v>
      </c>
      <c r="C29" s="153">
        <f>ATB_Total!D30/ATB_Total!$H30</f>
        <v>3.9906330462709069E-2</v>
      </c>
      <c r="D29" s="153">
        <f>ATB_Total!E30/ATB_Total!$H30</f>
        <v>3.8144107782442149E-2</v>
      </c>
      <c r="E29" s="153">
        <f>LE!B32/ATB_Total!$H30</f>
        <v>0.33071792162305935</v>
      </c>
      <c r="F29" s="153">
        <f>LE!C32/ATB_Total!$H30</f>
        <v>3.2950880032149472E-2</v>
      </c>
      <c r="G29" s="153">
        <f>ATB_Total!G30/ATB_Total!$H30</f>
        <v>4.3042844665182557E-3</v>
      </c>
      <c r="H29" s="154">
        <f t="shared" si="0"/>
        <v>1</v>
      </c>
      <c r="I29" s="155" t="s">
        <v>71</v>
      </c>
      <c r="J29" s="138"/>
    </row>
    <row r="30" spans="1:10">
      <c r="A30" s="48" t="s">
        <v>72</v>
      </c>
      <c r="B30" s="156">
        <f>ATB_Total!C31/ATB_Total!$H31</f>
        <v>0.53909533778305241</v>
      </c>
      <c r="C30" s="156">
        <f>ATB_Total!D31/ATB_Total!$H31</f>
        <v>9.6413498622613655E-2</v>
      </c>
      <c r="D30" s="156">
        <f>ATB_Total!E31/ATB_Total!$H31</f>
        <v>3.6488351087242521E-2</v>
      </c>
      <c r="E30" s="156">
        <f>LE!B33/ATB_Total!$H31</f>
        <v>0.30405796830837234</v>
      </c>
      <c r="F30" s="156">
        <f>LE!C33/ATB_Total!$H31</f>
        <v>2.4744097865546034E-2</v>
      </c>
      <c r="G30" s="156">
        <f>ATB_Total!G31/ATB_Total!$H31</f>
        <v>-7.9925366682690217E-4</v>
      </c>
      <c r="H30" s="157">
        <f t="shared" si="0"/>
        <v>1</v>
      </c>
      <c r="I30" s="158" t="s">
        <v>72</v>
      </c>
      <c r="J30" s="138"/>
    </row>
    <row r="31" spans="1:10">
      <c r="A31" s="45" t="s">
        <v>73</v>
      </c>
      <c r="B31" s="153">
        <f>ATB_Total!C32/ATB_Total!$H32</f>
        <v>0.64500678707930936</v>
      </c>
      <c r="C31" s="153">
        <f>ATB_Total!D32/ATB_Total!$H32</f>
        <v>4.9115442782985991E-2</v>
      </c>
      <c r="D31" s="153">
        <f>ATB_Total!E32/ATB_Total!$H32</f>
        <v>4.235125745934952E-2</v>
      </c>
      <c r="E31" s="153">
        <f>LE!B34/ATB_Total!$H32</f>
        <v>0.24830315081036494</v>
      </c>
      <c r="F31" s="153">
        <f>LE!C34/ATB_Total!$H32</f>
        <v>1.517969464124933E-2</v>
      </c>
      <c r="G31" s="153">
        <f>ATB_Total!G32/ATB_Total!$H32</f>
        <v>4.3667226741007155E-5</v>
      </c>
      <c r="H31" s="154">
        <f t="shared" si="0"/>
        <v>1.0000000000000002</v>
      </c>
      <c r="I31" s="159" t="s">
        <v>73</v>
      </c>
      <c r="J31" s="138"/>
    </row>
    <row r="32" spans="1:10">
      <c r="A32" s="53" t="s">
        <v>74</v>
      </c>
      <c r="B32" s="160">
        <f>ATB_Total!C33/ATB_Total!$H33</f>
        <v>0.64422825158954666</v>
      </c>
      <c r="C32" s="160">
        <f>ATB_Total!D33/ATB_Total!$H33</f>
        <v>4.0332159430682558E-2</v>
      </c>
      <c r="D32" s="160">
        <f>ATB_Total!E33/ATB_Total!$H33</f>
        <v>6.3637424627921713E-2</v>
      </c>
      <c r="E32" s="160">
        <f>LE!B35/ATB_Total!$H33</f>
        <v>0.22295681166863138</v>
      </c>
      <c r="F32" s="160">
        <f>LE!C35/ATB_Total!$H33</f>
        <v>2.8872414769702735E-2</v>
      </c>
      <c r="G32" s="160">
        <f>ATB_Total!G33/ATB_Total!$H33</f>
        <v>-2.7062086484805668E-5</v>
      </c>
      <c r="H32" s="161">
        <f t="shared" si="0"/>
        <v>1.0000000000000002</v>
      </c>
      <c r="I32" s="162" t="s">
        <v>74</v>
      </c>
      <c r="J32" s="138"/>
    </row>
    <row r="33" spans="1:7">
      <c r="A33" s="163"/>
    </row>
    <row r="34" spans="1:7">
      <c r="A34" s="184" t="s">
        <v>111</v>
      </c>
      <c r="B34" s="164">
        <f t="shared" ref="B34:G34" si="1">MIN(B6:B32)</f>
        <v>0.48435279563007022</v>
      </c>
      <c r="C34" s="164">
        <f t="shared" si="1"/>
        <v>1.271172540405747E-2</v>
      </c>
      <c r="D34" s="164">
        <f t="shared" si="1"/>
        <v>3.6488351087242521E-2</v>
      </c>
      <c r="E34" s="164">
        <f t="shared" si="1"/>
        <v>6.7355291451032459E-2</v>
      </c>
      <c r="F34" s="164">
        <f t="shared" si="1"/>
        <v>7.1166484434413669E-4</v>
      </c>
      <c r="G34" s="165">
        <f t="shared" si="1"/>
        <v>-7.3106025939950019E-3</v>
      </c>
    </row>
    <row r="35" spans="1:7">
      <c r="A35" s="185"/>
      <c r="B35" s="166" t="str">
        <f>VLOOKUP(B34,B$6:$I$32,B$36,FALSE)</f>
        <v>Zug</v>
      </c>
      <c r="C35" s="166" t="str">
        <f>VLOOKUP(C34,C$6:$I$32,C$36,FALSE)</f>
        <v>Zug</v>
      </c>
      <c r="D35" s="166" t="str">
        <f>VLOOKUP(D34,D$6:$I$32,D$36,FALSE)</f>
        <v>Geneva</v>
      </c>
      <c r="E35" s="166" t="str">
        <f>VLOOKUP(E34,E$6:$I$32,E$36,FALSE)</f>
        <v>Obwalden</v>
      </c>
      <c r="F35" s="166" t="str">
        <f>VLOOKUP(F34,F$6:$I$32,F$36,FALSE)</f>
        <v>Valais</v>
      </c>
      <c r="G35" s="167" t="str">
        <f>VLOOKUP(G34,G$6:$I$32,G$36,FALSE)</f>
        <v>Bern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84" t="s">
        <v>112</v>
      </c>
      <c r="B37" s="164">
        <f t="shared" ref="B37:G37" si="2">MAX(B6:B31)</f>
        <v>0.80155606702749693</v>
      </c>
      <c r="C37" s="164">
        <f t="shared" si="2"/>
        <v>9.6413498622613655E-2</v>
      </c>
      <c r="D37" s="164">
        <f t="shared" si="2"/>
        <v>0.14399765865560482</v>
      </c>
      <c r="E37" s="164">
        <f t="shared" si="2"/>
        <v>0.33071792162305935</v>
      </c>
      <c r="F37" s="164">
        <f t="shared" si="2"/>
        <v>0.23358958960749837</v>
      </c>
      <c r="G37" s="165">
        <f t="shared" si="2"/>
        <v>1.246249721864047E-2</v>
      </c>
    </row>
    <row r="38" spans="1:7">
      <c r="A38" s="185"/>
      <c r="B38" s="166" t="str">
        <f>VLOOKUP(B37,B$6:$I$32,B$36,FALSE)</f>
        <v>Obwalden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Neuchâtel</v>
      </c>
      <c r="F38" s="166" t="str">
        <f>VLOOKUP(F37,F$6:$I$32,F$36,FALSE)</f>
        <v>Zug</v>
      </c>
      <c r="G38" s="167" t="str">
        <f>VLOOKUP(G37,G$6:$I$32,G$36,FALSE)</f>
        <v>Ticino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2012-02-27T15:44:47Z</cp:lastPrinted>
  <dcterms:created xsi:type="dcterms:W3CDTF">2010-11-03T16:06:04Z</dcterms:created>
  <dcterms:modified xsi:type="dcterms:W3CDTF">2012-05-15T09:00:24Z</dcterms:modified>
</cp:coreProperties>
</file>