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5" yWindow="-120" windowWidth="25230" windowHeight="6030"/>
  </bookViews>
  <sheets>
    <sheet name="Payments" sheetId="1" r:id="rId1"/>
    <sheet name="Payments_per_capita" sheetId="2" r:id="rId2"/>
  </sheets>
  <definedNames>
    <definedName name="B">#REF!</definedName>
    <definedName name="_xlnm.Print_Area">Payments!$A$1:$R$33</definedName>
    <definedName name="RI">#REF!</definedName>
    <definedName name="sse">#REF!</definedName>
    <definedName name="Summe">#REF!</definedName>
    <definedName name="x">#REF!</definedName>
  </definedNames>
  <calcPr calcId="125725"/>
</workbook>
</file>

<file path=xl/calcChain.xml><?xml version="1.0" encoding="utf-8"?>
<calcChain xmlns="http://schemas.openxmlformats.org/spreadsheetml/2006/main">
  <c r="G30" i="2"/>
  <c r="F30"/>
  <c r="E30"/>
  <c r="C30"/>
  <c r="G29"/>
  <c r="F29"/>
  <c r="E29"/>
  <c r="C29"/>
  <c r="G28"/>
  <c r="F28"/>
  <c r="E28"/>
  <c r="C28"/>
  <c r="G27"/>
  <c r="F27"/>
  <c r="E27"/>
  <c r="C27"/>
  <c r="G26"/>
  <c r="F26"/>
  <c r="E26"/>
  <c r="C26"/>
  <c r="G25"/>
  <c r="F25"/>
  <c r="E25"/>
  <c r="C25"/>
  <c r="G24"/>
  <c r="F24"/>
  <c r="E24"/>
  <c r="C24"/>
  <c r="G23"/>
  <c r="F23"/>
  <c r="E23"/>
  <c r="C23"/>
  <c r="G22"/>
  <c r="F22"/>
  <c r="E22"/>
  <c r="C22"/>
  <c r="G21"/>
  <c r="F21"/>
  <c r="E21"/>
  <c r="C21"/>
  <c r="G20"/>
  <c r="F20"/>
  <c r="E20"/>
  <c r="C20"/>
  <c r="G19"/>
  <c r="F19"/>
  <c r="E19"/>
  <c r="C19"/>
  <c r="G18"/>
  <c r="F18"/>
  <c r="E18"/>
  <c r="C18"/>
  <c r="G17"/>
  <c r="F17"/>
  <c r="E17"/>
  <c r="C17"/>
  <c r="G16"/>
  <c r="F16"/>
  <c r="E16"/>
  <c r="C16"/>
  <c r="G15"/>
  <c r="F15"/>
  <c r="E15"/>
  <c r="C15"/>
  <c r="G14"/>
  <c r="F14"/>
  <c r="E14"/>
  <c r="C14"/>
  <c r="G13"/>
  <c r="F13"/>
  <c r="E13"/>
  <c r="C13"/>
  <c r="G12"/>
  <c r="F12"/>
  <c r="E12"/>
  <c r="C12"/>
  <c r="G11"/>
  <c r="F11"/>
  <c r="E11"/>
  <c r="C11"/>
  <c r="G10"/>
  <c r="F10"/>
  <c r="E10"/>
  <c r="C10"/>
  <c r="G9"/>
  <c r="F9"/>
  <c r="E9"/>
  <c r="C9"/>
  <c r="G8"/>
  <c r="F8"/>
  <c r="E8"/>
  <c r="C8"/>
  <c r="G7"/>
  <c r="F7"/>
  <c r="E7"/>
  <c r="C7"/>
  <c r="G6"/>
  <c r="F6"/>
  <c r="E6"/>
  <c r="C6"/>
  <c r="G5"/>
  <c r="F5"/>
  <c r="E5"/>
  <c r="C5"/>
  <c r="L3"/>
  <c r="J3"/>
  <c r="C3"/>
  <c r="L2"/>
  <c r="B1"/>
  <c r="P32" i="1"/>
  <c r="O32"/>
  <c r="L32"/>
  <c r="K32"/>
  <c r="J32"/>
  <c r="F32"/>
  <c r="E32"/>
  <c r="D32"/>
  <c r="Q31"/>
  <c r="I30" i="2" s="1"/>
  <c r="M31" i="1"/>
  <c r="H31"/>
  <c r="G31"/>
  <c r="N31" s="1"/>
  <c r="R31" s="1"/>
  <c r="J30" i="2" s="1"/>
  <c r="Q30" i="1"/>
  <c r="I29" i="2" s="1"/>
  <c r="M30" i="1"/>
  <c r="H30"/>
  <c r="G30"/>
  <c r="N30" s="1"/>
  <c r="R30" s="1"/>
  <c r="J29" i="2" s="1"/>
  <c r="Q29" i="1"/>
  <c r="I28" i="2" s="1"/>
  <c r="M29" i="1"/>
  <c r="H29"/>
  <c r="G29"/>
  <c r="N29" s="1"/>
  <c r="R29" s="1"/>
  <c r="J28" i="2" s="1"/>
  <c r="Q28" i="1"/>
  <c r="I27" i="2" s="1"/>
  <c r="M28" i="1"/>
  <c r="H28"/>
  <c r="G28"/>
  <c r="N28" s="1"/>
  <c r="R28" s="1"/>
  <c r="J27" i="2" s="1"/>
  <c r="Q27" i="1"/>
  <c r="I26" i="2" s="1"/>
  <c r="M27" i="1"/>
  <c r="H27"/>
  <c r="G27"/>
  <c r="N27" s="1"/>
  <c r="R27" s="1"/>
  <c r="J26" i="2" s="1"/>
  <c r="Q26" i="1"/>
  <c r="I25" i="2" s="1"/>
  <c r="M26" i="1"/>
  <c r="H26"/>
  <c r="G26"/>
  <c r="N26" s="1"/>
  <c r="R26" s="1"/>
  <c r="J25" i="2" s="1"/>
  <c r="Q25" i="1"/>
  <c r="I24" i="2" s="1"/>
  <c r="M25" i="1"/>
  <c r="H25"/>
  <c r="G25"/>
  <c r="N25" s="1"/>
  <c r="R25" s="1"/>
  <c r="J24" i="2" s="1"/>
  <c r="Q24" i="1"/>
  <c r="I23" i="2" s="1"/>
  <c r="M24" i="1"/>
  <c r="H24"/>
  <c r="G24"/>
  <c r="N24" s="1"/>
  <c r="R24" s="1"/>
  <c r="J23" i="2" s="1"/>
  <c r="Q23" i="1"/>
  <c r="I22" i="2" s="1"/>
  <c r="M23" i="1"/>
  <c r="H23"/>
  <c r="G23"/>
  <c r="N23" s="1"/>
  <c r="R23" s="1"/>
  <c r="J22" i="2" s="1"/>
  <c r="Q22" i="1"/>
  <c r="I21" i="2" s="1"/>
  <c r="M22" i="1"/>
  <c r="H22"/>
  <c r="G22"/>
  <c r="N22" s="1"/>
  <c r="R22" s="1"/>
  <c r="J21" i="2" s="1"/>
  <c r="Q21" i="1"/>
  <c r="I20" i="2" s="1"/>
  <c r="M21" i="1"/>
  <c r="H21"/>
  <c r="G21"/>
  <c r="N21" s="1"/>
  <c r="R21" s="1"/>
  <c r="J20" i="2" s="1"/>
  <c r="Q20" i="1"/>
  <c r="I19" i="2" s="1"/>
  <c r="M20" i="1"/>
  <c r="H20"/>
  <c r="G20"/>
  <c r="N20" s="1"/>
  <c r="R20" s="1"/>
  <c r="J19" i="2" s="1"/>
  <c r="Q19" i="1"/>
  <c r="I18" i="2" s="1"/>
  <c r="M19" i="1"/>
  <c r="H19"/>
  <c r="G19"/>
  <c r="N19" s="1"/>
  <c r="R19" s="1"/>
  <c r="J18" i="2" s="1"/>
  <c r="Q18" i="1"/>
  <c r="I17" i="2" s="1"/>
  <c r="M18" i="1"/>
  <c r="H18"/>
  <c r="G18"/>
  <c r="N18" s="1"/>
  <c r="R18" s="1"/>
  <c r="J17" i="2" s="1"/>
  <c r="Q17" i="1"/>
  <c r="I16" i="2" s="1"/>
  <c r="M17" i="1"/>
  <c r="H17"/>
  <c r="G17"/>
  <c r="N17" s="1"/>
  <c r="R17" s="1"/>
  <c r="J16" i="2" s="1"/>
  <c r="Q16" i="1"/>
  <c r="I15" i="2" s="1"/>
  <c r="M16" i="1"/>
  <c r="H16"/>
  <c r="G16"/>
  <c r="N16" s="1"/>
  <c r="R16" s="1"/>
  <c r="J15" i="2" s="1"/>
  <c r="Q15" i="1"/>
  <c r="I14" i="2" s="1"/>
  <c r="M15" i="1"/>
  <c r="H15"/>
  <c r="G15"/>
  <c r="N15" s="1"/>
  <c r="R15" s="1"/>
  <c r="J14" i="2" s="1"/>
  <c r="Q14" i="1"/>
  <c r="I13" i="2" s="1"/>
  <c r="M14" i="1"/>
  <c r="H14"/>
  <c r="G14"/>
  <c r="N14" s="1"/>
  <c r="R14" s="1"/>
  <c r="J13" i="2" s="1"/>
  <c r="Q13" i="1"/>
  <c r="I12" i="2" s="1"/>
  <c r="M13" i="1"/>
  <c r="H13"/>
  <c r="G13"/>
  <c r="N13" s="1"/>
  <c r="R13" s="1"/>
  <c r="J12" i="2" s="1"/>
  <c r="Q12" i="1"/>
  <c r="I11" i="2" s="1"/>
  <c r="M12" i="1"/>
  <c r="H12"/>
  <c r="G12"/>
  <c r="N12" s="1"/>
  <c r="R12" s="1"/>
  <c r="J11" i="2" s="1"/>
  <c r="Q11" i="1"/>
  <c r="I10" i="2" s="1"/>
  <c r="M11" i="1"/>
  <c r="H11"/>
  <c r="G11"/>
  <c r="N11" s="1"/>
  <c r="R11" s="1"/>
  <c r="J10" i="2" s="1"/>
  <c r="Q10" i="1"/>
  <c r="I9" i="2" s="1"/>
  <c r="M10" i="1"/>
  <c r="H10"/>
  <c r="G10"/>
  <c r="N10" s="1"/>
  <c r="R10" s="1"/>
  <c r="J9" i="2" s="1"/>
  <c r="Q9" i="1"/>
  <c r="I8" i="2" s="1"/>
  <c r="M9" i="1"/>
  <c r="H9"/>
  <c r="G9"/>
  <c r="N9" s="1"/>
  <c r="R9" s="1"/>
  <c r="J8" i="2" s="1"/>
  <c r="Q8" i="1"/>
  <c r="I7" i="2" s="1"/>
  <c r="M8" i="1"/>
  <c r="H8"/>
  <c r="G8"/>
  <c r="N8" s="1"/>
  <c r="R8" s="1"/>
  <c r="J7" i="2" s="1"/>
  <c r="Q7" i="1"/>
  <c r="I6" i="2" s="1"/>
  <c r="M7" i="1"/>
  <c r="H7"/>
  <c r="G7"/>
  <c r="N7" s="1"/>
  <c r="R7" s="1"/>
  <c r="J6" i="2" s="1"/>
  <c r="Q6" i="1"/>
  <c r="I5" i="2" s="1"/>
  <c r="M6" i="1"/>
  <c r="M32" s="1"/>
  <c r="H6"/>
  <c r="H32" s="1"/>
  <c r="G6"/>
  <c r="G32" s="1"/>
  <c r="R3"/>
  <c r="J3"/>
  <c r="D3"/>
  <c r="C3"/>
  <c r="B1"/>
  <c r="H5" i="2" l="1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Q32" i="1"/>
  <c r="D5" i="2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N6" i="1"/>
  <c r="N32" l="1"/>
  <c r="R6"/>
  <c r="R32" l="1"/>
  <c r="J5" i="2"/>
</calcChain>
</file>

<file path=xl/sharedStrings.xml><?xml version="1.0" encoding="utf-8"?>
<sst xmlns="http://schemas.openxmlformats.org/spreadsheetml/2006/main" count="90" uniqueCount="54">
  <si>
    <t>in CHF 1,000; (+) cantonal burden; (-) cantonal relief</t>
  </si>
  <si>
    <t>STRev index after RE</t>
  </si>
  <si>
    <t>Total
RE + CC</t>
  </si>
  <si>
    <t>Cohesion fund</t>
  </si>
  <si>
    <t>Horizontal</t>
  </si>
  <si>
    <t>Vertical</t>
  </si>
  <si>
    <t>Total</t>
  </si>
  <si>
    <t>GCC</t>
  </si>
  <si>
    <t>SCC A-C</t>
  </si>
  <si>
    <t>SCC F</t>
  </si>
  <si>
    <t>Inpayment</t>
  </si>
  <si>
    <t>Outpayment</t>
  </si>
  <si>
    <t>Inpay. - outpay.</t>
  </si>
  <si>
    <t>Inpay.</t>
  </si>
  <si>
    <t>Outpay.</t>
  </si>
  <si>
    <t>Zurich</t>
  </si>
  <si>
    <t>Bern</t>
  </si>
  <si>
    <t>Luzern</t>
  </si>
  <si>
    <t>Uri</t>
  </si>
  <si>
    <t>Schwyz</t>
  </si>
  <si>
    <t>Obwalden</t>
  </si>
  <si>
    <t>Nidwalden</t>
  </si>
  <si>
    <t>Glarus</t>
  </si>
  <si>
    <t>Zug</t>
  </si>
  <si>
    <t>Fribourg</t>
  </si>
  <si>
    <t>Solothurn</t>
  </si>
  <si>
    <t>Basel-Stadt</t>
  </si>
  <si>
    <t>Basel-Landschaft</t>
  </si>
  <si>
    <t>Schaffhausen</t>
  </si>
  <si>
    <t>Appenzell A.Rh.</t>
  </si>
  <si>
    <t>Appenzell I.Rh.</t>
  </si>
  <si>
    <t>St. Gallen</t>
  </si>
  <si>
    <t>Graubünden</t>
  </si>
  <si>
    <t>Aargau</t>
  </si>
  <si>
    <t>Thurgau</t>
  </si>
  <si>
    <t>Ticino</t>
  </si>
  <si>
    <t>Vaud</t>
  </si>
  <si>
    <t>Valais</t>
  </si>
  <si>
    <t>Neuchâtel</t>
  </si>
  <si>
    <t>Geneva</t>
  </si>
  <si>
    <t>Jura</t>
  </si>
  <si>
    <t>RE = resource equalization; SCC = socio-demographic cost compensation; A-C = areas poverty, age, immigrant integration; F = core city issues; GCC = geographical/topographic cost compensation;
STRev = standardized tax revenue</t>
  </si>
  <si>
    <t>Environment</t>
  </si>
  <si>
    <t>Produktion</t>
  </si>
  <si>
    <t>Type</t>
  </si>
  <si>
    <t>Test</t>
  </si>
  <si>
    <t>WS</t>
  </si>
  <si>
    <t>FA_2008_20120424</t>
  </si>
  <si>
    <t>SWS</t>
  </si>
  <si>
    <t>ZA_2008_20120424</t>
  </si>
  <si>
    <t>RefYear</t>
  </si>
  <si>
    <t>in CHF; (+) cantonal burden; (-) cantonal relief</t>
  </si>
  <si>
    <t>Resource equalization</t>
  </si>
  <si>
    <t>Cost compensation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</si>
</sst>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9"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i/>
      <sz val="8"/>
      <name val="Arial"/>
      <family val="2"/>
    </font>
    <font>
      <i/>
      <sz val="8"/>
      <color rgb="FF000000"/>
      <name val="Arial"/>
      <family val="2"/>
    </font>
    <font>
      <i/>
      <sz val="8"/>
      <color rgb="FF3333FF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5">
    <border>
      <left/>
      <right/>
      <top/>
      <bottom/>
      <diagonal/>
    </border>
    <border diagonalUp="1" diagonalDown="1">
      <left style="thin">
        <color auto="1"/>
      </left>
      <right/>
      <top style="thin">
        <color auto="1"/>
      </top>
      <bottom/>
      <diagonal/>
    </border>
    <border diagonalUp="1" diagonalDown="1">
      <left style="thin">
        <color auto="1"/>
      </left>
      <right/>
      <top/>
      <bottom/>
      <diagonal/>
    </border>
    <border diagonalUp="1" diagonalDown="1"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auto="1"/>
      </left>
      <right/>
      <top/>
      <bottom style="thin">
        <color auto="1"/>
      </bottom>
      <diagonal/>
    </border>
    <border diagonalUp="1" diagonalDown="1">
      <left/>
      <right style="hair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hair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/>
      <bottom/>
      <diagonal/>
    </border>
    <border diagonalUp="1" diagonalDown="1">
      <left style="thin">
        <color rgb="FF000000"/>
      </left>
      <right style="thin">
        <color rgb="FF000000"/>
      </right>
      <top/>
      <bottom/>
      <diagonal/>
    </border>
    <border diagonalUp="1" diagonalDown="1">
      <left/>
      <right style="hair">
        <color rgb="FF000000"/>
      </right>
      <top/>
      <bottom/>
      <diagonal/>
    </border>
    <border diagonalUp="1" diagonalDown="1">
      <left style="hair">
        <color rgb="FF000000"/>
      </left>
      <right style="hair">
        <color rgb="FF000000"/>
      </right>
      <top/>
      <bottom/>
      <diagonal/>
    </border>
    <border diagonalUp="1" diagonalDown="1">
      <left style="hair">
        <color rgb="FF000000"/>
      </left>
      <right/>
      <top/>
      <bottom/>
      <diagonal/>
    </border>
    <border diagonalUp="1" diagonalDown="1">
      <left style="thin">
        <color rgb="FF000000"/>
      </left>
      <right style="hair">
        <color rgb="FF000000"/>
      </right>
      <top/>
      <bottom/>
      <diagonal/>
    </border>
    <border diagonalUp="1" diagonalDown="1">
      <left style="hair">
        <color rgb="FF000000"/>
      </left>
      <right style="thin">
        <color rgb="FF000000"/>
      </right>
      <top/>
      <bottom/>
      <diagonal/>
    </border>
    <border diagonalUp="1" diagonalDown="1">
      <left/>
      <right style="thin">
        <color rgb="FF000000"/>
      </right>
      <top/>
      <bottom/>
      <diagonal/>
    </border>
    <border diagonalUp="1" diagonalDown="1">
      <left style="thin">
        <color rgb="FF000000"/>
      </left>
      <right/>
      <top/>
      <bottom style="thin">
        <color rgb="FF000000"/>
      </bottom>
      <diagonal/>
    </border>
    <border diagonalUp="1" diagonalDown="1">
      <left style="thin">
        <color auto="1"/>
      </left>
      <right style="thin">
        <color auto="1"/>
      </right>
      <top/>
      <bottom style="thin">
        <color auto="1"/>
      </bottom>
      <diagonal/>
    </border>
    <border diagonalUp="1" diagonalDown="1">
      <left/>
      <right style="hair">
        <color rgb="FF000000"/>
      </right>
      <top/>
      <bottom style="thin">
        <color rgb="FF000000"/>
      </bottom>
      <diagonal/>
    </border>
    <border diagonalUp="1" diagonalDown="1">
      <left style="hair">
        <color rgb="FF000000"/>
      </left>
      <right style="hair">
        <color rgb="FF000000"/>
      </right>
      <top/>
      <bottom style="thin">
        <color rgb="FF000000"/>
      </bottom>
      <diagonal/>
    </border>
    <border diagonalUp="1" diagonalDown="1">
      <left style="hair">
        <color rgb="FF000000"/>
      </left>
      <right/>
      <top/>
      <bottom style="thin">
        <color rgb="FF000000"/>
      </bottom>
      <diagonal/>
    </border>
    <border diagonalUp="1" diagonalDown="1">
      <left style="thin">
        <color rgb="FF000000"/>
      </left>
      <right style="hair">
        <color rgb="FF000000"/>
      </right>
      <top/>
      <bottom style="thin">
        <color rgb="FF000000"/>
      </bottom>
      <diagonal/>
    </border>
    <border diagonalUp="1" diagonalDown="1">
      <left style="hair">
        <color rgb="FF000000"/>
      </left>
      <right style="thin">
        <color rgb="FF000000"/>
      </right>
      <top/>
      <bottom style="thin">
        <color rgb="FF000000"/>
      </bottom>
      <diagonal/>
    </border>
    <border diagonalUp="1" diagonalDown="1">
      <left/>
      <right/>
      <top/>
      <bottom style="thin">
        <color rgb="FF000000"/>
      </bottom>
      <diagonal/>
    </border>
    <border diagonalUp="1" diagonalDown="1">
      <left/>
      <right style="thin">
        <color rgb="FF000000"/>
      </right>
      <top/>
      <bottom style="thin">
        <color rgb="FF000000"/>
      </bottom>
      <diagonal/>
    </border>
    <border diagonalUp="1" diagonalDown="1">
      <left style="thin">
        <color auto="1"/>
      </left>
      <right/>
      <top style="thin">
        <color rgb="FF000000"/>
      </top>
      <bottom style="thin">
        <color auto="1"/>
      </bottom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/>
      <right/>
      <top style="thin">
        <color auto="1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/>
      <right/>
      <top style="thin">
        <color auto="1"/>
      </top>
      <bottom style="thin">
        <color auto="1"/>
      </bottom>
      <diagonal/>
    </border>
    <border diagonalUp="1" diagonalDown="1">
      <left style="hair">
        <color rgb="FF000000"/>
      </left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rgb="FF000000"/>
      </left>
      <right style="hair">
        <color rgb="FF000000"/>
      </right>
      <top style="thin">
        <color rgb="FF000000"/>
      </top>
      <bottom/>
      <diagonal/>
    </border>
    <border diagonalUp="1" diagonalDown="1">
      <left style="hair">
        <color rgb="FF000000"/>
      </left>
      <right style="hair">
        <color rgb="FF000000"/>
      </right>
      <top style="thin">
        <color rgb="FF000000"/>
      </top>
      <bottom/>
      <diagonal/>
    </border>
    <border diagonalUp="1" diagonalDown="1">
      <left style="hair">
        <color rgb="FF000000"/>
      </left>
      <right/>
      <top style="thin">
        <color rgb="FF000000"/>
      </top>
      <bottom/>
      <diagonal/>
    </border>
    <border diagonalUp="1" diagonalDown="1">
      <left/>
      <right style="thin">
        <color auto="1"/>
      </right>
      <top style="thin">
        <color auto="1"/>
      </top>
      <bottom/>
      <diagonal/>
    </border>
    <border diagonalUp="1" diagonalDown="1">
      <left/>
      <right style="thin">
        <color auto="1"/>
      </right>
      <top/>
      <bottom/>
      <diagonal/>
    </border>
    <border diagonalUp="1" diagonalDown="1">
      <left/>
      <right style="thin">
        <color auto="1"/>
      </right>
      <top/>
      <bottom style="thin">
        <color auto="1"/>
      </bottom>
      <diagonal/>
    </border>
    <border diagonalUp="1" diagonalDown="1">
      <left/>
      <right/>
      <top style="thin">
        <color auto="1"/>
      </top>
      <bottom/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/>
      <diagonal/>
    </border>
    <border diagonalUp="1" diagonalDown="1"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 diagonalUp="1" diagonalDown="1"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 diagonalUp="1" diagonalDown="1">
      <left style="hair">
        <color auto="1"/>
      </left>
      <right style="thin">
        <color rgb="FF000000"/>
      </right>
      <top style="thin">
        <color auto="1"/>
      </top>
      <bottom style="thin">
        <color auto="1"/>
      </bottom>
      <diagonal/>
    </border>
    <border diagonalUp="1" diagonalDown="1">
      <left style="thin">
        <color rgb="FF000000"/>
      </left>
      <right style="thin">
        <color rgb="FF000000"/>
      </right>
      <top style="thin">
        <color rgb="FF000000"/>
      </top>
      <bottom/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auto="1"/>
      </left>
      <right style="hair">
        <color auto="1"/>
      </right>
      <top style="thin">
        <color rgb="FF000000"/>
      </top>
      <bottom/>
      <diagonal/>
    </border>
    <border diagonalUp="1" diagonalDown="1">
      <left style="hair">
        <color auto="1"/>
      </left>
      <right style="hair">
        <color auto="1"/>
      </right>
      <top style="thin">
        <color rgb="FF000000"/>
      </top>
      <bottom/>
      <diagonal/>
    </border>
    <border diagonalUp="1" diagonalDown="1">
      <left style="hair">
        <color auto="1"/>
      </left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auto="1"/>
      </left>
      <right style="hair">
        <color auto="1"/>
      </right>
      <top/>
      <bottom/>
      <diagonal/>
    </border>
    <border diagonalUp="1" diagonalDown="1">
      <left style="hair">
        <color auto="1"/>
      </left>
      <right style="hair">
        <color auto="1"/>
      </right>
      <top/>
      <bottom/>
      <diagonal/>
    </border>
    <border diagonalUp="1" diagonalDown="1">
      <left style="hair">
        <color auto="1"/>
      </left>
      <right style="thin">
        <color rgb="FF000000"/>
      </right>
      <top/>
      <bottom/>
      <diagonal/>
    </border>
    <border diagonalUp="1" diagonalDown="1"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 diagonalUp="1" diagonalDown="1">
      <left style="thin">
        <color auto="1"/>
      </left>
      <right style="hair">
        <color auto="1"/>
      </right>
      <top/>
      <bottom style="thin">
        <color rgb="FF000000"/>
      </bottom>
      <diagonal/>
    </border>
    <border diagonalUp="1" diagonalDown="1">
      <left style="hair">
        <color auto="1"/>
      </left>
      <right style="hair">
        <color auto="1"/>
      </right>
      <top/>
      <bottom style="thin">
        <color rgb="FF000000"/>
      </bottom>
      <diagonal/>
    </border>
    <border diagonalUp="1" diagonalDown="1">
      <left style="hair">
        <color auto="1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40">
    <xf numFmtId="0" fontId="0" fillId="0" borderId="0" xfId="0"/>
    <xf numFmtId="0" fontId="0" fillId="0" borderId="0" xfId="0" applyFont="1" applyFill="1" applyBorder="1"/>
    <xf numFmtId="0" fontId="0" fillId="0" borderId="0" xfId="0" applyFont="1" applyFill="1" applyAlignment="1">
      <alignment horizontal="center"/>
    </xf>
    <xf numFmtId="0" fontId="0" fillId="0" borderId="0" xfId="0" applyFont="1" applyFill="1"/>
    <xf numFmtId="0" fontId="4" fillId="0" borderId="0" xfId="0" applyFont="1" applyFill="1"/>
    <xf numFmtId="0" fontId="2" fillId="0" borderId="0" xfId="0" applyFont="1" applyFill="1"/>
    <xf numFmtId="0" fontId="1" fillId="0" borderId="0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1" fillId="0" borderId="2" xfId="0" applyFont="1" applyFill="1" applyBorder="1" applyAlignment="1">
      <alignment wrapText="1"/>
    </xf>
    <xf numFmtId="0" fontId="8" fillId="0" borderId="3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wrapText="1"/>
    </xf>
    <xf numFmtId="0" fontId="0" fillId="0" borderId="4" xfId="0" applyFont="1" applyFill="1" applyBorder="1" applyAlignment="1">
      <alignment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left" vertical="center"/>
    </xf>
    <xf numFmtId="164" fontId="2" fillId="0" borderId="10" xfId="0" applyNumberFormat="1" applyFont="1" applyFill="1" applyBorder="1" applyAlignment="1">
      <alignment vertical="center"/>
    </xf>
    <xf numFmtId="3" fontId="0" fillId="0" borderId="11" xfId="0" applyNumberFormat="1" applyFont="1" applyFill="1" applyBorder="1" applyAlignment="1">
      <alignment vertical="center"/>
    </xf>
    <xf numFmtId="3" fontId="0" fillId="0" borderId="12" xfId="0" applyNumberFormat="1" applyFont="1" applyFill="1" applyBorder="1" applyAlignment="1">
      <alignment vertical="center"/>
    </xf>
    <xf numFmtId="3" fontId="0" fillId="0" borderId="13" xfId="0" applyNumberFormat="1" applyFont="1" applyFill="1" applyBorder="1" applyAlignment="1">
      <alignment vertical="center"/>
    </xf>
    <xf numFmtId="3" fontId="0" fillId="0" borderId="14" xfId="0" applyNumberFormat="1" applyFont="1" applyFill="1" applyBorder="1" applyAlignment="1">
      <alignment vertical="center"/>
    </xf>
    <xf numFmtId="3" fontId="0" fillId="0" borderId="15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" fontId="1" fillId="0" borderId="16" xfId="0" applyNumberFormat="1" applyFont="1" applyFill="1" applyBorder="1" applyAlignment="1">
      <alignment vertical="center"/>
    </xf>
    <xf numFmtId="0" fontId="0" fillId="2" borderId="9" xfId="0" applyFont="1" applyFill="1" applyBorder="1" applyAlignment="1">
      <alignment horizontal="left" vertical="center"/>
    </xf>
    <xf numFmtId="164" fontId="2" fillId="2" borderId="10" xfId="0" applyNumberFormat="1" applyFont="1" applyFill="1" applyBorder="1" applyAlignment="1">
      <alignment vertical="center"/>
    </xf>
    <xf numFmtId="3" fontId="0" fillId="2" borderId="11" xfId="0" applyNumberFormat="1" applyFont="1" applyFill="1" applyBorder="1" applyAlignment="1">
      <alignment vertical="center"/>
    </xf>
    <xf numFmtId="3" fontId="0" fillId="2" borderId="12" xfId="0" applyNumberFormat="1" applyFont="1" applyFill="1" applyBorder="1" applyAlignment="1">
      <alignment vertical="center"/>
    </xf>
    <xf numFmtId="3" fontId="0" fillId="2" borderId="13" xfId="0" applyNumberFormat="1" applyFont="1" applyFill="1" applyBorder="1" applyAlignment="1">
      <alignment vertical="center"/>
    </xf>
    <xf numFmtId="3" fontId="0" fillId="2" borderId="14" xfId="0" applyNumberFormat="1" applyFont="1" applyFill="1" applyBorder="1" applyAlignment="1">
      <alignment vertical="center"/>
    </xf>
    <xf numFmtId="3" fontId="0" fillId="2" borderId="15" xfId="0" applyNumberFormat="1" applyFont="1" applyFill="1" applyBorder="1" applyAlignment="1">
      <alignment vertical="center"/>
    </xf>
    <xf numFmtId="3" fontId="0" fillId="2" borderId="0" xfId="0" applyNumberFormat="1" applyFont="1" applyFill="1" applyBorder="1" applyAlignment="1">
      <alignment vertical="center"/>
    </xf>
    <xf numFmtId="3" fontId="1" fillId="2" borderId="16" xfId="0" applyNumberFormat="1" applyFont="1" applyFill="1" applyBorder="1" applyAlignment="1">
      <alignment vertical="center"/>
    </xf>
    <xf numFmtId="0" fontId="0" fillId="2" borderId="17" xfId="0" applyFont="1" applyFill="1" applyBorder="1" applyAlignment="1">
      <alignment horizontal="left" vertical="center"/>
    </xf>
    <xf numFmtId="164" fontId="2" fillId="2" borderId="18" xfId="0" applyNumberFormat="1" applyFont="1" applyFill="1" applyBorder="1" applyAlignment="1">
      <alignment vertical="center"/>
    </xf>
    <xf numFmtId="3" fontId="0" fillId="2" borderId="19" xfId="0" applyNumberFormat="1" applyFont="1" applyFill="1" applyBorder="1" applyAlignment="1">
      <alignment vertical="center"/>
    </xf>
    <xf numFmtId="3" fontId="0" fillId="2" borderId="20" xfId="0" applyNumberFormat="1" applyFont="1" applyFill="1" applyBorder="1" applyAlignment="1">
      <alignment vertical="center"/>
    </xf>
    <xf numFmtId="3" fontId="0" fillId="2" borderId="21" xfId="0" applyNumberFormat="1" applyFont="1" applyFill="1" applyBorder="1" applyAlignment="1">
      <alignment vertical="center"/>
    </xf>
    <xf numFmtId="3" fontId="0" fillId="2" borderId="22" xfId="0" applyNumberFormat="1" applyFont="1" applyFill="1" applyBorder="1" applyAlignment="1">
      <alignment vertical="center"/>
    </xf>
    <xf numFmtId="3" fontId="0" fillId="2" borderId="23" xfId="0" applyNumberFormat="1" applyFont="1" applyFill="1" applyBorder="1" applyAlignment="1">
      <alignment vertical="center"/>
    </xf>
    <xf numFmtId="3" fontId="0" fillId="2" borderId="24" xfId="0" applyNumberFormat="1" applyFont="1" applyFill="1" applyBorder="1" applyAlignment="1">
      <alignment vertical="center"/>
    </xf>
    <xf numFmtId="3" fontId="1" fillId="2" borderId="25" xfId="0" applyNumberFormat="1" applyFont="1" applyFill="1" applyBorder="1" applyAlignment="1">
      <alignment vertical="center"/>
    </xf>
    <xf numFmtId="0" fontId="1" fillId="0" borderId="26" xfId="0" applyFont="1" applyFill="1" applyBorder="1" applyAlignment="1">
      <alignment horizontal="left" vertical="center"/>
    </xf>
    <xf numFmtId="164" fontId="2" fillId="0" borderId="27" xfId="0" applyNumberFormat="1" applyFont="1" applyFill="1" applyBorder="1" applyAlignment="1">
      <alignment vertical="center"/>
    </xf>
    <xf numFmtId="3" fontId="1" fillId="0" borderId="5" xfId="0" applyNumberFormat="1" applyFont="1" applyFill="1" applyBorder="1" applyAlignment="1">
      <alignment vertical="center"/>
    </xf>
    <xf numFmtId="3" fontId="1" fillId="0" borderId="3" xfId="0" applyNumberFormat="1" applyFont="1" applyFill="1" applyBorder="1" applyAlignment="1">
      <alignment vertical="center"/>
    </xf>
    <xf numFmtId="3" fontId="1" fillId="0" borderId="6" xfId="0" applyNumberFormat="1" applyFont="1" applyFill="1" applyBorder="1" applyAlignment="1">
      <alignment vertical="center"/>
    </xf>
    <xf numFmtId="165" fontId="2" fillId="0" borderId="27" xfId="0" applyNumberFormat="1" applyFont="1" applyFill="1" applyBorder="1" applyAlignment="1">
      <alignment vertical="center"/>
    </xf>
    <xf numFmtId="3" fontId="1" fillId="0" borderId="7" xfId="0" applyNumberFormat="1" applyFont="1" applyFill="1" applyBorder="1" applyAlignment="1">
      <alignment vertical="center"/>
    </xf>
    <xf numFmtId="3" fontId="1" fillId="0" borderId="8" xfId="0" applyNumberFormat="1" applyFont="1" applyFill="1" applyBorder="1" applyAlignment="1">
      <alignment vertical="center"/>
    </xf>
    <xf numFmtId="3" fontId="1" fillId="0" borderId="28" xfId="0" applyNumberFormat="1" applyFont="1" applyFill="1" applyBorder="1" applyAlignment="1">
      <alignment vertical="center"/>
    </xf>
    <xf numFmtId="3" fontId="1" fillId="0" borderId="29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wrapText="1"/>
    </xf>
    <xf numFmtId="0" fontId="0" fillId="0" borderId="30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vertical="center"/>
    </xf>
    <xf numFmtId="0" fontId="6" fillId="0" borderId="30" xfId="0" applyFont="1" applyFill="1" applyBorder="1" applyAlignment="1">
      <alignment horizontal="right" vertical="center"/>
    </xf>
    <xf numFmtId="3" fontId="7" fillId="0" borderId="30" xfId="0" applyNumberFormat="1" applyFont="1" applyFill="1" applyBorder="1" applyAlignment="1">
      <alignment vertical="center"/>
    </xf>
    <xf numFmtId="3" fontId="5" fillId="0" borderId="30" xfId="0" applyNumberFormat="1" applyFont="1" applyFill="1" applyBorder="1" applyAlignment="1">
      <alignment vertical="center"/>
    </xf>
    <xf numFmtId="1" fontId="7" fillId="0" borderId="30" xfId="0" applyNumberFormat="1" applyFont="1" applyFill="1" applyBorder="1" applyAlignment="1">
      <alignment horizontal="left" vertical="center"/>
    </xf>
    <xf numFmtId="3" fontId="5" fillId="0" borderId="0" xfId="0" applyNumberFormat="1" applyFont="1" applyFill="1" applyAlignment="1">
      <alignment horizontal="right"/>
    </xf>
    <xf numFmtId="0" fontId="1" fillId="0" borderId="39" xfId="0" applyFont="1" applyFill="1" applyBorder="1" applyAlignment="1">
      <alignment wrapText="1"/>
    </xf>
    <xf numFmtId="0" fontId="1" fillId="0" borderId="18" xfId="0" applyFont="1" applyFill="1" applyBorder="1" applyAlignment="1">
      <alignment wrapText="1"/>
    </xf>
    <xf numFmtId="0" fontId="1" fillId="0" borderId="40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8" fillId="0" borderId="42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 horizontal="left" vertical="center"/>
    </xf>
    <xf numFmtId="164" fontId="2" fillId="0" borderId="43" xfId="0" applyNumberFormat="1" applyFont="1" applyFill="1" applyBorder="1" applyAlignment="1">
      <alignment vertical="center"/>
    </xf>
    <xf numFmtId="3" fontId="0" fillId="0" borderId="44" xfId="0" applyNumberFormat="1" applyFont="1" applyFill="1" applyBorder="1" applyAlignment="1">
      <alignment horizontal="right" vertical="center" indent="1"/>
    </xf>
    <xf numFmtId="3" fontId="0" fillId="0" borderId="45" xfId="0" applyNumberFormat="1" applyFont="1" applyFill="1" applyBorder="1" applyAlignment="1">
      <alignment horizontal="right" vertical="center" indent="1"/>
    </xf>
    <xf numFmtId="3" fontId="0" fillId="0" borderId="46" xfId="0" applyNumberFormat="1" applyFont="1" applyFill="1" applyBorder="1" applyAlignment="1">
      <alignment horizontal="right" vertical="center" indent="1"/>
    </xf>
    <xf numFmtId="3" fontId="0" fillId="0" borderId="47" xfId="0" applyNumberFormat="1" applyFont="1" applyFill="1" applyBorder="1" applyAlignment="1">
      <alignment horizontal="right" vertical="center" indent="1"/>
    </xf>
    <xf numFmtId="3" fontId="0" fillId="0" borderId="39" xfId="0" applyNumberFormat="1" applyFont="1" applyFill="1" applyBorder="1" applyAlignment="1">
      <alignment horizontal="right" vertical="center" indent="1"/>
    </xf>
    <xf numFmtId="3" fontId="1" fillId="0" borderId="39" xfId="0" applyNumberFormat="1" applyFont="1" applyFill="1" applyBorder="1" applyAlignment="1">
      <alignment horizontal="right" vertical="center" indent="1"/>
    </xf>
    <xf numFmtId="3" fontId="2" fillId="0" borderId="10" xfId="0" applyNumberFormat="1" applyFont="1" applyFill="1" applyBorder="1" applyAlignment="1">
      <alignment vertical="center"/>
    </xf>
    <xf numFmtId="0" fontId="0" fillId="2" borderId="10" xfId="0" applyFont="1" applyFill="1" applyBorder="1" applyAlignment="1">
      <alignment horizontal="left" vertical="center"/>
    </xf>
    <xf numFmtId="3" fontId="0" fillId="2" borderId="16" xfId="0" applyNumberFormat="1" applyFont="1" applyFill="1" applyBorder="1" applyAlignment="1">
      <alignment horizontal="right" vertical="center" indent="1"/>
    </xf>
    <xf numFmtId="3" fontId="0" fillId="2" borderId="48" xfId="0" applyNumberFormat="1" applyFont="1" applyFill="1" applyBorder="1" applyAlignment="1">
      <alignment horizontal="right" vertical="center" indent="1"/>
    </xf>
    <xf numFmtId="3" fontId="0" fillId="2" borderId="49" xfId="0" applyNumberFormat="1" applyFont="1" applyFill="1" applyBorder="1" applyAlignment="1">
      <alignment horizontal="right" vertical="center" indent="1"/>
    </xf>
    <xf numFmtId="3" fontId="0" fillId="2" borderId="50" xfId="0" applyNumberFormat="1" applyFont="1" applyFill="1" applyBorder="1" applyAlignment="1">
      <alignment horizontal="right" vertical="center" indent="1"/>
    </xf>
    <xf numFmtId="3" fontId="0" fillId="2" borderId="10" xfId="0" applyNumberFormat="1" applyFont="1" applyFill="1" applyBorder="1" applyAlignment="1">
      <alignment horizontal="right" vertical="center" indent="1"/>
    </xf>
    <xf numFmtId="3" fontId="1" fillId="2" borderId="10" xfId="0" applyNumberFormat="1" applyFont="1" applyFill="1" applyBorder="1" applyAlignment="1">
      <alignment horizontal="right" vertical="center" indent="1"/>
    </xf>
    <xf numFmtId="3" fontId="2" fillId="2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3" fontId="0" fillId="0" borderId="16" xfId="0" applyNumberFormat="1" applyFont="1" applyFill="1" applyBorder="1" applyAlignment="1">
      <alignment horizontal="right" vertical="center" indent="1"/>
    </xf>
    <xf numFmtId="3" fontId="0" fillId="0" borderId="48" xfId="0" applyNumberFormat="1" applyFont="1" applyFill="1" applyBorder="1" applyAlignment="1">
      <alignment horizontal="right" vertical="center" indent="1"/>
    </xf>
    <xf numFmtId="3" fontId="0" fillId="0" borderId="49" xfId="0" applyNumberFormat="1" applyFont="1" applyFill="1" applyBorder="1" applyAlignment="1">
      <alignment horizontal="right" vertical="center" indent="1"/>
    </xf>
    <xf numFmtId="3" fontId="0" fillId="0" borderId="50" xfId="0" applyNumberFormat="1" applyFont="1" applyFill="1" applyBorder="1" applyAlignment="1">
      <alignment horizontal="right" vertical="center" indent="1"/>
    </xf>
    <xf numFmtId="3" fontId="0" fillId="0" borderId="10" xfId="0" applyNumberFormat="1" applyFont="1" applyFill="1" applyBorder="1" applyAlignment="1">
      <alignment horizontal="right" vertical="center" indent="1"/>
    </xf>
    <xf numFmtId="3" fontId="1" fillId="0" borderId="10" xfId="0" applyNumberFormat="1" applyFont="1" applyFill="1" applyBorder="1" applyAlignment="1">
      <alignment horizontal="right" vertical="center" indent="1"/>
    </xf>
    <xf numFmtId="0" fontId="0" fillId="2" borderId="51" xfId="0" applyFont="1" applyFill="1" applyBorder="1" applyAlignment="1">
      <alignment horizontal="left" vertical="center"/>
    </xf>
    <xf numFmtId="164" fontId="2" fillId="2" borderId="51" xfId="0" applyNumberFormat="1" applyFont="1" applyFill="1" applyBorder="1" applyAlignment="1">
      <alignment vertical="center"/>
    </xf>
    <xf numFmtId="3" fontId="0" fillId="2" borderId="25" xfId="0" applyNumberFormat="1" applyFont="1" applyFill="1" applyBorder="1" applyAlignment="1">
      <alignment horizontal="right" vertical="center" indent="1"/>
    </xf>
    <xf numFmtId="3" fontId="0" fillId="2" borderId="52" xfId="0" applyNumberFormat="1" applyFont="1" applyFill="1" applyBorder="1" applyAlignment="1">
      <alignment horizontal="right" vertical="center" indent="1"/>
    </xf>
    <xf numFmtId="3" fontId="0" fillId="2" borderId="53" xfId="0" applyNumberFormat="1" applyFont="1" applyFill="1" applyBorder="1" applyAlignment="1">
      <alignment horizontal="right" vertical="center" indent="1"/>
    </xf>
    <xf numFmtId="3" fontId="0" fillId="2" borderId="54" xfId="0" applyNumberFormat="1" applyFont="1" applyFill="1" applyBorder="1" applyAlignment="1">
      <alignment horizontal="right" vertical="center" indent="1"/>
    </xf>
    <xf numFmtId="3" fontId="0" fillId="2" borderId="18" xfId="0" applyNumberFormat="1" applyFont="1" applyFill="1" applyBorder="1" applyAlignment="1">
      <alignment horizontal="right" vertical="center" indent="1"/>
    </xf>
    <xf numFmtId="3" fontId="1" fillId="2" borderId="51" xfId="0" applyNumberFormat="1" applyFont="1" applyFill="1" applyBorder="1" applyAlignment="1">
      <alignment horizontal="right" vertical="center" indent="1"/>
    </xf>
    <xf numFmtId="3" fontId="2" fillId="2" borderId="51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wrapText="1"/>
    </xf>
    <xf numFmtId="0" fontId="0" fillId="0" borderId="27" xfId="0" applyFont="1" applyFill="1" applyBorder="1" applyAlignment="1">
      <alignment horizont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center" wrapText="1"/>
    </xf>
    <xf numFmtId="0" fontId="1" fillId="0" borderId="3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12"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E35"/>
  <sheetViews>
    <sheetView showGridLines="0" tabSelected="1" workbookViewId="0"/>
  </sheetViews>
  <sheetFormatPr baseColWidth="10" defaultColWidth="11.42578125" defaultRowHeight="12.75"/>
  <cols>
    <col min="1" max="1" width="1.42578125" style="1" customWidth="1"/>
    <col min="2" max="2" width="15.85546875" style="2" customWidth="1"/>
    <col min="3" max="3" width="9.42578125" style="3" customWidth="1"/>
    <col min="4" max="4" width="10.28515625" style="3" customWidth="1"/>
    <col min="5" max="6" width="11.7109375" style="3" customWidth="1"/>
    <col min="8" max="8" width="11.7109375" style="3" customWidth="1"/>
    <col min="9" max="9" width="7.42578125" style="3" customWidth="1"/>
    <col min="10" max="13" width="10" style="3" customWidth="1"/>
    <col min="14" max="14" width="10.85546875" style="3" customWidth="1"/>
    <col min="15" max="17" width="10" style="3" customWidth="1"/>
    <col min="18" max="18" width="10.85546875" style="3" customWidth="1"/>
  </cols>
  <sheetData>
    <row r="1" spans="1:19" ht="18" customHeight="1">
      <c r="B1" s="102" t="str">
        <f>"Payments "&amp;R35</f>
        <v>Payments 2008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4"/>
    </row>
    <row r="2" spans="1:19" ht="22.5" customHeight="1">
      <c r="B2" s="5" t="s">
        <v>0</v>
      </c>
    </row>
    <row r="3" spans="1:19" ht="15.75" customHeight="1">
      <c r="A3" s="6"/>
      <c r="B3" s="7"/>
      <c r="C3" s="110" t="str">
        <f>"Resource index "&amp;R35</f>
        <v>Resource index 2008</v>
      </c>
      <c r="D3" s="126" t="str">
        <f>"Resource equalization "&amp;R35</f>
        <v>Resource equalization 2008</v>
      </c>
      <c r="E3" s="127"/>
      <c r="F3" s="127"/>
      <c r="G3" s="127"/>
      <c r="H3" s="128"/>
      <c r="I3" s="110" t="s">
        <v>1</v>
      </c>
      <c r="J3" s="129" t="str">
        <f>"Cost compensation "&amp;R35</f>
        <v>Cost compensation 2008</v>
      </c>
      <c r="K3" s="127"/>
      <c r="L3" s="127"/>
      <c r="M3" s="130"/>
      <c r="N3" s="112" t="s">
        <v>2</v>
      </c>
      <c r="O3" s="106" t="s">
        <v>3</v>
      </c>
      <c r="P3" s="104"/>
      <c r="Q3" s="122"/>
      <c r="R3" s="115" t="str">
        <f>"Total payments "&amp;R35&amp;" net"</f>
        <v>Total payments 2008 net</v>
      </c>
    </row>
    <row r="4" spans="1:19" ht="15.75" customHeight="1">
      <c r="A4" s="6"/>
      <c r="B4" s="8"/>
      <c r="C4" s="110"/>
      <c r="D4" s="120" t="s">
        <v>4</v>
      </c>
      <c r="E4" s="121"/>
      <c r="F4" s="9" t="s">
        <v>5</v>
      </c>
      <c r="G4" s="118" t="s">
        <v>6</v>
      </c>
      <c r="H4" s="119"/>
      <c r="I4" s="110"/>
      <c r="J4" s="106" t="s">
        <v>7</v>
      </c>
      <c r="K4" s="104" t="s">
        <v>8</v>
      </c>
      <c r="L4" s="104" t="s">
        <v>9</v>
      </c>
      <c r="M4" s="108" t="s">
        <v>6</v>
      </c>
      <c r="N4" s="113"/>
      <c r="O4" s="123"/>
      <c r="P4" s="124"/>
      <c r="Q4" s="125"/>
      <c r="R4" s="116"/>
    </row>
    <row r="5" spans="1:19" ht="24.75" customHeight="1">
      <c r="A5" s="10"/>
      <c r="B5" s="11"/>
      <c r="C5" s="111"/>
      <c r="D5" s="12" t="s">
        <v>10</v>
      </c>
      <c r="E5" s="13" t="s">
        <v>11</v>
      </c>
      <c r="F5" s="13" t="s">
        <v>11</v>
      </c>
      <c r="G5" s="13" t="s">
        <v>12</v>
      </c>
      <c r="H5" s="14" t="s">
        <v>11</v>
      </c>
      <c r="I5" s="111"/>
      <c r="J5" s="107"/>
      <c r="K5" s="105"/>
      <c r="L5" s="105"/>
      <c r="M5" s="109"/>
      <c r="N5" s="114"/>
      <c r="O5" s="15" t="s">
        <v>13</v>
      </c>
      <c r="P5" s="13" t="s">
        <v>14</v>
      </c>
      <c r="Q5" s="16" t="s">
        <v>6</v>
      </c>
      <c r="R5" s="117"/>
    </row>
    <row r="6" spans="1:19" s="17" customFormat="1" ht="15" customHeight="1">
      <c r="A6" s="18"/>
      <c r="B6" s="19" t="s">
        <v>15</v>
      </c>
      <c r="C6" s="20">
        <v>126.5</v>
      </c>
      <c r="D6" s="21">
        <v>505737.73538615298</v>
      </c>
      <c r="E6" s="22">
        <v>0</v>
      </c>
      <c r="F6" s="22">
        <v>0</v>
      </c>
      <c r="G6" s="22">
        <f t="shared" ref="G6:G31" si="0">SUM(D6:F6)</f>
        <v>505737.73538615298</v>
      </c>
      <c r="H6" s="23">
        <f t="shared" ref="H6:H31" si="1">SUM(E6:F6)</f>
        <v>0</v>
      </c>
      <c r="I6" s="20">
        <v>121.2</v>
      </c>
      <c r="J6" s="24">
        <v>0</v>
      </c>
      <c r="K6" s="22">
        <v>-33727.935925476602</v>
      </c>
      <c r="L6" s="22">
        <v>-59359.541414151703</v>
      </c>
      <c r="M6" s="25">
        <f t="shared" ref="M6:M31" si="2">SUM(J6:L6)</f>
        <v>-93087.477339628298</v>
      </c>
      <c r="N6" s="26">
        <f t="shared" ref="N6:N31" si="3">G6+M6</f>
        <v>412650.25804652472</v>
      </c>
      <c r="O6" s="24">
        <v>20625.767121804001</v>
      </c>
      <c r="P6" s="22">
        <v>0</v>
      </c>
      <c r="Q6" s="25">
        <f t="shared" ref="Q6:Q31" si="4">O6+P6</f>
        <v>20625.767121804001</v>
      </c>
      <c r="R6" s="27">
        <f t="shared" ref="R6:R31" si="5">N6+Q6</f>
        <v>433276.02516832872</v>
      </c>
    </row>
    <row r="7" spans="1:19" s="17" customFormat="1" ht="15" customHeight="1">
      <c r="A7" s="18"/>
      <c r="B7" s="28" t="s">
        <v>16</v>
      </c>
      <c r="C7" s="29">
        <v>77.099999999999994</v>
      </c>
      <c r="D7" s="30">
        <v>0</v>
      </c>
      <c r="E7" s="31">
        <v>-331539.57465005899</v>
      </c>
      <c r="F7" s="31">
        <v>-473627.96374817903</v>
      </c>
      <c r="G7" s="31">
        <f t="shared" si="0"/>
        <v>-805167.53839823802</v>
      </c>
      <c r="H7" s="32">
        <f t="shared" si="1"/>
        <v>-805167.53839823802</v>
      </c>
      <c r="I7" s="29">
        <v>88.3</v>
      </c>
      <c r="J7" s="33">
        <v>-23439.031503047001</v>
      </c>
      <c r="K7" s="31">
        <v>-15978.1356817697</v>
      </c>
      <c r="L7" s="31">
        <v>-375.94669881561902</v>
      </c>
      <c r="M7" s="34">
        <f t="shared" si="2"/>
        <v>-39793.113883632323</v>
      </c>
      <c r="N7" s="35">
        <f t="shared" si="3"/>
        <v>-844960.65228187037</v>
      </c>
      <c r="O7" s="33">
        <v>16093.293777701199</v>
      </c>
      <c r="P7" s="31">
        <v>-52134.660474797201</v>
      </c>
      <c r="Q7" s="34">
        <f t="shared" si="4"/>
        <v>-36041.366697096004</v>
      </c>
      <c r="R7" s="36">
        <f t="shared" si="5"/>
        <v>-881002.0189789664</v>
      </c>
    </row>
    <row r="8" spans="1:19" s="17" customFormat="1" ht="15" customHeight="1">
      <c r="A8" s="18"/>
      <c r="B8" s="19" t="s">
        <v>17</v>
      </c>
      <c r="C8" s="20">
        <v>76.7</v>
      </c>
      <c r="D8" s="21">
        <v>0</v>
      </c>
      <c r="E8" s="22">
        <v>-125305.399340253</v>
      </c>
      <c r="F8" s="22">
        <v>-179007.71332899999</v>
      </c>
      <c r="G8" s="22">
        <f t="shared" si="0"/>
        <v>-304313.11266925302</v>
      </c>
      <c r="H8" s="23">
        <f t="shared" si="1"/>
        <v>-304313.11266925302</v>
      </c>
      <c r="I8" s="20">
        <v>88.3</v>
      </c>
      <c r="J8" s="24">
        <v>-6484.9684737712896</v>
      </c>
      <c r="K8" s="22">
        <v>0</v>
      </c>
      <c r="L8" s="22">
        <v>0</v>
      </c>
      <c r="M8" s="25">
        <f t="shared" si="2"/>
        <v>-6484.9684737712896</v>
      </c>
      <c r="N8" s="26">
        <f t="shared" si="3"/>
        <v>-310798.08114302432</v>
      </c>
      <c r="O8" s="24">
        <v>5835.0551966483499</v>
      </c>
      <c r="P8" s="22">
        <v>-23692.068720164702</v>
      </c>
      <c r="Q8" s="25">
        <f t="shared" si="4"/>
        <v>-17857.013523516351</v>
      </c>
      <c r="R8" s="27">
        <f t="shared" si="5"/>
        <v>-328655.09466654068</v>
      </c>
    </row>
    <row r="9" spans="1:19" s="17" customFormat="1" ht="15" customHeight="1">
      <c r="A9" s="18"/>
      <c r="B9" s="28" t="s">
        <v>18</v>
      </c>
      <c r="C9" s="29">
        <v>61.8</v>
      </c>
      <c r="D9" s="30">
        <v>0</v>
      </c>
      <c r="E9" s="31">
        <v>-26473.778368735599</v>
      </c>
      <c r="F9" s="31">
        <v>-37819.683380904098</v>
      </c>
      <c r="G9" s="31">
        <f t="shared" si="0"/>
        <v>-64293.461749639697</v>
      </c>
      <c r="H9" s="32">
        <f t="shared" si="1"/>
        <v>-64293.461749639697</v>
      </c>
      <c r="I9" s="29">
        <v>86.5</v>
      </c>
      <c r="J9" s="33">
        <v>-10549.274917709799</v>
      </c>
      <c r="K9" s="31">
        <v>0</v>
      </c>
      <c r="L9" s="31">
        <v>0</v>
      </c>
      <c r="M9" s="34">
        <f t="shared" si="2"/>
        <v>-10549.274917709799</v>
      </c>
      <c r="N9" s="35">
        <f t="shared" si="3"/>
        <v>-74842.736667349498</v>
      </c>
      <c r="O9" s="33">
        <v>584.91977397335904</v>
      </c>
      <c r="P9" s="31">
        <v>0</v>
      </c>
      <c r="Q9" s="34">
        <f t="shared" si="4"/>
        <v>584.91977397335904</v>
      </c>
      <c r="R9" s="36">
        <f t="shared" si="5"/>
        <v>-74257.816893376134</v>
      </c>
    </row>
    <row r="10" spans="1:19" s="17" customFormat="1" ht="15" customHeight="1">
      <c r="A10" s="18"/>
      <c r="B10" s="19" t="s">
        <v>19</v>
      </c>
      <c r="C10" s="20">
        <v>124.1</v>
      </c>
      <c r="D10" s="21">
        <v>48454.113910088498</v>
      </c>
      <c r="E10" s="22">
        <v>0</v>
      </c>
      <c r="F10" s="22">
        <v>0</v>
      </c>
      <c r="G10" s="22">
        <f t="shared" si="0"/>
        <v>48454.113910088498</v>
      </c>
      <c r="H10" s="23">
        <f t="shared" si="1"/>
        <v>0</v>
      </c>
      <c r="I10" s="20">
        <v>119.3</v>
      </c>
      <c r="J10" s="24">
        <v>-5885.9544149510402</v>
      </c>
      <c r="K10" s="22">
        <v>0</v>
      </c>
      <c r="L10" s="22">
        <v>0</v>
      </c>
      <c r="M10" s="25">
        <f t="shared" si="2"/>
        <v>-5885.9544149510402</v>
      </c>
      <c r="N10" s="26">
        <f t="shared" si="3"/>
        <v>42568.159495137457</v>
      </c>
      <c r="O10" s="24">
        <v>2159.3630829880699</v>
      </c>
      <c r="P10" s="22">
        <v>0</v>
      </c>
      <c r="Q10" s="25">
        <f t="shared" si="4"/>
        <v>2159.3630829880699</v>
      </c>
      <c r="R10" s="27">
        <f t="shared" si="5"/>
        <v>44727.522578125529</v>
      </c>
    </row>
    <row r="11" spans="1:19" s="17" customFormat="1" ht="15" customHeight="1">
      <c r="A11" s="18"/>
      <c r="B11" s="28" t="s">
        <v>20</v>
      </c>
      <c r="C11" s="29">
        <v>67.2</v>
      </c>
      <c r="D11" s="30">
        <v>0</v>
      </c>
      <c r="E11" s="31">
        <v>-19880.264554482699</v>
      </c>
      <c r="F11" s="31">
        <v>-28400.377932719399</v>
      </c>
      <c r="G11" s="31">
        <f t="shared" si="0"/>
        <v>-48280.642487202102</v>
      </c>
      <c r="H11" s="32">
        <f t="shared" si="1"/>
        <v>-48280.642487202102</v>
      </c>
      <c r="I11" s="29">
        <v>86.7</v>
      </c>
      <c r="J11" s="33">
        <v>-5295.7222896782296</v>
      </c>
      <c r="K11" s="31">
        <v>0</v>
      </c>
      <c r="L11" s="31">
        <v>0</v>
      </c>
      <c r="M11" s="34">
        <f t="shared" si="2"/>
        <v>-5295.7222896782296</v>
      </c>
      <c r="N11" s="35">
        <f t="shared" si="3"/>
        <v>-53576.364776880335</v>
      </c>
      <c r="O11" s="33">
        <v>543.41804374597302</v>
      </c>
      <c r="P11" s="31">
        <v>-9441.5660601810305</v>
      </c>
      <c r="Q11" s="34">
        <f t="shared" si="4"/>
        <v>-8898.1480164350578</v>
      </c>
      <c r="R11" s="36">
        <f t="shared" si="5"/>
        <v>-62474.512793315393</v>
      </c>
    </row>
    <row r="12" spans="1:19" s="17" customFormat="1" ht="15" customHeight="1">
      <c r="A12" s="18"/>
      <c r="B12" s="19" t="s">
        <v>21</v>
      </c>
      <c r="C12" s="20">
        <v>125.4</v>
      </c>
      <c r="D12" s="21">
        <v>14649.688999091701</v>
      </c>
      <c r="E12" s="22">
        <v>0</v>
      </c>
      <c r="F12" s="22">
        <v>0</v>
      </c>
      <c r="G12" s="22">
        <f t="shared" si="0"/>
        <v>14649.688999091701</v>
      </c>
      <c r="H12" s="23">
        <f t="shared" si="1"/>
        <v>0</v>
      </c>
      <c r="I12" s="20">
        <v>120.3</v>
      </c>
      <c r="J12" s="24">
        <v>-1437.29127206052</v>
      </c>
      <c r="K12" s="22">
        <v>0</v>
      </c>
      <c r="L12" s="22">
        <v>0</v>
      </c>
      <c r="M12" s="25">
        <f t="shared" si="2"/>
        <v>-1437.29127206052</v>
      </c>
      <c r="N12" s="26">
        <f t="shared" si="3"/>
        <v>13212.397727031181</v>
      </c>
      <c r="O12" s="24">
        <v>623.27965780276702</v>
      </c>
      <c r="P12" s="22">
        <v>0</v>
      </c>
      <c r="Q12" s="25">
        <f t="shared" si="4"/>
        <v>623.27965780276702</v>
      </c>
      <c r="R12" s="27">
        <f t="shared" si="5"/>
        <v>13835.677384833947</v>
      </c>
    </row>
    <row r="13" spans="1:19" s="17" customFormat="1" ht="15" customHeight="1">
      <c r="A13" s="18"/>
      <c r="B13" s="28" t="s">
        <v>22</v>
      </c>
      <c r="C13" s="29">
        <v>69.599999999999994</v>
      </c>
      <c r="D13" s="30">
        <v>0</v>
      </c>
      <c r="E13" s="31">
        <v>-20483.374172726901</v>
      </c>
      <c r="F13" s="31">
        <v>-29261.963101571298</v>
      </c>
      <c r="G13" s="31">
        <f t="shared" si="0"/>
        <v>-49745.337274298203</v>
      </c>
      <c r="H13" s="32">
        <f t="shared" si="1"/>
        <v>-49745.337274298203</v>
      </c>
      <c r="I13" s="29">
        <v>86.9</v>
      </c>
      <c r="J13" s="33">
        <v>-4995.4851700998297</v>
      </c>
      <c r="K13" s="31">
        <v>-155.90280710871099</v>
      </c>
      <c r="L13" s="31">
        <v>0</v>
      </c>
      <c r="M13" s="34">
        <f t="shared" si="2"/>
        <v>-5151.3879772085411</v>
      </c>
      <c r="N13" s="35">
        <f t="shared" si="3"/>
        <v>-54896.725251506745</v>
      </c>
      <c r="O13" s="33">
        <v>647.460301329348</v>
      </c>
      <c r="P13" s="31">
        <v>-8168.7569818985703</v>
      </c>
      <c r="Q13" s="34">
        <f t="shared" si="4"/>
        <v>-7521.2966805692222</v>
      </c>
      <c r="R13" s="36">
        <f t="shared" si="5"/>
        <v>-62418.021932075964</v>
      </c>
    </row>
    <row r="14" spans="1:19" s="17" customFormat="1" ht="15" customHeight="1">
      <c r="A14" s="18"/>
      <c r="B14" s="19" t="s">
        <v>23</v>
      </c>
      <c r="C14" s="20">
        <v>214.9</v>
      </c>
      <c r="D14" s="21">
        <v>178580.76723591701</v>
      </c>
      <c r="E14" s="22">
        <v>0</v>
      </c>
      <c r="F14" s="22">
        <v>0</v>
      </c>
      <c r="G14" s="22">
        <f t="shared" si="0"/>
        <v>178580.76723591701</v>
      </c>
      <c r="H14" s="23">
        <f t="shared" si="1"/>
        <v>0</v>
      </c>
      <c r="I14" s="20">
        <v>192</v>
      </c>
      <c r="J14" s="24">
        <v>0</v>
      </c>
      <c r="K14" s="22">
        <v>0</v>
      </c>
      <c r="L14" s="22">
        <v>0</v>
      </c>
      <c r="M14" s="25">
        <f t="shared" si="2"/>
        <v>0</v>
      </c>
      <c r="N14" s="26">
        <f t="shared" si="3"/>
        <v>178580.76723591701</v>
      </c>
      <c r="O14" s="24">
        <v>1658.0423935395399</v>
      </c>
      <c r="P14" s="22">
        <v>0</v>
      </c>
      <c r="Q14" s="25">
        <f t="shared" si="4"/>
        <v>1658.0423935395399</v>
      </c>
      <c r="R14" s="27">
        <f t="shared" si="5"/>
        <v>180238.80962945655</v>
      </c>
    </row>
    <row r="15" spans="1:19" s="17" customFormat="1" ht="15" customHeight="1">
      <c r="A15" s="18"/>
      <c r="B15" s="28" t="s">
        <v>24</v>
      </c>
      <c r="C15" s="29">
        <v>75.3</v>
      </c>
      <c r="D15" s="30">
        <v>0</v>
      </c>
      <c r="E15" s="31">
        <v>-97128.322268740798</v>
      </c>
      <c r="F15" s="31">
        <v>-138754.74608718001</v>
      </c>
      <c r="G15" s="31">
        <f t="shared" si="0"/>
        <v>-235883.06835592081</v>
      </c>
      <c r="H15" s="32">
        <f t="shared" si="1"/>
        <v>-235883.06835592081</v>
      </c>
      <c r="I15" s="29">
        <v>87.9</v>
      </c>
      <c r="J15" s="33">
        <v>-11678.517526851099</v>
      </c>
      <c r="K15" s="31">
        <v>0</v>
      </c>
      <c r="L15" s="31">
        <v>0</v>
      </c>
      <c r="M15" s="34">
        <f t="shared" si="2"/>
        <v>-11678.517526851099</v>
      </c>
      <c r="N15" s="35">
        <f t="shared" si="3"/>
        <v>-247561.58588277191</v>
      </c>
      <c r="O15" s="33">
        <v>4006.5993932259998</v>
      </c>
      <c r="P15" s="31">
        <v>-137280.02977121199</v>
      </c>
      <c r="Q15" s="34">
        <f t="shared" si="4"/>
        <v>-133273.43037798599</v>
      </c>
      <c r="R15" s="36">
        <f t="shared" si="5"/>
        <v>-380835.01626075793</v>
      </c>
    </row>
    <row r="16" spans="1:19" s="17" customFormat="1" ht="15" customHeight="1">
      <c r="A16" s="18"/>
      <c r="B16" s="19" t="s">
        <v>25</v>
      </c>
      <c r="C16" s="20">
        <v>76.2</v>
      </c>
      <c r="D16" s="21">
        <v>0</v>
      </c>
      <c r="E16" s="22">
        <v>-90126.896897856306</v>
      </c>
      <c r="F16" s="22">
        <v>-128752.709843854</v>
      </c>
      <c r="G16" s="22">
        <f t="shared" si="0"/>
        <v>-218879.6067417103</v>
      </c>
      <c r="H16" s="23">
        <f t="shared" si="1"/>
        <v>-218879.6067417103</v>
      </c>
      <c r="I16" s="20">
        <v>88.1</v>
      </c>
      <c r="J16" s="24">
        <v>0</v>
      </c>
      <c r="K16" s="22">
        <v>0</v>
      </c>
      <c r="L16" s="22">
        <v>0</v>
      </c>
      <c r="M16" s="25">
        <f t="shared" si="2"/>
        <v>0</v>
      </c>
      <c r="N16" s="26">
        <f t="shared" si="3"/>
        <v>-218879.6067417103</v>
      </c>
      <c r="O16" s="24">
        <v>4098.4864031995903</v>
      </c>
      <c r="P16" s="22">
        <v>0</v>
      </c>
      <c r="Q16" s="25">
        <f t="shared" si="4"/>
        <v>4098.4864031995903</v>
      </c>
      <c r="R16" s="27">
        <f t="shared" si="5"/>
        <v>-214781.12033851072</v>
      </c>
    </row>
    <row r="17" spans="1:31" s="17" customFormat="1" ht="15" customHeight="1">
      <c r="A17" s="18"/>
      <c r="B17" s="28" t="s">
        <v>26</v>
      </c>
      <c r="C17" s="29">
        <v>139.80000000000001</v>
      </c>
      <c r="D17" s="30">
        <v>113595.316479153</v>
      </c>
      <c r="E17" s="31">
        <v>0</v>
      </c>
      <c r="F17" s="31">
        <v>0</v>
      </c>
      <c r="G17" s="31">
        <f t="shared" si="0"/>
        <v>113595.316479153</v>
      </c>
      <c r="H17" s="32">
        <f t="shared" si="1"/>
        <v>0</v>
      </c>
      <c r="I17" s="29">
        <v>131.80000000000001</v>
      </c>
      <c r="J17" s="33">
        <v>0</v>
      </c>
      <c r="K17" s="31">
        <v>-26775.8130575986</v>
      </c>
      <c r="L17" s="31">
        <v>-20386.228478862002</v>
      </c>
      <c r="M17" s="34">
        <f t="shared" si="2"/>
        <v>-47162.041536460601</v>
      </c>
      <c r="N17" s="35">
        <f t="shared" si="3"/>
        <v>66433.274942692398</v>
      </c>
      <c r="O17" s="33">
        <v>3251.4807469495699</v>
      </c>
      <c r="P17" s="31">
        <v>0</v>
      </c>
      <c r="Q17" s="34">
        <f t="shared" si="4"/>
        <v>3251.4807469495699</v>
      </c>
      <c r="R17" s="36">
        <f t="shared" si="5"/>
        <v>69684.75568964197</v>
      </c>
    </row>
    <row r="18" spans="1:31" s="17" customFormat="1" ht="15" customHeight="1">
      <c r="A18" s="18"/>
      <c r="B18" s="19" t="s">
        <v>27</v>
      </c>
      <c r="C18" s="20">
        <v>103.8</v>
      </c>
      <c r="D18" s="21">
        <v>14974.056528680299</v>
      </c>
      <c r="E18" s="22">
        <v>0</v>
      </c>
      <c r="F18" s="22">
        <v>0</v>
      </c>
      <c r="G18" s="22">
        <f t="shared" si="0"/>
        <v>14974.056528680299</v>
      </c>
      <c r="H18" s="23">
        <f t="shared" si="1"/>
        <v>0</v>
      </c>
      <c r="I18" s="20">
        <v>103</v>
      </c>
      <c r="J18" s="24">
        <v>0</v>
      </c>
      <c r="K18" s="22">
        <v>0</v>
      </c>
      <c r="L18" s="22">
        <v>0</v>
      </c>
      <c r="M18" s="25">
        <f t="shared" si="2"/>
        <v>0</v>
      </c>
      <c r="N18" s="26">
        <f t="shared" si="3"/>
        <v>14974.056528680299</v>
      </c>
      <c r="O18" s="24">
        <v>4343.14675284847</v>
      </c>
      <c r="P18" s="22">
        <v>0</v>
      </c>
      <c r="Q18" s="25">
        <f t="shared" si="4"/>
        <v>4343.14675284847</v>
      </c>
      <c r="R18" s="27">
        <f t="shared" si="5"/>
        <v>19317.203281528768</v>
      </c>
    </row>
    <row r="19" spans="1:31" s="17" customFormat="1" ht="15" customHeight="1">
      <c r="A19" s="18"/>
      <c r="B19" s="28" t="s">
        <v>28</v>
      </c>
      <c r="C19" s="29">
        <v>96.1</v>
      </c>
      <c r="D19" s="30">
        <v>0</v>
      </c>
      <c r="E19" s="31">
        <v>-1658.3346555887499</v>
      </c>
      <c r="F19" s="31">
        <v>-2369.0495077957498</v>
      </c>
      <c r="G19" s="31">
        <f t="shared" si="0"/>
        <v>-4027.3841633844995</v>
      </c>
      <c r="H19" s="32">
        <f t="shared" si="1"/>
        <v>-4027.3841633844995</v>
      </c>
      <c r="I19" s="29">
        <v>96.8</v>
      </c>
      <c r="J19" s="33">
        <v>0</v>
      </c>
      <c r="K19" s="31">
        <v>-3186.3087533244002</v>
      </c>
      <c r="L19" s="31">
        <v>0</v>
      </c>
      <c r="M19" s="34">
        <f t="shared" si="2"/>
        <v>-3186.3087533244002</v>
      </c>
      <c r="N19" s="35">
        <f t="shared" si="3"/>
        <v>-7213.6929167089002</v>
      </c>
      <c r="O19" s="33">
        <v>1237.98628100476</v>
      </c>
      <c r="P19" s="31">
        <v>-6640.2794458488297</v>
      </c>
      <c r="Q19" s="34">
        <f t="shared" si="4"/>
        <v>-5402.2931648440699</v>
      </c>
      <c r="R19" s="36">
        <f t="shared" si="5"/>
        <v>-12615.98608155297</v>
      </c>
    </row>
    <row r="20" spans="1:31" s="17" customFormat="1" ht="15" customHeight="1">
      <c r="A20" s="18"/>
      <c r="B20" s="19" t="s">
        <v>29</v>
      </c>
      <c r="C20" s="20">
        <v>77.400000000000006</v>
      </c>
      <c r="D20" s="21">
        <v>0</v>
      </c>
      <c r="E20" s="22">
        <v>-17803.159788377001</v>
      </c>
      <c r="F20" s="22">
        <v>-25433.085409947002</v>
      </c>
      <c r="G20" s="22">
        <f t="shared" si="0"/>
        <v>-43236.245198324003</v>
      </c>
      <c r="H20" s="23">
        <f t="shared" si="1"/>
        <v>-43236.245198324003</v>
      </c>
      <c r="I20" s="20">
        <v>88.4</v>
      </c>
      <c r="J20" s="24">
        <v>-17101.793215711401</v>
      </c>
      <c r="K20" s="22">
        <v>0</v>
      </c>
      <c r="L20" s="22">
        <v>0</v>
      </c>
      <c r="M20" s="25">
        <f t="shared" si="2"/>
        <v>-17101.793215711401</v>
      </c>
      <c r="N20" s="26">
        <f t="shared" si="3"/>
        <v>-60338.0384140354</v>
      </c>
      <c r="O20" s="24">
        <v>902.00067109765803</v>
      </c>
      <c r="P20" s="22">
        <v>0</v>
      </c>
      <c r="Q20" s="25">
        <f t="shared" si="4"/>
        <v>902.00067109765803</v>
      </c>
      <c r="R20" s="27">
        <f t="shared" si="5"/>
        <v>-59436.03774293774</v>
      </c>
    </row>
    <row r="21" spans="1:31" s="17" customFormat="1" ht="15" customHeight="1">
      <c r="A21" s="18"/>
      <c r="B21" s="28" t="s">
        <v>30</v>
      </c>
      <c r="C21" s="29">
        <v>79.599999999999994</v>
      </c>
      <c r="D21" s="30">
        <v>0</v>
      </c>
      <c r="E21" s="31">
        <v>-4237.9718527652103</v>
      </c>
      <c r="F21" s="31">
        <v>-6054.2455034694303</v>
      </c>
      <c r="G21" s="31">
        <f t="shared" si="0"/>
        <v>-10292.21735623464</v>
      </c>
      <c r="H21" s="32">
        <f t="shared" si="1"/>
        <v>-10292.21735623464</v>
      </c>
      <c r="I21" s="29">
        <v>89</v>
      </c>
      <c r="J21" s="33">
        <v>-7942.8487012373198</v>
      </c>
      <c r="K21" s="31">
        <v>0</v>
      </c>
      <c r="L21" s="31">
        <v>0</v>
      </c>
      <c r="M21" s="34">
        <f t="shared" si="2"/>
        <v>-7942.8487012373198</v>
      </c>
      <c r="N21" s="35">
        <f t="shared" si="3"/>
        <v>-18235.066057471959</v>
      </c>
      <c r="O21" s="33">
        <v>247.217863428366</v>
      </c>
      <c r="P21" s="31">
        <v>0</v>
      </c>
      <c r="Q21" s="34">
        <f t="shared" si="4"/>
        <v>247.217863428366</v>
      </c>
      <c r="R21" s="36">
        <f t="shared" si="5"/>
        <v>-17987.848194043592</v>
      </c>
    </row>
    <row r="22" spans="1:31" s="17" customFormat="1" ht="15" customHeight="1">
      <c r="A22" s="18"/>
      <c r="B22" s="19" t="s">
        <v>31</v>
      </c>
      <c r="C22" s="20">
        <v>80.900000000000006</v>
      </c>
      <c r="D22" s="21">
        <v>0</v>
      </c>
      <c r="E22" s="22">
        <v>-119620.706155855</v>
      </c>
      <c r="F22" s="22">
        <v>-170886.72306621901</v>
      </c>
      <c r="G22" s="22">
        <f t="shared" si="0"/>
        <v>-290507.42922207399</v>
      </c>
      <c r="H22" s="23">
        <f t="shared" si="1"/>
        <v>-290507.42922207399</v>
      </c>
      <c r="I22" s="20">
        <v>89.4</v>
      </c>
      <c r="J22" s="24">
        <v>-1928.8139149625299</v>
      </c>
      <c r="K22" s="22">
        <v>0</v>
      </c>
      <c r="L22" s="22">
        <v>0</v>
      </c>
      <c r="M22" s="25">
        <f t="shared" si="2"/>
        <v>-1928.8139149625299</v>
      </c>
      <c r="N22" s="26">
        <f t="shared" si="3"/>
        <v>-292436.24313703651</v>
      </c>
      <c r="O22" s="24">
        <v>7575.6211639511503</v>
      </c>
      <c r="P22" s="22">
        <v>0</v>
      </c>
      <c r="Q22" s="25">
        <f t="shared" si="4"/>
        <v>7575.6211639511503</v>
      </c>
      <c r="R22" s="27">
        <f t="shared" si="5"/>
        <v>-284860.62197308533</v>
      </c>
    </row>
    <row r="23" spans="1:31" s="17" customFormat="1" ht="15" customHeight="1">
      <c r="A23" s="18"/>
      <c r="B23" s="28" t="s">
        <v>32</v>
      </c>
      <c r="C23" s="29">
        <v>81.599999999999994</v>
      </c>
      <c r="D23" s="30">
        <v>0</v>
      </c>
      <c r="E23" s="31">
        <v>-47122.621329724301</v>
      </c>
      <c r="F23" s="31">
        <v>-67318.030465687698</v>
      </c>
      <c r="G23" s="31">
        <f t="shared" si="0"/>
        <v>-114440.65179541201</v>
      </c>
      <c r="H23" s="32">
        <f t="shared" si="1"/>
        <v>-114440.65179541201</v>
      </c>
      <c r="I23" s="29">
        <v>89.6</v>
      </c>
      <c r="J23" s="33">
        <v>-133174.30722957299</v>
      </c>
      <c r="K23" s="31">
        <v>0</v>
      </c>
      <c r="L23" s="31">
        <v>0</v>
      </c>
      <c r="M23" s="34">
        <f t="shared" si="2"/>
        <v>-133174.30722957299</v>
      </c>
      <c r="N23" s="35">
        <f t="shared" si="3"/>
        <v>-247614.959024985</v>
      </c>
      <c r="O23" s="33">
        <v>3185.8689447678798</v>
      </c>
      <c r="P23" s="31">
        <v>0</v>
      </c>
      <c r="Q23" s="34">
        <f t="shared" si="4"/>
        <v>3185.8689447678798</v>
      </c>
      <c r="R23" s="36">
        <f t="shared" si="5"/>
        <v>-244429.09008021711</v>
      </c>
    </row>
    <row r="24" spans="1:31" s="17" customFormat="1" ht="15" customHeight="1">
      <c r="A24" s="18"/>
      <c r="B24" s="19" t="s">
        <v>33</v>
      </c>
      <c r="C24" s="20">
        <v>89.6</v>
      </c>
      <c r="D24" s="21">
        <v>0</v>
      </c>
      <c r="E24" s="22">
        <v>-57170.099560239803</v>
      </c>
      <c r="F24" s="22">
        <v>-81671.570793855499</v>
      </c>
      <c r="G24" s="22">
        <f t="shared" si="0"/>
        <v>-138841.67035409529</v>
      </c>
      <c r="H24" s="23">
        <f t="shared" si="1"/>
        <v>-138841.67035409529</v>
      </c>
      <c r="I24" s="20">
        <v>92.9</v>
      </c>
      <c r="J24" s="24">
        <v>0</v>
      </c>
      <c r="K24" s="22">
        <v>0</v>
      </c>
      <c r="L24" s="22">
        <v>0</v>
      </c>
      <c r="M24" s="25">
        <f t="shared" si="2"/>
        <v>0</v>
      </c>
      <c r="N24" s="26">
        <f t="shared" si="3"/>
        <v>-138841.67035409529</v>
      </c>
      <c r="O24" s="24">
        <v>9132.8280721517895</v>
      </c>
      <c r="P24" s="22">
        <v>0</v>
      </c>
      <c r="Q24" s="25">
        <f t="shared" si="4"/>
        <v>9132.8280721517895</v>
      </c>
      <c r="R24" s="27">
        <f t="shared" si="5"/>
        <v>-129708.84228194349</v>
      </c>
    </row>
    <row r="25" spans="1:31" s="17" customFormat="1" ht="15" customHeight="1">
      <c r="A25" s="18"/>
      <c r="B25" s="28" t="s">
        <v>34</v>
      </c>
      <c r="C25" s="29">
        <v>74</v>
      </c>
      <c r="D25" s="30">
        <v>0</v>
      </c>
      <c r="E25" s="31">
        <v>-97573.777378982501</v>
      </c>
      <c r="F25" s="31">
        <v>-139391.11053033199</v>
      </c>
      <c r="G25" s="31">
        <f t="shared" si="0"/>
        <v>-236964.88790931448</v>
      </c>
      <c r="H25" s="32">
        <f t="shared" si="1"/>
        <v>-236964.88790931448</v>
      </c>
      <c r="I25" s="29">
        <v>87.6</v>
      </c>
      <c r="J25" s="33">
        <v>-3622.7210446900899</v>
      </c>
      <c r="K25" s="31">
        <v>0</v>
      </c>
      <c r="L25" s="31">
        <v>0</v>
      </c>
      <c r="M25" s="34">
        <f t="shared" si="2"/>
        <v>-3622.7210446900899</v>
      </c>
      <c r="N25" s="35">
        <f t="shared" si="3"/>
        <v>-240587.60895400457</v>
      </c>
      <c r="O25" s="33">
        <v>3842.54589343721</v>
      </c>
      <c r="P25" s="31">
        <v>0</v>
      </c>
      <c r="Q25" s="34">
        <f t="shared" si="4"/>
        <v>3842.54589343721</v>
      </c>
      <c r="R25" s="36">
        <f t="shared" si="5"/>
        <v>-236745.06306056737</v>
      </c>
    </row>
    <row r="26" spans="1:31" s="17" customFormat="1" ht="15" customHeight="1">
      <c r="A26" s="18"/>
      <c r="B26" s="19" t="s">
        <v>35</v>
      </c>
      <c r="C26" s="20">
        <v>97.2</v>
      </c>
      <c r="D26" s="21">
        <v>0</v>
      </c>
      <c r="E26" s="22">
        <v>-4258.8227452421497</v>
      </c>
      <c r="F26" s="22">
        <v>-6084.0324927198199</v>
      </c>
      <c r="G26" s="22">
        <f t="shared" si="0"/>
        <v>-10342.855237961969</v>
      </c>
      <c r="H26" s="23">
        <f t="shared" si="1"/>
        <v>-10342.855237961969</v>
      </c>
      <c r="I26" s="20">
        <v>97.6</v>
      </c>
      <c r="J26" s="24">
        <v>-13372.8172115995</v>
      </c>
      <c r="K26" s="22">
        <v>-17965.566542116401</v>
      </c>
      <c r="L26" s="22">
        <v>0</v>
      </c>
      <c r="M26" s="25">
        <f t="shared" si="2"/>
        <v>-31338.383753715902</v>
      </c>
      <c r="N26" s="26">
        <f t="shared" si="3"/>
        <v>-41681.23899167787</v>
      </c>
      <c r="O26" s="24">
        <v>5186.5899561297101</v>
      </c>
      <c r="P26" s="22">
        <v>0</v>
      </c>
      <c r="Q26" s="25">
        <f t="shared" si="4"/>
        <v>5186.5899561297101</v>
      </c>
      <c r="R26" s="27">
        <f t="shared" si="5"/>
        <v>-36494.649035548158</v>
      </c>
    </row>
    <row r="27" spans="1:31" s="17" customFormat="1" ht="15" customHeight="1">
      <c r="A27" s="18"/>
      <c r="B27" s="28" t="s">
        <v>36</v>
      </c>
      <c r="C27" s="29">
        <v>105.5</v>
      </c>
      <c r="D27" s="30">
        <v>53671.547608670902</v>
      </c>
      <c r="E27" s="31">
        <v>0</v>
      </c>
      <c r="F27" s="31">
        <v>0</v>
      </c>
      <c r="G27" s="31">
        <f t="shared" si="0"/>
        <v>53671.547608670902</v>
      </c>
      <c r="H27" s="32">
        <f t="shared" si="1"/>
        <v>0</v>
      </c>
      <c r="I27" s="29">
        <v>104.4</v>
      </c>
      <c r="J27" s="33">
        <v>0</v>
      </c>
      <c r="K27" s="31">
        <v>-48019.099725592801</v>
      </c>
      <c r="L27" s="31">
        <v>-3158.8883596369901</v>
      </c>
      <c r="M27" s="34">
        <f t="shared" si="2"/>
        <v>-51177.988085229794</v>
      </c>
      <c r="N27" s="35">
        <f t="shared" si="3"/>
        <v>2493.5595234411085</v>
      </c>
      <c r="O27" s="33">
        <v>10612.8183888247</v>
      </c>
      <c r="P27" s="31">
        <v>0</v>
      </c>
      <c r="Q27" s="34">
        <f t="shared" si="4"/>
        <v>10612.8183888247</v>
      </c>
      <c r="R27" s="36">
        <f t="shared" si="5"/>
        <v>13106.377912265809</v>
      </c>
    </row>
    <row r="28" spans="1:31" s="17" customFormat="1" ht="15" customHeight="1">
      <c r="A28" s="18"/>
      <c r="B28" s="19" t="s">
        <v>37</v>
      </c>
      <c r="C28" s="20">
        <v>69</v>
      </c>
      <c r="D28" s="21">
        <v>0</v>
      </c>
      <c r="E28" s="22">
        <v>-157227.39486283399</v>
      </c>
      <c r="F28" s="22">
        <v>-224610.56407192201</v>
      </c>
      <c r="G28" s="22">
        <f t="shared" si="0"/>
        <v>-381837.958934756</v>
      </c>
      <c r="H28" s="23">
        <f t="shared" si="1"/>
        <v>-381837.958934756</v>
      </c>
      <c r="I28" s="20">
        <v>86.9</v>
      </c>
      <c r="J28" s="24">
        <v>-67906.833053632305</v>
      </c>
      <c r="K28" s="22">
        <v>0</v>
      </c>
      <c r="L28" s="22">
        <v>0</v>
      </c>
      <c r="M28" s="25">
        <f t="shared" si="2"/>
        <v>-67906.833053632305</v>
      </c>
      <c r="N28" s="26">
        <f t="shared" si="3"/>
        <v>-449744.79198838829</v>
      </c>
      <c r="O28" s="24">
        <v>4612.6934617467496</v>
      </c>
      <c r="P28" s="22">
        <v>0</v>
      </c>
      <c r="Q28" s="25">
        <f t="shared" si="4"/>
        <v>4612.6934617467496</v>
      </c>
      <c r="R28" s="27">
        <f t="shared" si="5"/>
        <v>-445132.09852664155</v>
      </c>
    </row>
    <row r="29" spans="1:31" s="17" customFormat="1" ht="15" customHeight="1">
      <c r="A29" s="18"/>
      <c r="B29" s="28" t="s">
        <v>38</v>
      </c>
      <c r="C29" s="29">
        <v>96.5</v>
      </c>
      <c r="D29" s="30">
        <v>0</v>
      </c>
      <c r="E29" s="31">
        <v>-3185.4851338722601</v>
      </c>
      <c r="F29" s="31">
        <v>-4550.6930480274796</v>
      </c>
      <c r="G29" s="31">
        <f t="shared" si="0"/>
        <v>-7736.1781818997397</v>
      </c>
      <c r="H29" s="32">
        <f t="shared" si="1"/>
        <v>-7736.1781818997397</v>
      </c>
      <c r="I29" s="29">
        <v>97.1</v>
      </c>
      <c r="J29" s="33">
        <v>-22183.060304602499</v>
      </c>
      <c r="K29" s="31">
        <v>-11914.4982068153</v>
      </c>
      <c r="L29" s="31">
        <v>0</v>
      </c>
      <c r="M29" s="34">
        <f t="shared" si="2"/>
        <v>-34097.558511417796</v>
      </c>
      <c r="N29" s="35">
        <f t="shared" si="3"/>
        <v>-41833.736693317536</v>
      </c>
      <c r="O29" s="33">
        <v>2815.1592984353201</v>
      </c>
      <c r="P29" s="31">
        <v>-108832.72625211001</v>
      </c>
      <c r="Q29" s="34">
        <f t="shared" si="4"/>
        <v>-106017.56695367469</v>
      </c>
      <c r="R29" s="36">
        <f t="shared" si="5"/>
        <v>-147851.30364699222</v>
      </c>
    </row>
    <row r="30" spans="1:31" s="17" customFormat="1" ht="15" customHeight="1">
      <c r="A30" s="18"/>
      <c r="B30" s="19" t="s">
        <v>39</v>
      </c>
      <c r="C30" s="20">
        <v>151.19999999999999</v>
      </c>
      <c r="D30" s="21">
        <v>329334.72885224601</v>
      </c>
      <c r="E30" s="22">
        <v>0</v>
      </c>
      <c r="F30" s="22">
        <v>0</v>
      </c>
      <c r="G30" s="22">
        <f t="shared" si="0"/>
        <v>329334.72885224601</v>
      </c>
      <c r="H30" s="23">
        <f t="shared" si="1"/>
        <v>0</v>
      </c>
      <c r="I30" s="20">
        <v>140.9</v>
      </c>
      <c r="J30" s="24">
        <v>0</v>
      </c>
      <c r="K30" s="22">
        <v>-69681.952792983604</v>
      </c>
      <c r="L30" s="22">
        <v>-30422.0017949266</v>
      </c>
      <c r="M30" s="25">
        <f t="shared" si="2"/>
        <v>-100103.95458791021</v>
      </c>
      <c r="N30" s="26">
        <f t="shared" si="3"/>
        <v>229230.77426433581</v>
      </c>
      <c r="O30" s="24">
        <v>6896.9174161412702</v>
      </c>
      <c r="P30" s="22">
        <v>0</v>
      </c>
      <c r="Q30" s="25">
        <f t="shared" si="4"/>
        <v>6896.9174161412702</v>
      </c>
      <c r="R30" s="27">
        <f t="shared" si="5"/>
        <v>236127.69168047709</v>
      </c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</row>
    <row r="31" spans="1:31" s="17" customFormat="1" ht="15" customHeight="1">
      <c r="A31" s="18"/>
      <c r="B31" s="37" t="s">
        <v>40</v>
      </c>
      <c r="C31" s="38">
        <v>68.599999999999994</v>
      </c>
      <c r="D31" s="39">
        <v>0</v>
      </c>
      <c r="E31" s="40">
        <v>-38201.971283665996</v>
      </c>
      <c r="F31" s="40">
        <v>-54574.244686616599</v>
      </c>
      <c r="G31" s="40">
        <f t="shared" si="0"/>
        <v>-92776.215970282588</v>
      </c>
      <c r="H31" s="41">
        <f t="shared" si="1"/>
        <v>-92776.215970282588</v>
      </c>
      <c r="I31" s="38">
        <v>86.9</v>
      </c>
      <c r="J31" s="42">
        <v>-4108.3799950019202</v>
      </c>
      <c r="K31" s="40">
        <v>0</v>
      </c>
      <c r="L31" s="40">
        <v>0</v>
      </c>
      <c r="M31" s="43">
        <f t="shared" si="2"/>
        <v>-4108.3799950019202</v>
      </c>
      <c r="N31" s="44">
        <f t="shared" si="3"/>
        <v>-96884.595965284505</v>
      </c>
      <c r="O31" s="42">
        <v>1140.6539685139201</v>
      </c>
      <c r="P31" s="40">
        <v>-19387.554369948699</v>
      </c>
      <c r="Q31" s="43">
        <f t="shared" si="4"/>
        <v>-18246.900401434777</v>
      </c>
      <c r="R31" s="45">
        <f t="shared" si="5"/>
        <v>-115131.49636671928</v>
      </c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</row>
    <row r="32" spans="1:31" s="17" customFormat="1" ht="18.75" customHeight="1">
      <c r="A32" s="18"/>
      <c r="B32" s="46" t="s">
        <v>6</v>
      </c>
      <c r="C32" s="47">
        <v>100</v>
      </c>
      <c r="D32" s="48">
        <f>SUM(D6:D31)</f>
        <v>1258997.9550000005</v>
      </c>
      <c r="E32" s="49">
        <f>SUM(E6:E31)</f>
        <v>-1258997.9550000012</v>
      </c>
      <c r="F32" s="49">
        <f>SUM(F6:F31)</f>
        <v>-1798568.507</v>
      </c>
      <c r="G32" s="49">
        <f>SUM(G6:G31)</f>
        <v>-1798568.5070000009</v>
      </c>
      <c r="H32" s="50">
        <f>SUM(H6:H31)</f>
        <v>-3057566.4620000012</v>
      </c>
      <c r="I32" s="51"/>
      <c r="J32" s="52">
        <f t="shared" ref="J32:R32" si="6">SUM(J6:J31)</f>
        <v>-341107.82023917936</v>
      </c>
      <c r="K32" s="49">
        <f t="shared" si="6"/>
        <v>-227405.2134927861</v>
      </c>
      <c r="L32" s="49">
        <f t="shared" si="6"/>
        <v>-113702.60674639291</v>
      </c>
      <c r="M32" s="53">
        <f t="shared" si="6"/>
        <v>-682215.64047835837</v>
      </c>
      <c r="N32" s="54">
        <f t="shared" si="6"/>
        <v>-2480784.1474783598</v>
      </c>
      <c r="O32" s="52">
        <f t="shared" si="6"/>
        <v>121859.21402538671</v>
      </c>
      <c r="P32" s="49">
        <f t="shared" si="6"/>
        <v>-365577.64207616099</v>
      </c>
      <c r="Q32" s="53">
        <f t="shared" si="6"/>
        <v>-243718.42805077432</v>
      </c>
      <c r="R32" s="55">
        <f t="shared" si="6"/>
        <v>-2724502.5755291344</v>
      </c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</row>
    <row r="33" spans="1:24" ht="27" customHeight="1">
      <c r="B33" s="103" t="s">
        <v>41</v>
      </c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56"/>
      <c r="T33" s="56"/>
      <c r="U33" s="56"/>
      <c r="V33" s="56"/>
      <c r="W33" s="56"/>
      <c r="X33" s="56"/>
    </row>
    <row r="34" spans="1:24" s="3" customFormat="1" ht="22.5" customHeight="1">
      <c r="A34" s="1"/>
      <c r="B34" s="2"/>
    </row>
    <row r="35" spans="1:24" s="17" customFormat="1">
      <c r="A35" s="18"/>
      <c r="B35" s="57"/>
      <c r="C35" s="58"/>
      <c r="D35" s="59" t="s">
        <v>42</v>
      </c>
      <c r="E35" s="60" t="s">
        <v>43</v>
      </c>
      <c r="F35" s="58"/>
      <c r="G35" s="59" t="s">
        <v>44</v>
      </c>
      <c r="H35" s="60" t="s">
        <v>45</v>
      </c>
      <c r="I35" s="59" t="s">
        <v>46</v>
      </c>
      <c r="J35" s="60" t="s">
        <v>47</v>
      </c>
      <c r="K35" s="61"/>
      <c r="L35" s="61"/>
      <c r="M35" s="59" t="s">
        <v>48</v>
      </c>
      <c r="N35" s="60" t="s">
        <v>49</v>
      </c>
      <c r="O35" s="61"/>
      <c r="P35" s="61"/>
      <c r="Q35" s="59" t="s">
        <v>50</v>
      </c>
      <c r="R35" s="62">
        <v>2008</v>
      </c>
    </row>
  </sheetData>
  <mergeCells count="15">
    <mergeCell ref="B1:R1"/>
    <mergeCell ref="B33:R33"/>
    <mergeCell ref="K4:K5"/>
    <mergeCell ref="L4:L5"/>
    <mergeCell ref="J4:J5"/>
    <mergeCell ref="M4:M5"/>
    <mergeCell ref="C3:C5"/>
    <mergeCell ref="I3:I5"/>
    <mergeCell ref="N3:N5"/>
    <mergeCell ref="R3:R5"/>
    <mergeCell ref="G4:H4"/>
    <mergeCell ref="D4:E4"/>
    <mergeCell ref="O3:Q4"/>
    <mergeCell ref="D3:H3"/>
    <mergeCell ref="J3:M3"/>
  </mergeCells>
  <conditionalFormatting sqref="C6:F31">
    <cfRule type="expression" dxfId="11" priority="1" stopIfTrue="1">
      <formula>ISBLANK(C6)</formula>
    </cfRule>
  </conditionalFormatting>
  <conditionalFormatting sqref="I6:L31">
    <cfRule type="expression" dxfId="10" priority="2" stopIfTrue="1">
      <formula>ISBLANK(I6)</formula>
    </cfRule>
  </conditionalFormatting>
  <conditionalFormatting sqref="O6:P31">
    <cfRule type="expression" dxfId="9" priority="3" stopIfTrue="1">
      <formula>ISBLANK(O6)</formula>
    </cfRule>
  </conditionalFormatting>
  <conditionalFormatting sqref="E35">
    <cfRule type="expression" dxfId="8" priority="4" stopIfTrue="1">
      <formula>ISBLANK(E35)</formula>
    </cfRule>
  </conditionalFormatting>
  <conditionalFormatting sqref="H35">
    <cfRule type="expression" dxfId="7" priority="5" stopIfTrue="1">
      <formula>ISBLANK(H35)</formula>
    </cfRule>
  </conditionalFormatting>
  <conditionalFormatting sqref="J35">
    <cfRule type="expression" dxfId="6" priority="6" stopIfTrue="1">
      <formula>ISBLANK(J35)</formula>
    </cfRule>
  </conditionalFormatting>
  <conditionalFormatting sqref="N35">
    <cfRule type="expression" dxfId="5" priority="7" stopIfTrue="1">
      <formula>ISBLANK(N35)</formula>
    </cfRule>
  </conditionalFormatting>
  <conditionalFormatting sqref="R35">
    <cfRule type="expression" dxfId="4" priority="8" stopIfTrue="1">
      <formula>ISBLANK(R35)</formula>
    </cfRule>
  </conditionalFormatting>
  <conditionalFormatting sqref="C6:F31">
    <cfRule type="expression" dxfId="3" priority="9" stopIfTrue="1">
      <formula>ISBLANK(C6)</formula>
    </cfRule>
  </conditionalFormatting>
  <conditionalFormatting sqref="I6:L31">
    <cfRule type="expression" dxfId="2" priority="10" stopIfTrue="1">
      <formula>ISBLANK(I6)</formula>
    </cfRule>
  </conditionalFormatting>
  <conditionalFormatting sqref="O6:P31">
    <cfRule type="expression" dxfId="1" priority="11" stopIfTrue="1">
      <formula>ISBLANK(O6)</formula>
    </cfRule>
  </conditionalFormatting>
  <printOptions horizontalCentered="1"/>
  <pageMargins left="0.59055118110236227" right="0.59055118110236227" top="0.98425196850393704" bottom="0.98425196850393704" header="0.51181102362204722" footer="0.51181102362204722"/>
  <pageSetup paperSize="9" scale="74" orientation="landscape" r:id="rId1"/>
  <headerFooter>
    <oddHeader>&amp;L&amp;F&amp;R&amp;A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W30"/>
  <sheetViews>
    <sheetView workbookViewId="0"/>
  </sheetViews>
  <sheetFormatPr baseColWidth="10" defaultColWidth="11.42578125" defaultRowHeight="12.75"/>
  <cols>
    <col min="1" max="1" width="1.42578125" style="1" customWidth="1"/>
    <col min="2" max="2" width="15.7109375" style="2" customWidth="1"/>
    <col min="3" max="3" width="7.140625" style="3" customWidth="1"/>
    <col min="4" max="4" width="14.5703125" style="3" customWidth="1"/>
    <col min="5" max="8" width="9.28515625" style="3" customWidth="1"/>
    <col min="9" max="9" width="10" style="3" customWidth="1"/>
    <col min="10" max="10" width="10.85546875" style="3" customWidth="1"/>
    <col min="11" max="11" width="2.140625" style="3" customWidth="1"/>
    <col min="12" max="12" width="13.7109375" style="3" customWidth="1"/>
    <col min="13" max="13" width="11.42578125" style="3" customWidth="1"/>
    <col min="14" max="16384" width="11.42578125" style="3"/>
  </cols>
  <sheetData>
    <row r="1" spans="1:12" ht="18" customHeight="1">
      <c r="B1" s="102" t="str">
        <f>"Payments per capita "&amp;Payments!R35</f>
        <v>Payments per capita 2008</v>
      </c>
      <c r="C1" s="102"/>
      <c r="D1" s="102"/>
      <c r="E1" s="102"/>
      <c r="F1" s="102"/>
      <c r="G1" s="102"/>
      <c r="H1" s="102"/>
      <c r="I1" s="102"/>
      <c r="J1" s="102"/>
      <c r="K1" s="4"/>
    </row>
    <row r="2" spans="1:12" ht="22.5" customHeight="1">
      <c r="B2" s="5" t="s">
        <v>51</v>
      </c>
      <c r="L2" s="63" t="str">
        <f>Payments!J35</f>
        <v>FA_2008_20120424</v>
      </c>
    </row>
    <row r="3" spans="1:12" ht="15.75" customHeight="1">
      <c r="A3" s="6"/>
      <c r="B3" s="64"/>
      <c r="C3" s="139" t="str">
        <f>"RI "&amp;Payments!R35</f>
        <v>RI 2008</v>
      </c>
      <c r="D3" s="138" t="s">
        <v>52</v>
      </c>
      <c r="E3" s="135" t="s">
        <v>53</v>
      </c>
      <c r="F3" s="136"/>
      <c r="G3" s="136"/>
      <c r="H3" s="137"/>
      <c r="I3" s="133" t="s">
        <v>3</v>
      </c>
      <c r="J3" s="133" t="str">
        <f>"Total payments "&amp;Payments!R35&amp;" net"</f>
        <v>Total payments 2008 net</v>
      </c>
      <c r="L3" s="131" t="str">
        <f>"Relevant population "&amp;Payments!R35</f>
        <v>Relevant population 2008</v>
      </c>
    </row>
    <row r="4" spans="1:12" ht="27" customHeight="1">
      <c r="A4" s="6"/>
      <c r="B4" s="65"/>
      <c r="C4" s="139"/>
      <c r="D4" s="138"/>
      <c r="E4" s="66" t="s">
        <v>7</v>
      </c>
      <c r="F4" s="67" t="s">
        <v>8</v>
      </c>
      <c r="G4" s="67" t="s">
        <v>9</v>
      </c>
      <c r="H4" s="68" t="s">
        <v>6</v>
      </c>
      <c r="I4" s="134"/>
      <c r="J4" s="133"/>
      <c r="L4" s="132"/>
    </row>
    <row r="5" spans="1:12" s="17" customFormat="1" ht="15" customHeight="1">
      <c r="A5" s="18"/>
      <c r="B5" s="69" t="s">
        <v>15</v>
      </c>
      <c r="C5" s="70">
        <f>Payments!C6</f>
        <v>126.5</v>
      </c>
      <c r="D5" s="71">
        <f>Payments!G6/L5*1000</f>
        <v>396.34168372393339</v>
      </c>
      <c r="E5" s="72">
        <f>Payments!J6/$L5*1000</f>
        <v>0</v>
      </c>
      <c r="F5" s="73">
        <f>Payments!K6/$L5*1000</f>
        <v>-26.43225129924198</v>
      </c>
      <c r="G5" s="73">
        <f>Payments!L6/$L5*1000</f>
        <v>-46.519488151703371</v>
      </c>
      <c r="H5" s="74">
        <f t="shared" ref="H5:H30" si="0">SUM(E5:G5)</f>
        <v>-72.951739450945354</v>
      </c>
      <c r="I5" s="75">
        <f>Payments!Q6/L5*1000</f>
        <v>16.164210611873141</v>
      </c>
      <c r="J5" s="76">
        <f>Payments!R6/L5*1000</f>
        <v>339.55415488486119</v>
      </c>
      <c r="L5" s="77">
        <v>1276014.5</v>
      </c>
    </row>
    <row r="6" spans="1:12" s="17" customFormat="1" ht="15" customHeight="1">
      <c r="A6" s="18"/>
      <c r="B6" s="78" t="s">
        <v>16</v>
      </c>
      <c r="C6" s="29">
        <f>Payments!C7</f>
        <v>77.099999999999994</v>
      </c>
      <c r="D6" s="79">
        <f>Payments!G7/L6*1000</f>
        <v>-838.58821377595814</v>
      </c>
      <c r="E6" s="80">
        <f>Payments!J7/$L6*1000</f>
        <v>-24.411932453065237</v>
      </c>
      <c r="F6" s="81">
        <f>Payments!K7/$L6*1000</f>
        <v>-16.641351795553803</v>
      </c>
      <c r="G6" s="81">
        <f>Payments!L7/$L6*1000</f>
        <v>-0.39155139222568536</v>
      </c>
      <c r="H6" s="82">
        <f t="shared" si="0"/>
        <v>-41.444835640844722</v>
      </c>
      <c r="I6" s="83">
        <f>Payments!Q7/L6*1000</f>
        <v>-37.537361951635511</v>
      </c>
      <c r="J6" s="84">
        <f>Payments!R7/L6*1000</f>
        <v>-917.57041136843839</v>
      </c>
      <c r="L6" s="85">
        <v>960146.5</v>
      </c>
    </row>
    <row r="7" spans="1:12" s="17" customFormat="1" ht="15" customHeight="1">
      <c r="A7" s="18"/>
      <c r="B7" s="86" t="s">
        <v>17</v>
      </c>
      <c r="C7" s="20">
        <f>Payments!C8</f>
        <v>76.7</v>
      </c>
      <c r="D7" s="87">
        <f>Payments!G8/L7*1000</f>
        <v>-861.34600436528513</v>
      </c>
      <c r="E7" s="88">
        <f>Payments!J8/$L7*1000</f>
        <v>-18.355441979881913</v>
      </c>
      <c r="F7" s="89">
        <f>Payments!K8/$L7*1000</f>
        <v>0</v>
      </c>
      <c r="G7" s="89">
        <f>Payments!L8/$L7*1000</f>
        <v>0</v>
      </c>
      <c r="H7" s="90">
        <f t="shared" si="0"/>
        <v>-18.355441979881913</v>
      </c>
      <c r="I7" s="91">
        <f>Payments!Q8/L7*1000</f>
        <v>-50.543557303410708</v>
      </c>
      <c r="J7" s="92">
        <f>Payments!R8/L7*1000</f>
        <v>-930.24500364857772</v>
      </c>
      <c r="L7" s="77">
        <v>353299.5</v>
      </c>
    </row>
    <row r="8" spans="1:12" s="17" customFormat="1" ht="15" customHeight="1">
      <c r="A8" s="18"/>
      <c r="B8" s="78" t="s">
        <v>18</v>
      </c>
      <c r="C8" s="29">
        <f>Payments!C9</f>
        <v>61.8</v>
      </c>
      <c r="D8" s="79">
        <f>Payments!G9/L8*1000</f>
        <v>-1850.0384648482755</v>
      </c>
      <c r="E8" s="80">
        <f>Payments!J9/$L8*1000</f>
        <v>-303.55441817739154</v>
      </c>
      <c r="F8" s="81">
        <f>Payments!K9/$L8*1000</f>
        <v>0</v>
      </c>
      <c r="G8" s="81">
        <f>Payments!L9/$L8*1000</f>
        <v>0</v>
      </c>
      <c r="H8" s="82">
        <f t="shared" si="0"/>
        <v>-303.55441817739154</v>
      </c>
      <c r="I8" s="83">
        <f>Payments!Q9/L8*1000</f>
        <v>16.831012847229957</v>
      </c>
      <c r="J8" s="84">
        <f>Payments!R9/L8*1000</f>
        <v>-2136.7618701784372</v>
      </c>
      <c r="L8" s="85">
        <v>34752.5</v>
      </c>
    </row>
    <row r="9" spans="1:12" s="17" customFormat="1" ht="15" customHeight="1">
      <c r="A9" s="18"/>
      <c r="B9" s="86" t="s">
        <v>19</v>
      </c>
      <c r="C9" s="20">
        <f>Payments!C10</f>
        <v>124.1</v>
      </c>
      <c r="D9" s="87">
        <f>Payments!G10/L9*1000</f>
        <v>360.44658783950138</v>
      </c>
      <c r="E9" s="88">
        <f>Payments!J10/$L9*1000</f>
        <v>-43.785181769802719</v>
      </c>
      <c r="F9" s="89">
        <f>Payments!K10/$L9*1000</f>
        <v>0</v>
      </c>
      <c r="G9" s="89">
        <f>Payments!L10/$L9*1000</f>
        <v>0</v>
      </c>
      <c r="H9" s="90">
        <f t="shared" si="0"/>
        <v>-43.785181769802719</v>
      </c>
      <c r="I9" s="91">
        <f>Payments!Q10/L9*1000</f>
        <v>16.063343075758546</v>
      </c>
      <c r="J9" s="92">
        <f>Payments!R10/L9*1000</f>
        <v>332.72474914545722</v>
      </c>
      <c r="L9" s="77">
        <v>134428</v>
      </c>
    </row>
    <row r="10" spans="1:12" s="17" customFormat="1" ht="15" customHeight="1">
      <c r="A10" s="18"/>
      <c r="B10" s="78" t="s">
        <v>20</v>
      </c>
      <c r="C10" s="29">
        <f>Payments!C11</f>
        <v>67.2</v>
      </c>
      <c r="D10" s="79">
        <f>Payments!G11/L10*1000</f>
        <v>-1461.6103076425368</v>
      </c>
      <c r="E10" s="80">
        <f>Payments!J11/$L10*1000</f>
        <v>-160.31854354584817</v>
      </c>
      <c r="F10" s="81">
        <f>Payments!K11/$L10*1000</f>
        <v>0</v>
      </c>
      <c r="G10" s="81">
        <f>Payments!L11/$L10*1000</f>
        <v>0</v>
      </c>
      <c r="H10" s="82">
        <f t="shared" si="0"/>
        <v>-160.31854354584817</v>
      </c>
      <c r="I10" s="83">
        <f>Payments!Q11/L10*1000</f>
        <v>-269.3755548758059</v>
      </c>
      <c r="J10" s="84">
        <f>Payments!R11/L10*1000</f>
        <v>-1891.304406064191</v>
      </c>
      <c r="L10" s="85">
        <v>33032.5</v>
      </c>
    </row>
    <row r="11" spans="1:12" s="17" customFormat="1" ht="15" customHeight="1">
      <c r="A11" s="18"/>
      <c r="B11" s="86" t="s">
        <v>21</v>
      </c>
      <c r="C11" s="20">
        <f>Payments!C12</f>
        <v>125.4</v>
      </c>
      <c r="D11" s="87">
        <f>Payments!G12/L11*1000</f>
        <v>379.88976477690272</v>
      </c>
      <c r="E11" s="88">
        <f>Payments!J12/$L11*1000</f>
        <v>-37.271251512084646</v>
      </c>
      <c r="F11" s="89">
        <f>Payments!K12/$L11*1000</f>
        <v>0</v>
      </c>
      <c r="G11" s="89">
        <f>Payments!L12/$L11*1000</f>
        <v>0</v>
      </c>
      <c r="H11" s="90">
        <f t="shared" si="0"/>
        <v>-37.271251512084646</v>
      </c>
      <c r="I11" s="91">
        <f>Payments!Q12/L11*1000</f>
        <v>16.162634074184243</v>
      </c>
      <c r="J11" s="92">
        <f>Payments!R12/L11*1000</f>
        <v>358.78114733900236</v>
      </c>
      <c r="L11" s="77">
        <v>38563</v>
      </c>
    </row>
    <row r="12" spans="1:12" s="17" customFormat="1" ht="15" customHeight="1">
      <c r="A12" s="18"/>
      <c r="B12" s="78" t="s">
        <v>22</v>
      </c>
      <c r="C12" s="29">
        <f>Payments!C13</f>
        <v>69.599999999999994</v>
      </c>
      <c r="D12" s="79">
        <f>Payments!G13/L12*1000</f>
        <v>-1299.5803666413658</v>
      </c>
      <c r="E12" s="80">
        <f>Payments!J13/$L12*1000</f>
        <v>-130.50538612518494</v>
      </c>
      <c r="F12" s="81">
        <f>Payments!K13/$L12*1000</f>
        <v>-4.0729089061265213</v>
      </c>
      <c r="G12" s="81">
        <f>Payments!L13/$L12*1000</f>
        <v>0</v>
      </c>
      <c r="H12" s="82">
        <f t="shared" si="0"/>
        <v>-134.57829503131146</v>
      </c>
      <c r="I12" s="83">
        <f>Payments!Q13/L12*1000</f>
        <v>-196.49137051489689</v>
      </c>
      <c r="J12" s="84">
        <f>Payments!R13/L12*1000</f>
        <v>-1630.6500321875742</v>
      </c>
      <c r="L12" s="85">
        <v>38278</v>
      </c>
    </row>
    <row r="13" spans="1:12" s="17" customFormat="1" ht="15" customHeight="1">
      <c r="A13" s="18"/>
      <c r="B13" s="86" t="s">
        <v>23</v>
      </c>
      <c r="C13" s="20">
        <f>Payments!C14</f>
        <v>214.9</v>
      </c>
      <c r="D13" s="87">
        <f>Payments!G14/L13*1000</f>
        <v>1718.4777154671665</v>
      </c>
      <c r="E13" s="88">
        <f>Payments!J14/$L13*1000</f>
        <v>0</v>
      </c>
      <c r="F13" s="89">
        <f>Payments!K14/$L13*1000</f>
        <v>0</v>
      </c>
      <c r="G13" s="89">
        <f>Payments!L14/$L13*1000</f>
        <v>0</v>
      </c>
      <c r="H13" s="90">
        <f t="shared" si="0"/>
        <v>0</v>
      </c>
      <c r="I13" s="91">
        <f>Payments!Q14/L13*1000</f>
        <v>15.955295459300023</v>
      </c>
      <c r="J13" s="92">
        <f>Payments!R14/L13*1000</f>
        <v>1734.4330109264665</v>
      </c>
      <c r="L13" s="77">
        <v>103918</v>
      </c>
    </row>
    <row r="14" spans="1:12" s="17" customFormat="1" ht="15" customHeight="1">
      <c r="A14" s="18"/>
      <c r="B14" s="78" t="s">
        <v>24</v>
      </c>
      <c r="C14" s="29">
        <f>Payments!C15</f>
        <v>75.3</v>
      </c>
      <c r="D14" s="79">
        <f>Payments!G15/L14*1000</f>
        <v>-942.67632332210678</v>
      </c>
      <c r="E14" s="80">
        <f>Payments!J15/$L14*1000</f>
        <v>-46.67169221087692</v>
      </c>
      <c r="F14" s="81">
        <f>Payments!K15/$L14*1000</f>
        <v>0</v>
      </c>
      <c r="G14" s="81">
        <f>Payments!L15/$L14*1000</f>
        <v>0</v>
      </c>
      <c r="H14" s="82">
        <f t="shared" si="0"/>
        <v>-46.67169221087692</v>
      </c>
      <c r="I14" s="83">
        <f>Payments!Q15/L14*1000</f>
        <v>-532.61011153067409</v>
      </c>
      <c r="J14" s="84">
        <f>Payments!R15/L14*1000</f>
        <v>-1521.9581270636579</v>
      </c>
      <c r="L14" s="85">
        <v>250227</v>
      </c>
    </row>
    <row r="15" spans="1:12" s="17" customFormat="1" ht="15" customHeight="1">
      <c r="A15" s="18"/>
      <c r="B15" s="86" t="s">
        <v>25</v>
      </c>
      <c r="C15" s="20">
        <f>Payments!C16</f>
        <v>76.2</v>
      </c>
      <c r="D15" s="87">
        <f>Payments!G16/L15*1000</f>
        <v>-890.09461640509107</v>
      </c>
      <c r="E15" s="88">
        <f>Payments!J16/$L15*1000</f>
        <v>0</v>
      </c>
      <c r="F15" s="89">
        <f>Payments!K16/$L15*1000</f>
        <v>0</v>
      </c>
      <c r="G15" s="89">
        <f>Payments!L16/$L15*1000</f>
        <v>0</v>
      </c>
      <c r="H15" s="90">
        <f t="shared" si="0"/>
        <v>0</v>
      </c>
      <c r="I15" s="91">
        <f>Payments!Q16/L15*1000</f>
        <v>16.666882480295683</v>
      </c>
      <c r="J15" s="92">
        <f>Payments!R16/L15*1000</f>
        <v>-873.42773392479535</v>
      </c>
      <c r="L15" s="77">
        <v>245906</v>
      </c>
    </row>
    <row r="16" spans="1:12" s="17" customFormat="1" ht="15" customHeight="1">
      <c r="A16" s="18"/>
      <c r="B16" s="78" t="s">
        <v>26</v>
      </c>
      <c r="C16" s="29">
        <f>Payments!C17</f>
        <v>139.80000000000001</v>
      </c>
      <c r="D16" s="79">
        <f>Payments!G17/L16*1000</f>
        <v>595.26034008349177</v>
      </c>
      <c r="E16" s="80">
        <f>Payments!J17/$L16*1000</f>
        <v>0</v>
      </c>
      <c r="F16" s="81">
        <f>Payments!K17/$L16*1000</f>
        <v>-140.31018250301889</v>
      </c>
      <c r="G16" s="81">
        <f>Payments!L17/$L16*1000</f>
        <v>-106.8275847409096</v>
      </c>
      <c r="H16" s="82">
        <f t="shared" si="0"/>
        <v>-247.13776724392849</v>
      </c>
      <c r="I16" s="83">
        <f>Payments!Q17/L16*1000</f>
        <v>17.038356819572975</v>
      </c>
      <c r="J16" s="84">
        <f>Payments!R17/L16*1000</f>
        <v>365.1609296591364</v>
      </c>
      <c r="L16" s="85">
        <v>190833</v>
      </c>
    </row>
    <row r="17" spans="1:23" s="17" customFormat="1" ht="15" customHeight="1">
      <c r="A17" s="18"/>
      <c r="B17" s="86" t="s">
        <v>27</v>
      </c>
      <c r="C17" s="20">
        <f>Payments!C18</f>
        <v>103.8</v>
      </c>
      <c r="D17" s="87">
        <f>Payments!G18/L17*1000</f>
        <v>56.833901817016702</v>
      </c>
      <c r="E17" s="88">
        <f>Payments!J18/$L17*1000</f>
        <v>0</v>
      </c>
      <c r="F17" s="89">
        <f>Payments!K18/$L17*1000</f>
        <v>0</v>
      </c>
      <c r="G17" s="89">
        <f>Payments!L18/$L17*1000</f>
        <v>0</v>
      </c>
      <c r="H17" s="90">
        <f t="shared" si="0"/>
        <v>0</v>
      </c>
      <c r="I17" s="91">
        <f>Payments!Q18/L17*1000</f>
        <v>16.484375870727352</v>
      </c>
      <c r="J17" s="92">
        <f>Payments!R18/L17*1000</f>
        <v>73.318277687744043</v>
      </c>
      <c r="L17" s="77">
        <v>263470.5</v>
      </c>
    </row>
    <row r="18" spans="1:23" s="17" customFormat="1" ht="15" customHeight="1">
      <c r="A18" s="18"/>
      <c r="B18" s="78" t="s">
        <v>28</v>
      </c>
      <c r="C18" s="29">
        <f>Payments!C19</f>
        <v>96.1</v>
      </c>
      <c r="D18" s="79">
        <f>Payments!G19/L18*1000</f>
        <v>-54.29936852345287</v>
      </c>
      <c r="E18" s="80">
        <f>Payments!J19/$L18*1000</f>
        <v>0</v>
      </c>
      <c r="F18" s="81">
        <f>Payments!K19/$L18*1000</f>
        <v>-42.959535571314554</v>
      </c>
      <c r="G18" s="81">
        <f>Payments!L19/$L18*1000</f>
        <v>0</v>
      </c>
      <c r="H18" s="82">
        <f t="shared" si="0"/>
        <v>-42.959535571314554</v>
      </c>
      <c r="I18" s="83">
        <f>Payments!Q19/L18*1000</f>
        <v>-72.836634283997171</v>
      </c>
      <c r="J18" s="84">
        <f>Payments!R19/L18*1000</f>
        <v>-170.09553837876459</v>
      </c>
      <c r="L18" s="85">
        <v>74170</v>
      </c>
    </row>
    <row r="19" spans="1:23" s="17" customFormat="1" ht="15" customHeight="1">
      <c r="A19" s="18"/>
      <c r="B19" s="86" t="s">
        <v>29</v>
      </c>
      <c r="C19" s="20">
        <f>Payments!C20</f>
        <v>77.400000000000006</v>
      </c>
      <c r="D19" s="87">
        <f>Payments!G20/L19*1000</f>
        <v>-821.66161853885842</v>
      </c>
      <c r="E19" s="88">
        <f>Payments!J20/$L19*1000</f>
        <v>-325.00248412142417</v>
      </c>
      <c r="F19" s="89">
        <f>Payments!K20/$L19*1000</f>
        <v>0</v>
      </c>
      <c r="G19" s="89">
        <f>Payments!L20/$L19*1000</f>
        <v>0</v>
      </c>
      <c r="H19" s="90">
        <f t="shared" si="0"/>
        <v>-325.00248412142417</v>
      </c>
      <c r="I19" s="91">
        <f>Payments!Q20/L19*1000</f>
        <v>17.141621062089072</v>
      </c>
      <c r="J19" s="92">
        <f>Payments!R20/L19*1000</f>
        <v>-1129.5224815981935</v>
      </c>
      <c r="L19" s="77">
        <v>52620.5</v>
      </c>
    </row>
    <row r="20" spans="1:23" s="17" customFormat="1" ht="15" customHeight="1">
      <c r="A20" s="18"/>
      <c r="B20" s="78" t="s">
        <v>30</v>
      </c>
      <c r="C20" s="29">
        <f>Payments!C21</f>
        <v>79.599999999999994</v>
      </c>
      <c r="D20" s="79">
        <f>Payments!G21/L20*1000</f>
        <v>-701.31970673807643</v>
      </c>
      <c r="E20" s="80">
        <f>Payments!J21/$L20*1000</f>
        <v>-541.23189678289123</v>
      </c>
      <c r="F20" s="81">
        <f>Payments!K21/$L20*1000</f>
        <v>0</v>
      </c>
      <c r="G20" s="81">
        <f>Payments!L21/$L20*1000</f>
        <v>0</v>
      </c>
      <c r="H20" s="82">
        <f t="shared" si="0"/>
        <v>-541.23189678289123</v>
      </c>
      <c r="I20" s="83">
        <f>Payments!Q21/L20*1000</f>
        <v>16.845617759419849</v>
      </c>
      <c r="J20" s="84">
        <f>Payments!R21/L20*1000</f>
        <v>-1225.7059857615475</v>
      </c>
      <c r="L20" s="85">
        <v>14675.5</v>
      </c>
    </row>
    <row r="21" spans="1:23" s="17" customFormat="1" ht="15" customHeight="1">
      <c r="A21" s="18"/>
      <c r="B21" s="86" t="s">
        <v>31</v>
      </c>
      <c r="C21" s="20">
        <f>Payments!C22</f>
        <v>80.900000000000006</v>
      </c>
      <c r="D21" s="87">
        <f>Payments!G22/L21*1000</f>
        <v>-633.4271549536312</v>
      </c>
      <c r="E21" s="88">
        <f>Payments!J22/$L21*1000</f>
        <v>-4.205617439324528</v>
      </c>
      <c r="F21" s="89">
        <f>Payments!K22/$L21*1000</f>
        <v>0</v>
      </c>
      <c r="G21" s="89">
        <f>Payments!L22/$L21*1000</f>
        <v>0</v>
      </c>
      <c r="H21" s="90">
        <f t="shared" si="0"/>
        <v>-4.205617439324528</v>
      </c>
      <c r="I21" s="91">
        <f>Payments!Q22/L21*1000</f>
        <v>16.518008416300685</v>
      </c>
      <c r="J21" s="92">
        <f>Payments!R22/L21*1000</f>
        <v>-621.11476397665501</v>
      </c>
      <c r="L21" s="77">
        <v>458628</v>
      </c>
    </row>
    <row r="22" spans="1:23" s="17" customFormat="1" ht="15" customHeight="1">
      <c r="A22" s="18"/>
      <c r="B22" s="78" t="s">
        <v>32</v>
      </c>
      <c r="C22" s="29">
        <f>Payments!C23</f>
        <v>81.599999999999994</v>
      </c>
      <c r="D22" s="79">
        <f>Payments!G23/L22*1000</f>
        <v>-597.89167478416152</v>
      </c>
      <c r="E22" s="80">
        <f>Payments!J23/$L22*1000</f>
        <v>-695.76508293621964</v>
      </c>
      <c r="F22" s="81">
        <f>Payments!K23/$L22*1000</f>
        <v>0</v>
      </c>
      <c r="G22" s="81">
        <f>Payments!L23/$L22*1000</f>
        <v>0</v>
      </c>
      <c r="H22" s="82">
        <f t="shared" si="0"/>
        <v>-695.76508293621964</v>
      </c>
      <c r="I22" s="83">
        <f>Payments!Q23/L22*1000</f>
        <v>16.644474573907328</v>
      </c>
      <c r="J22" s="84">
        <f>Payments!R23/L22*1000</f>
        <v>-1277.0122831464739</v>
      </c>
      <c r="L22" s="85">
        <v>191407</v>
      </c>
    </row>
    <row r="23" spans="1:23" s="17" customFormat="1" ht="15" customHeight="1">
      <c r="A23" s="18"/>
      <c r="B23" s="86" t="s">
        <v>33</v>
      </c>
      <c r="C23" s="20">
        <f>Payments!C24</f>
        <v>89.6</v>
      </c>
      <c r="D23" s="87">
        <f>Payments!G24/L23*1000</f>
        <v>-247.44131110611258</v>
      </c>
      <c r="E23" s="88">
        <f>Payments!J24/$L23*1000</f>
        <v>0</v>
      </c>
      <c r="F23" s="89">
        <f>Payments!K24/$L23*1000</f>
        <v>0</v>
      </c>
      <c r="G23" s="89">
        <f>Payments!L24/$L23*1000</f>
        <v>0</v>
      </c>
      <c r="H23" s="90">
        <f t="shared" si="0"/>
        <v>0</v>
      </c>
      <c r="I23" s="91">
        <f>Payments!Q24/L23*1000</f>
        <v>16.276373991443361</v>
      </c>
      <c r="J23" s="92">
        <f>Payments!R24/L23*1000</f>
        <v>-231.16493711466924</v>
      </c>
      <c r="L23" s="77">
        <v>561109.5</v>
      </c>
    </row>
    <row r="24" spans="1:23" s="17" customFormat="1" ht="15" customHeight="1">
      <c r="A24" s="18"/>
      <c r="B24" s="78" t="s">
        <v>34</v>
      </c>
      <c r="C24" s="29">
        <f>Payments!C25</f>
        <v>74</v>
      </c>
      <c r="D24" s="79">
        <f>Payments!G25/L24*1000</f>
        <v>-1020.4898556430877</v>
      </c>
      <c r="E24" s="80">
        <f>Payments!J25/$L24*1000</f>
        <v>-15.601256829854785</v>
      </c>
      <c r="F24" s="81">
        <f>Payments!K25/$L24*1000</f>
        <v>0</v>
      </c>
      <c r="G24" s="81">
        <f>Payments!L25/$L24*1000</f>
        <v>0</v>
      </c>
      <c r="H24" s="82">
        <f t="shared" si="0"/>
        <v>-15.601256829854785</v>
      </c>
      <c r="I24" s="83">
        <f>Payments!Q25/L24*1000</f>
        <v>16.547933065916233</v>
      </c>
      <c r="J24" s="84">
        <f>Payments!R25/L24*1000</f>
        <v>-1019.5431794070264</v>
      </c>
      <c r="L24" s="85">
        <v>232207</v>
      </c>
    </row>
    <row r="25" spans="1:23" s="17" customFormat="1" ht="15" customHeight="1">
      <c r="A25" s="18"/>
      <c r="B25" s="86" t="s">
        <v>35</v>
      </c>
      <c r="C25" s="20">
        <f>Payments!C26</f>
        <v>97.2</v>
      </c>
      <c r="D25" s="87">
        <f>Payments!G26/L25*1000</f>
        <v>-32.52904944202281</v>
      </c>
      <c r="E25" s="88">
        <f>Payments!J26/$L25*1000</f>
        <v>-42.058505339863032</v>
      </c>
      <c r="F25" s="89">
        <f>Payments!K26/$L25*1000</f>
        <v>-56.503043778229483</v>
      </c>
      <c r="G25" s="89">
        <f>Payments!L26/$L25*1000</f>
        <v>0</v>
      </c>
      <c r="H25" s="90">
        <f t="shared" si="0"/>
        <v>-98.561549118092515</v>
      </c>
      <c r="I25" s="91">
        <f>Payments!Q26/L25*1000</f>
        <v>16.312211399730185</v>
      </c>
      <c r="J25" s="92">
        <f>Payments!R26/L25*1000</f>
        <v>-114.77838716038515</v>
      </c>
      <c r="L25" s="77">
        <v>317957.5</v>
      </c>
    </row>
    <row r="26" spans="1:23" s="17" customFormat="1" ht="15" customHeight="1">
      <c r="A26" s="18"/>
      <c r="B26" s="78" t="s">
        <v>36</v>
      </c>
      <c r="C26" s="29">
        <f>Payments!C27</f>
        <v>105.5</v>
      </c>
      <c r="D26" s="79">
        <f>Payments!G27/L26*1000</f>
        <v>82.259594735155957</v>
      </c>
      <c r="E26" s="80">
        <f>Payments!J27/$L26*1000</f>
        <v>0</v>
      </c>
      <c r="F26" s="81">
        <f>Payments!K27/$L26*1000</f>
        <v>-73.596381303828025</v>
      </c>
      <c r="G26" s="81">
        <f>Payments!L27/$L26*1000</f>
        <v>-4.8414641994664702</v>
      </c>
      <c r="H26" s="82">
        <f t="shared" si="0"/>
        <v>-78.437845503294497</v>
      </c>
      <c r="I26" s="83">
        <f>Payments!Q27/L26*1000</f>
        <v>16.265715794666079</v>
      </c>
      <c r="J26" s="84">
        <f>Payments!R27/L26*1000</f>
        <v>20.087465026527546</v>
      </c>
      <c r="L26" s="85">
        <v>652465.5</v>
      </c>
    </row>
    <row r="27" spans="1:23" s="17" customFormat="1" ht="15" customHeight="1">
      <c r="A27" s="18"/>
      <c r="B27" s="86" t="s">
        <v>37</v>
      </c>
      <c r="C27" s="20">
        <f>Payments!C28</f>
        <v>69</v>
      </c>
      <c r="D27" s="87">
        <f>Payments!G28/L27*1000</f>
        <v>-1339.4556728613759</v>
      </c>
      <c r="E27" s="88">
        <f>Payments!J28/$L27*1000</f>
        <v>-238.21149948918529</v>
      </c>
      <c r="F27" s="89">
        <f>Payments!K28/$L27*1000</f>
        <v>0</v>
      </c>
      <c r="G27" s="89">
        <f>Payments!L28/$L27*1000</f>
        <v>0</v>
      </c>
      <c r="H27" s="90">
        <f t="shared" si="0"/>
        <v>-238.21149948918529</v>
      </c>
      <c r="I27" s="91">
        <f>Payments!Q28/L27*1000</f>
        <v>16.180943460267581</v>
      </c>
      <c r="J27" s="92">
        <f>Payments!R28/L27*1000</f>
        <v>-1561.4862288902934</v>
      </c>
      <c r="L27" s="77">
        <v>285069.5</v>
      </c>
    </row>
    <row r="28" spans="1:23" s="17" customFormat="1" ht="15" customHeight="1">
      <c r="A28" s="18"/>
      <c r="B28" s="78" t="s">
        <v>38</v>
      </c>
      <c r="C28" s="29">
        <f>Payments!C29</f>
        <v>96.5</v>
      </c>
      <c r="D28" s="79">
        <f>Payments!G29/L28*1000</f>
        <v>-45.932890492714733</v>
      </c>
      <c r="E28" s="80">
        <f>Payments!J29/$L28*1000</f>
        <v>-131.71000664754322</v>
      </c>
      <c r="F28" s="81">
        <f>Payments!K29/$L28*1000</f>
        <v>-70.741305143375484</v>
      </c>
      <c r="G28" s="81">
        <f>Payments!L29/$L28*1000</f>
        <v>0</v>
      </c>
      <c r="H28" s="82">
        <f t="shared" si="0"/>
        <v>-202.45131179091871</v>
      </c>
      <c r="I28" s="83">
        <f>Payments!Q29/L28*1000</f>
        <v>-629.47015679922742</v>
      </c>
      <c r="J28" s="84">
        <f>Payments!R29/L28*1000</f>
        <v>-877.85435908286092</v>
      </c>
      <c r="L28" s="85">
        <v>168423.5</v>
      </c>
    </row>
    <row r="29" spans="1:23" s="17" customFormat="1" ht="15" customHeight="1">
      <c r="A29" s="18"/>
      <c r="B29" s="86" t="s">
        <v>39</v>
      </c>
      <c r="C29" s="20">
        <f>Payments!C30</f>
        <v>151.19999999999999</v>
      </c>
      <c r="D29" s="87">
        <f>Payments!G30/L29*1000</f>
        <v>765.76204553454352</v>
      </c>
      <c r="E29" s="88">
        <f>Payments!J30/$L29*1000</f>
        <v>0</v>
      </c>
      <c r="F29" s="89">
        <f>Payments!K30/$L29*1000</f>
        <v>-162.02298158338522</v>
      </c>
      <c r="G29" s="89">
        <f>Payments!L30/$L29*1000</f>
        <v>-70.736585858790974</v>
      </c>
      <c r="H29" s="90">
        <f t="shared" si="0"/>
        <v>-232.75956744217621</v>
      </c>
      <c r="I29" s="91">
        <f>Payments!Q30/L29*1000</f>
        <v>16.036564400217333</v>
      </c>
      <c r="J29" s="92">
        <f>Payments!R30/L29*1000</f>
        <v>549.0390424925846</v>
      </c>
      <c r="K29" s="18"/>
      <c r="L29" s="77">
        <v>430074.5</v>
      </c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</row>
    <row r="30" spans="1:23" s="17" customFormat="1" ht="15" customHeight="1">
      <c r="A30" s="18"/>
      <c r="B30" s="93" t="s">
        <v>40</v>
      </c>
      <c r="C30" s="94">
        <f>Payments!C31</f>
        <v>68.599999999999994</v>
      </c>
      <c r="D30" s="95">
        <f>Payments!G31/L30*1000</f>
        <v>-1366.2749297952653</v>
      </c>
      <c r="E30" s="96">
        <f>Payments!J31/$L30*1000</f>
        <v>-60.502323041947442</v>
      </c>
      <c r="F30" s="97">
        <f>Payments!K31/$L30*1000</f>
        <v>0</v>
      </c>
      <c r="G30" s="97">
        <f>Payments!L31/$L30*1000</f>
        <v>0</v>
      </c>
      <c r="H30" s="98">
        <f t="shared" si="0"/>
        <v>-60.502323041947442</v>
      </c>
      <c r="I30" s="99">
        <f>Payments!Q31/L30*1000</f>
        <v>-268.71415593126784</v>
      </c>
      <c r="J30" s="100">
        <f>Payments!R31/L30*1000</f>
        <v>-1695.4914087684804</v>
      </c>
      <c r="K30" s="18"/>
      <c r="L30" s="101">
        <v>67904.5</v>
      </c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</row>
  </sheetData>
  <mergeCells count="7">
    <mergeCell ref="B1:J1"/>
    <mergeCell ref="L3:L4"/>
    <mergeCell ref="J3:J4"/>
    <mergeCell ref="I3:I4"/>
    <mergeCell ref="E3:H3"/>
    <mergeCell ref="D3:D4"/>
    <mergeCell ref="C3:C4"/>
  </mergeCells>
  <conditionalFormatting sqref="L5:L30">
    <cfRule type="expression" dxfId="0" priority="1" stopIfTrue="1">
      <formula>ISBLANK(L5)</formula>
    </cfRule>
  </conditionalFormatting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&amp;L&amp;F&amp;R&amp;A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Payments</vt:lpstr>
      <vt:lpstr>Payments_per_capita</vt:lpstr>
      <vt:lpstr>Druckbereich</vt:lpstr>
    </vt:vector>
  </TitlesOfParts>
  <Company>BIT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Utz Pascal EFV</dc:creator>
  <cp:lastModifiedBy>U80820015</cp:lastModifiedBy>
  <cp:lastPrinted>2012-03-01T07:45:20Z</cp:lastPrinted>
  <dcterms:created xsi:type="dcterms:W3CDTF">2007-03-30T08:04:01Z</dcterms:created>
  <dcterms:modified xsi:type="dcterms:W3CDTF">2012-05-31T06:52:15Z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-1801161574</vt:i4>
  </property>
  <property fmtid="{D5CDD505-2E9C-101B-9397-08002B2CF9AE}" pid="3" name="_EmailSubject">
    <vt:lpwstr>Templates</vt:lpwstr>
  </property>
  <property fmtid="{D5CDD505-2E9C-101B-9397-08002B2CF9AE}" pid="4" name="_AuthorEmail">
    <vt:lpwstr>pascal.utz@efv.admin.ch</vt:lpwstr>
  </property>
  <property fmtid="{D5CDD505-2E9C-101B-9397-08002B2CF9AE}" pid="5" name="_AuthorEmailDisplayName">
    <vt:lpwstr>Utz Pascal EFV</vt:lpwstr>
  </property>
  <property fmtid="{D5CDD505-2E9C-101B-9397-08002B2CF9AE}" pid="6" name="_ReviewingToolsShownOnce">
    <vt:lpwstr/>
  </property>
  <property fmtid="{D5CDD505-2E9C-101B-9397-08002B2CF9AE}" pid="7" name="ContentTypeId">
    <vt:lpwstr>0x010100E30D380D957B59469852DA09B4612C42</vt:lpwstr>
  </property>
</Properties>
</file>