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6\Datenbank\Dateien\D\"/>
    </mc:Choice>
  </mc:AlternateContent>
  <bookViews>
    <workbookView xWindow="-15" yWindow="-120" windowWidth="20730" windowHeight="6030"/>
  </bookViews>
  <sheets>
    <sheet name="Info" sheetId="1" r:id="rId1"/>
    <sheet name="SLA_A" sheetId="2" r:id="rId2"/>
    <sheet name="SLA_B" sheetId="3" r:id="rId3"/>
    <sheet name="SLA_C" sheetId="4" r:id="rId4"/>
    <sheet name="Index" sheetId="5" r:id="rId5"/>
    <sheet name="Total_SLA_AC" sheetId="6" r:id="rId6"/>
  </sheets>
  <calcPr calcId="152511"/>
</workbook>
</file>

<file path=xl/calcChain.xml><?xml version="1.0" encoding="utf-8"?>
<calcChain xmlns="http://schemas.openxmlformats.org/spreadsheetml/2006/main">
  <c r="C32" i="6" l="1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34" i="6" s="1"/>
  <c r="C8" i="6"/>
  <c r="C7" i="6"/>
  <c r="G3" i="6"/>
  <c r="C34" i="5"/>
  <c r="B34" i="5"/>
  <c r="B33" i="5"/>
  <c r="B32" i="5"/>
  <c r="B31" i="5"/>
  <c r="B30" i="5"/>
  <c r="B29" i="5"/>
  <c r="B28" i="5"/>
  <c r="B27" i="5"/>
  <c r="C26" i="5"/>
  <c r="B26" i="5"/>
  <c r="B25" i="5"/>
  <c r="B24" i="5"/>
  <c r="B23" i="5"/>
  <c r="B22" i="5"/>
  <c r="B21" i="5"/>
  <c r="B20" i="5"/>
  <c r="B19" i="5"/>
  <c r="C18" i="5"/>
  <c r="B18" i="5"/>
  <c r="B17" i="5"/>
  <c r="B16" i="5"/>
  <c r="B15" i="5"/>
  <c r="B14" i="5"/>
  <c r="C13" i="5"/>
  <c r="B13" i="5"/>
  <c r="B12" i="5"/>
  <c r="C11" i="5"/>
  <c r="B11" i="5"/>
  <c r="B10" i="5"/>
  <c r="B36" i="5" s="1"/>
  <c r="C9" i="5"/>
  <c r="B9" i="5"/>
  <c r="K3" i="5"/>
  <c r="A1" i="5"/>
  <c r="D34" i="4"/>
  <c r="B34" i="4"/>
  <c r="B33" i="4"/>
  <c r="D33" i="4" s="1"/>
  <c r="D34" i="5" s="1"/>
  <c r="D32" i="4"/>
  <c r="D33" i="5" s="1"/>
  <c r="B32" i="4"/>
  <c r="B31" i="4"/>
  <c r="D31" i="4" s="1"/>
  <c r="D32" i="5" s="1"/>
  <c r="D30" i="4"/>
  <c r="D31" i="5" s="1"/>
  <c r="B30" i="4"/>
  <c r="B29" i="4"/>
  <c r="D29" i="4" s="1"/>
  <c r="D30" i="5" s="1"/>
  <c r="D28" i="4"/>
  <c r="D29" i="5" s="1"/>
  <c r="B28" i="4"/>
  <c r="B27" i="4"/>
  <c r="D27" i="4" s="1"/>
  <c r="D28" i="5" s="1"/>
  <c r="D26" i="4"/>
  <c r="D27" i="5" s="1"/>
  <c r="B26" i="4"/>
  <c r="B25" i="4"/>
  <c r="D25" i="4" s="1"/>
  <c r="D26" i="5" s="1"/>
  <c r="D24" i="4"/>
  <c r="D25" i="5" s="1"/>
  <c r="B24" i="4"/>
  <c r="B23" i="4"/>
  <c r="D23" i="4" s="1"/>
  <c r="D24" i="5" s="1"/>
  <c r="D22" i="4"/>
  <c r="D23" i="5" s="1"/>
  <c r="B22" i="4"/>
  <c r="B21" i="4"/>
  <c r="D21" i="4" s="1"/>
  <c r="D22" i="5" s="1"/>
  <c r="D20" i="4"/>
  <c r="D21" i="5" s="1"/>
  <c r="B20" i="4"/>
  <c r="B19" i="4"/>
  <c r="D19" i="4" s="1"/>
  <c r="D20" i="5" s="1"/>
  <c r="D18" i="4"/>
  <c r="D19" i="5" s="1"/>
  <c r="B18" i="4"/>
  <c r="B17" i="4"/>
  <c r="D17" i="4" s="1"/>
  <c r="D18" i="5" s="1"/>
  <c r="D16" i="4"/>
  <c r="D17" i="5" s="1"/>
  <c r="B16" i="4"/>
  <c r="B15" i="4"/>
  <c r="D15" i="4" s="1"/>
  <c r="D16" i="5" s="1"/>
  <c r="D14" i="4"/>
  <c r="D15" i="5" s="1"/>
  <c r="B14" i="4"/>
  <c r="B13" i="4"/>
  <c r="D13" i="4" s="1"/>
  <c r="D14" i="5" s="1"/>
  <c r="D12" i="4"/>
  <c r="D13" i="5" s="1"/>
  <c r="B12" i="4"/>
  <c r="B11" i="4"/>
  <c r="D11" i="4" s="1"/>
  <c r="D12" i="5" s="1"/>
  <c r="D10" i="4"/>
  <c r="D11" i="5" s="1"/>
  <c r="B10" i="4"/>
  <c r="B9" i="4"/>
  <c r="D9" i="4" s="1"/>
  <c r="D10" i="5" s="1"/>
  <c r="D8" i="4"/>
  <c r="D9" i="5" s="1"/>
  <c r="B8" i="4"/>
  <c r="B7" i="4"/>
  <c r="D3" i="4"/>
  <c r="A1" i="4"/>
  <c r="D34" i="3"/>
  <c r="D33" i="3"/>
  <c r="D32" i="3"/>
  <c r="C33" i="5" s="1"/>
  <c r="D31" i="3"/>
  <c r="C32" i="5" s="1"/>
  <c r="D30" i="3"/>
  <c r="C31" i="5" s="1"/>
  <c r="D29" i="3"/>
  <c r="C30" i="5" s="1"/>
  <c r="D28" i="3"/>
  <c r="C29" i="5" s="1"/>
  <c r="D27" i="3"/>
  <c r="C28" i="5" s="1"/>
  <c r="D26" i="3"/>
  <c r="C27" i="5" s="1"/>
  <c r="D25" i="3"/>
  <c r="D24" i="3"/>
  <c r="C25" i="5" s="1"/>
  <c r="D23" i="3"/>
  <c r="C24" i="5" s="1"/>
  <c r="D22" i="3"/>
  <c r="C23" i="5" s="1"/>
  <c r="D21" i="3"/>
  <c r="C22" i="5" s="1"/>
  <c r="D20" i="3"/>
  <c r="C21" i="5" s="1"/>
  <c r="D19" i="3"/>
  <c r="C20" i="5" s="1"/>
  <c r="D18" i="3"/>
  <c r="C19" i="5" s="1"/>
  <c r="D17" i="3"/>
  <c r="D16" i="3"/>
  <c r="C17" i="5" s="1"/>
  <c r="D15" i="3"/>
  <c r="C16" i="5" s="1"/>
  <c r="D14" i="3"/>
  <c r="C15" i="5" s="1"/>
  <c r="D13" i="3"/>
  <c r="C14" i="5" s="1"/>
  <c r="D12" i="3"/>
  <c r="D11" i="3"/>
  <c r="C12" i="5" s="1"/>
  <c r="D10" i="3"/>
  <c r="D9" i="3"/>
  <c r="C10" i="5" s="1"/>
  <c r="D8" i="3"/>
  <c r="D3" i="3"/>
  <c r="A1" i="3"/>
  <c r="B3" i="2"/>
  <c r="A1" i="2"/>
  <c r="A6" i="1"/>
  <c r="B2" i="6" s="1"/>
  <c r="F13" i="5" l="1"/>
  <c r="I13" i="5" s="1"/>
  <c r="F30" i="5"/>
  <c r="I30" i="5" s="1"/>
  <c r="G32" i="5"/>
  <c r="J32" i="5" s="1"/>
  <c r="F19" i="5"/>
  <c r="I19" i="5" s="1"/>
  <c r="G22" i="5"/>
  <c r="J22" i="5" s="1"/>
  <c r="G10" i="5"/>
  <c r="J10" i="5" s="1"/>
  <c r="F12" i="5"/>
  <c r="I12" i="5" s="1"/>
  <c r="F28" i="5"/>
  <c r="I28" i="5" s="1"/>
  <c r="D36" i="5"/>
  <c r="G13" i="5" s="1"/>
  <c r="J13" i="5" s="1"/>
  <c r="D37" i="5"/>
  <c r="G29" i="5" s="1"/>
  <c r="J29" i="5" s="1"/>
  <c r="G9" i="5"/>
  <c r="G28" i="5"/>
  <c r="J28" i="5" s="1"/>
  <c r="E33" i="5"/>
  <c r="H33" i="5" s="1"/>
  <c r="E12" i="5"/>
  <c r="H12" i="5" s="1"/>
  <c r="E31" i="5"/>
  <c r="H31" i="5" s="1"/>
  <c r="E10" i="5"/>
  <c r="H10" i="5" s="1"/>
  <c r="E13" i="5"/>
  <c r="H13" i="5" s="1"/>
  <c r="G19" i="5"/>
  <c r="J19" i="5" s="1"/>
  <c r="G25" i="5"/>
  <c r="J25" i="5" s="1"/>
  <c r="C36" i="5"/>
  <c r="F14" i="5" s="1"/>
  <c r="I14" i="5" s="1"/>
  <c r="F18" i="5"/>
  <c r="I18" i="5" s="1"/>
  <c r="E22" i="5"/>
  <c r="H22" i="5" s="1"/>
  <c r="E30" i="5"/>
  <c r="H30" i="5" s="1"/>
  <c r="C37" i="5"/>
  <c r="G17" i="5"/>
  <c r="J17" i="5" s="1"/>
  <c r="G27" i="5"/>
  <c r="J27" i="5" s="1"/>
  <c r="G33" i="5"/>
  <c r="J33" i="5" s="1"/>
  <c r="F26" i="5"/>
  <c r="I26" i="5" s="1"/>
  <c r="E32" i="5"/>
  <c r="H32" i="5" s="1"/>
  <c r="B37" i="5"/>
  <c r="E9" i="5" s="1"/>
  <c r="E18" i="5"/>
  <c r="H18" i="5" s="1"/>
  <c r="E26" i="5"/>
  <c r="H26" i="5" s="1"/>
  <c r="E34" i="5"/>
  <c r="H34" i="5" s="1"/>
  <c r="H9" i="5" l="1"/>
  <c r="K26" i="5"/>
  <c r="D24" i="6" s="1"/>
  <c r="J9" i="5"/>
  <c r="F24" i="5"/>
  <c r="I24" i="5" s="1"/>
  <c r="E27" i="5"/>
  <c r="H27" i="5" s="1"/>
  <c r="F21" i="5"/>
  <c r="I21" i="5" s="1"/>
  <c r="G14" i="5"/>
  <c r="J14" i="5" s="1"/>
  <c r="E21" i="5"/>
  <c r="H21" i="5" s="1"/>
  <c r="K21" i="5" s="1"/>
  <c r="D19" i="6" s="1"/>
  <c r="G24" i="5"/>
  <c r="J24" i="5" s="1"/>
  <c r="F22" i="5"/>
  <c r="I22" i="5" s="1"/>
  <c r="K22" i="5" s="1"/>
  <c r="D20" i="6" s="1"/>
  <c r="G34" i="5"/>
  <c r="J34" i="5" s="1"/>
  <c r="F9" i="5"/>
  <c r="E24" i="5"/>
  <c r="H24" i="5" s="1"/>
  <c r="G23" i="5"/>
  <c r="J23" i="5" s="1"/>
  <c r="E28" i="5"/>
  <c r="H28" i="5" s="1"/>
  <c r="K28" i="5" s="1"/>
  <c r="D26" i="6" s="1"/>
  <c r="E14" i="5"/>
  <c r="H14" i="5" s="1"/>
  <c r="K14" i="5" s="1"/>
  <c r="D12" i="6" s="1"/>
  <c r="G31" i="5"/>
  <c r="J31" i="5" s="1"/>
  <c r="G15" i="5"/>
  <c r="J15" i="5" s="1"/>
  <c r="E15" i="5"/>
  <c r="H15" i="5" s="1"/>
  <c r="K15" i="5" s="1"/>
  <c r="D13" i="6" s="1"/>
  <c r="E17" i="5"/>
  <c r="H17" i="5" s="1"/>
  <c r="K17" i="5" s="1"/>
  <c r="D15" i="6" s="1"/>
  <c r="G20" i="5"/>
  <c r="J20" i="5" s="1"/>
  <c r="F20" i="5"/>
  <c r="I20" i="5" s="1"/>
  <c r="E11" i="5"/>
  <c r="H11" i="5" s="1"/>
  <c r="K11" i="5" s="1"/>
  <c r="D9" i="6" s="1"/>
  <c r="E29" i="5"/>
  <c r="H29" i="5" s="1"/>
  <c r="K29" i="5" s="1"/>
  <c r="D27" i="6" s="1"/>
  <c r="G11" i="5"/>
  <c r="J11" i="5" s="1"/>
  <c r="F11" i="5"/>
  <c r="I11" i="5" s="1"/>
  <c r="G16" i="5"/>
  <c r="J16" i="5" s="1"/>
  <c r="G18" i="5"/>
  <c r="J18" i="5" s="1"/>
  <c r="K13" i="5"/>
  <c r="D11" i="6" s="1"/>
  <c r="K33" i="5"/>
  <c r="D31" i="6" s="1"/>
  <c r="K18" i="5"/>
  <c r="D16" i="6" s="1"/>
  <c r="F33" i="5"/>
  <c r="I33" i="5" s="1"/>
  <c r="F17" i="5"/>
  <c r="I17" i="5" s="1"/>
  <c r="F31" i="5"/>
  <c r="I31" i="5" s="1"/>
  <c r="K31" i="5" s="1"/>
  <c r="D29" i="6" s="1"/>
  <c r="F23" i="5"/>
  <c r="I23" i="5" s="1"/>
  <c r="F15" i="5"/>
  <c r="I15" i="5" s="1"/>
  <c r="F25" i="5"/>
  <c r="I25" i="5" s="1"/>
  <c r="K10" i="5"/>
  <c r="D8" i="6" s="1"/>
  <c r="E16" i="5"/>
  <c r="H16" i="5" s="1"/>
  <c r="G21" i="5"/>
  <c r="J21" i="5" s="1"/>
  <c r="E20" i="5"/>
  <c r="H20" i="5" s="1"/>
  <c r="K20" i="5" s="1"/>
  <c r="D18" i="6" s="1"/>
  <c r="F34" i="5"/>
  <c r="I34" i="5" s="1"/>
  <c r="K34" i="5" s="1"/>
  <c r="D32" i="6" s="1"/>
  <c r="E19" i="5"/>
  <c r="H19" i="5" s="1"/>
  <c r="K19" i="5" s="1"/>
  <c r="D17" i="6" s="1"/>
  <c r="E23" i="5"/>
  <c r="H23" i="5" s="1"/>
  <c r="E25" i="5"/>
  <c r="H25" i="5" s="1"/>
  <c r="K25" i="5" s="1"/>
  <c r="D23" i="6" s="1"/>
  <c r="G12" i="5"/>
  <c r="J12" i="5" s="1"/>
  <c r="K12" i="5" s="1"/>
  <c r="D10" i="6" s="1"/>
  <c r="F32" i="5"/>
  <c r="I32" i="5" s="1"/>
  <c r="K32" i="5" s="1"/>
  <c r="D30" i="6" s="1"/>
  <c r="F16" i="5"/>
  <c r="I16" i="5" s="1"/>
  <c r="G26" i="5"/>
  <c r="J26" i="5" s="1"/>
  <c r="G30" i="5"/>
  <c r="J30" i="5" s="1"/>
  <c r="K30" i="5" s="1"/>
  <c r="D28" i="6" s="1"/>
  <c r="F27" i="5"/>
  <c r="I27" i="5" s="1"/>
  <c r="F10" i="5"/>
  <c r="I10" i="5" s="1"/>
  <c r="F29" i="5"/>
  <c r="I29" i="5" s="1"/>
  <c r="F37" i="5" l="1"/>
  <c r="F36" i="5"/>
  <c r="I9" i="5"/>
  <c r="J37" i="5"/>
  <c r="J36" i="5"/>
  <c r="E36" i="5"/>
  <c r="H36" i="5"/>
  <c r="H37" i="5"/>
  <c r="G36" i="5"/>
  <c r="K23" i="5"/>
  <c r="D21" i="6" s="1"/>
  <c r="K16" i="5"/>
  <c r="D14" i="6" s="1"/>
  <c r="K24" i="5"/>
  <c r="D22" i="6" s="1"/>
  <c r="K27" i="5"/>
  <c r="D25" i="6" s="1"/>
  <c r="G37" i="5"/>
  <c r="E37" i="5"/>
  <c r="I37" i="5" l="1"/>
  <c r="I36" i="5"/>
  <c r="K9" i="5"/>
  <c r="K36" i="5" l="1"/>
  <c r="D7" i="6"/>
  <c r="K37" i="5"/>
  <c r="D36" i="6" l="1"/>
  <c r="D35" i="6"/>
  <c r="E30" i="6" l="1"/>
  <c r="E28" i="6"/>
  <c r="E13" i="6"/>
  <c r="E19" i="6"/>
  <c r="E26" i="6"/>
  <c r="E20" i="6"/>
  <c r="E12" i="6"/>
  <c r="E15" i="6"/>
  <c r="E9" i="6"/>
  <c r="E17" i="6"/>
  <c r="E10" i="6"/>
  <c r="E29" i="6"/>
  <c r="E23" i="6"/>
  <c r="E24" i="6"/>
  <c r="E32" i="6"/>
  <c r="E27" i="6"/>
  <c r="E8" i="6"/>
  <c r="E11" i="6"/>
  <c r="E16" i="6"/>
  <c r="E18" i="6"/>
  <c r="E31" i="6"/>
  <c r="E25" i="6"/>
  <c r="E22" i="6"/>
  <c r="E14" i="6"/>
  <c r="E21" i="6"/>
  <c r="E7" i="6"/>
  <c r="E36" i="6" l="1"/>
  <c r="F14" i="6" s="1"/>
  <c r="E35" i="6"/>
  <c r="F30" i="6" l="1"/>
  <c r="F8" i="6"/>
  <c r="F16" i="6"/>
  <c r="F28" i="6"/>
  <c r="F11" i="6"/>
  <c r="F22" i="6"/>
  <c r="F31" i="6"/>
  <c r="F20" i="6"/>
  <c r="F13" i="6"/>
  <c r="F9" i="6"/>
  <c r="F21" i="6"/>
  <c r="F29" i="6"/>
  <c r="F17" i="6"/>
  <c r="F12" i="6"/>
  <c r="F27" i="6"/>
  <c r="F26" i="6"/>
  <c r="F19" i="6"/>
  <c r="F25" i="6"/>
  <c r="F15" i="6"/>
  <c r="F23" i="6"/>
  <c r="F10" i="6"/>
  <c r="F18" i="6"/>
  <c r="F24" i="6"/>
  <c r="F7" i="6"/>
  <c r="F32" i="6"/>
  <c r="G25" i="6" l="1"/>
  <c r="G10" i="6"/>
  <c r="G11" i="6"/>
  <c r="G31" i="6"/>
  <c r="G7" i="6"/>
  <c r="F34" i="6"/>
  <c r="G14" i="6" s="1"/>
  <c r="G29" i="6"/>
  <c r="G20" i="6"/>
  <c r="G26" i="6" l="1"/>
  <c r="G22" i="6"/>
  <c r="G27" i="6"/>
  <c r="G13" i="6"/>
  <c r="G32" i="6"/>
  <c r="G16" i="6"/>
  <c r="G28" i="6"/>
  <c r="G23" i="6"/>
  <c r="G12" i="6"/>
  <c r="G24" i="6"/>
  <c r="G17" i="6"/>
  <c r="G8" i="6"/>
  <c r="G34" i="6" s="1"/>
  <c r="G21" i="6"/>
  <c r="G18" i="6"/>
  <c r="G30" i="6"/>
  <c r="G19" i="6"/>
  <c r="G9" i="6"/>
  <c r="G15" i="6"/>
</calcChain>
</file>

<file path=xl/sharedStrings.xml><?xml version="1.0" encoding="utf-8"?>
<sst xmlns="http://schemas.openxmlformats.org/spreadsheetml/2006/main" count="239" uniqueCount="101">
  <si>
    <t>Berechnung der Auszahlungsbeträge</t>
  </si>
  <si>
    <t>Soziodemografischer Lastenausgleich</t>
  </si>
  <si>
    <t>Teilindikatoren Bevölkerungsstruktur (SLA A-C)</t>
  </si>
  <si>
    <t>Arbeitsblatt</t>
  </si>
  <si>
    <t>Inhalt</t>
  </si>
  <si>
    <t>SLA_A</t>
  </si>
  <si>
    <t>Armutsindikator</t>
  </si>
  <si>
    <t>SLA_B</t>
  </si>
  <si>
    <t>Altersstruktur</t>
  </si>
  <si>
    <t>SLA_C</t>
  </si>
  <si>
    <t>Ausländerintegration</t>
  </si>
  <si>
    <t>Index</t>
  </si>
  <si>
    <t>Lastenindex</t>
  </si>
  <si>
    <t>Total_SLA_AC</t>
  </si>
  <si>
    <t>Zahlungen SLA A-C</t>
  </si>
  <si>
    <t>Produktion</t>
  </si>
  <si>
    <t>Umgebung</t>
  </si>
  <si>
    <t>Typ</t>
  </si>
  <si>
    <t>Berechnung</t>
  </si>
  <si>
    <t>WS</t>
  </si>
  <si>
    <t>FA_2017_20160519</t>
  </si>
  <si>
    <t>SWS</t>
  </si>
  <si>
    <t>LA_2017_20160525</t>
  </si>
  <si>
    <t>RefJahr</t>
  </si>
  <si>
    <t>Armut (Armutsindikator des BFS)</t>
  </si>
  <si>
    <t>Anteil Bezüger von Sozialhilfe (in %)</t>
  </si>
  <si>
    <t>Erhebungsjahr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</si>
  <si>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</si>
  <si>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</si>
  <si>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</si>
  <si>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</si>
  <si>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</si>
  <si>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</si>
  <si>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</si>
  <si>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</si>
  <si>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</si>
  <si>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</si>
  <si>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</si>
  <si>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</si>
  <si>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</si>
  <si>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</si>
  <si>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</si>
  <si>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</si>
  <si>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</si>
  <si>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</si>
  <si>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</si>
  <si>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</si>
  <si>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</si>
  <si>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</si>
  <si>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</si>
  <si>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</si>
  <si>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</si>
  <si>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</si>
  <si>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Altersstruktur (Anteil der Einwohner über 80 Jahre an der Wohnbevölkerung)</t>
  </si>
  <si>
    <t>Spalte</t>
  </si>
  <si>
    <t>B</t>
  </si>
  <si>
    <t>C</t>
  </si>
  <si>
    <t>D</t>
  </si>
  <si>
    <t>Formel</t>
  </si>
  <si>
    <t>D = C / B</t>
  </si>
  <si>
    <t>Ständige Wohnbevölkerung</t>
  </si>
  <si>
    <t>Anzahl hochbetagter Einwohner</t>
  </si>
  <si>
    <t>Indikator</t>
  </si>
  <si>
    <t>Total</t>
  </si>
  <si>
    <t>Ausländerintegration (Anteil der Ausländer* an der Wohnbevölkerung)</t>
  </si>
  <si>
    <t>Anzahl Ausländer*</t>
  </si>
  <si>
    <t>* Ausländer mit Herkunft ausserhalb der Schweiz und ihrer Nachbarstaaten
  mit max. Aufenthaltsdauer von 12 Jahren (inkl. Diplomaten).</t>
  </si>
  <si>
    <t>E</t>
  </si>
  <si>
    <t>F</t>
  </si>
  <si>
    <t>G</t>
  </si>
  <si>
    <t>H</t>
  </si>
  <si>
    <t>I</t>
  </si>
  <si>
    <t>J</t>
  </si>
  <si>
    <t>K</t>
  </si>
  <si>
    <t>(B-B[MW])/B[STDW]</t>
  </si>
  <si>
    <t>(C-C[MW])/C[STDW]</t>
  </si>
  <si>
    <t>(D-D[MW])/D[STDW]</t>
  </si>
  <si>
    <r>
      <rPr>
        <sz val="10"/>
        <rFont val="Arial"/>
        <family val="2"/>
      </rPr>
      <t xml:space="preserve">E * </t>
    </r>
    <r>
      <rPr>
        <sz val="8"/>
        <rFont val="Symbol"/>
        <family val="1"/>
        <charset val="2"/>
      </rPr>
      <t>w</t>
    </r>
  </si>
  <si>
    <r>
      <rPr>
        <sz val="10"/>
        <rFont val="Arial"/>
        <family val="2"/>
      </rPr>
      <t xml:space="preserve">F * </t>
    </r>
    <r>
      <rPr>
        <sz val="8"/>
        <rFont val="Symbol"/>
        <family val="1"/>
        <charset val="2"/>
      </rPr>
      <t>w</t>
    </r>
  </si>
  <si>
    <r>
      <rPr>
        <sz val="10"/>
        <rFont val="Arial"/>
        <family val="2"/>
      </rPr>
      <t xml:space="preserve">G * </t>
    </r>
    <r>
      <rPr>
        <sz val="8"/>
        <rFont val="Symbol"/>
        <family val="1"/>
        <charset val="2"/>
      </rPr>
      <t>w</t>
    </r>
  </si>
  <si>
    <t>H + I + J</t>
  </si>
  <si>
    <t>Teilindikatoren</t>
  </si>
  <si>
    <t>Standardisierte Teilindikatoren</t>
  </si>
  <si>
    <t>Gewichtete standardisierte Teilindikatoren</t>
  </si>
  <si>
    <t>Armut
(SLA A)</t>
  </si>
  <si>
    <t>Alters-struktur
(SLA B)</t>
  </si>
  <si>
    <t>Ausländer-integration (SLA C)</t>
  </si>
  <si>
    <t>Alters-
struktur
(SLA B)</t>
  </si>
  <si>
    <r>
      <rPr>
        <sz val="10"/>
        <rFont val="Arial"/>
        <family val="2"/>
      </rPr>
      <t>Gewicht (</t>
    </r>
    <r>
      <rPr>
        <i/>
        <sz val="10"/>
        <rFont val="Symbol"/>
        <family val="1"/>
        <charset val="2"/>
      </rPr>
      <t>w</t>
    </r>
    <r>
      <rPr>
        <i/>
        <sz val="10"/>
        <rFont val="Arial"/>
        <family val="2"/>
      </rPr>
      <t>)</t>
    </r>
  </si>
  <si>
    <t>Mittelwert (MW)</t>
  </si>
  <si>
    <t>Standardabweichung (STDW)</t>
  </si>
  <si>
    <t>Ausgleichssumme (Dot)</t>
  </si>
  <si>
    <r>
      <rPr>
        <sz val="8"/>
        <rFont val="Arial"/>
        <family val="2"/>
      </rPr>
      <t>D - D[</t>
    </r>
    <r>
      <rPr>
        <sz val="8"/>
        <color indexed="8"/>
        <rFont val="Arial"/>
        <family val="2"/>
      </rPr>
      <t>Min]</t>
    </r>
  </si>
  <si>
    <r>
      <rPr>
        <sz val="8"/>
        <rFont val="Arial"/>
        <family val="2"/>
      </rPr>
      <t>C * (E - E[</t>
    </r>
    <r>
      <rPr>
        <sz val="8"/>
        <color indexed="8"/>
        <rFont val="Arial"/>
        <family val="2"/>
      </rPr>
      <t>MW])</t>
    </r>
  </si>
  <si>
    <r>
      <rPr>
        <sz val="8"/>
        <rFont val="Arial"/>
        <family val="2"/>
      </rPr>
      <t>F / F[t</t>
    </r>
    <r>
      <rPr>
        <sz val="8"/>
        <color indexed="8"/>
        <rFont val="Arial"/>
        <family val="2"/>
      </rPr>
      <t>otal] * Dot</t>
    </r>
  </si>
  <si>
    <t>Kanton</t>
  </si>
  <si>
    <t>Gerundeter Lastenindex</t>
  </si>
  <si>
    <t>Masszahl
Lasten</t>
  </si>
  <si>
    <t>Massgebende Sonderlasten</t>
  </si>
  <si>
    <t>Beträge</t>
  </si>
  <si>
    <r>
      <rPr>
        <sz val="10"/>
        <rFont val="Arial"/>
        <family val="2"/>
      </rPr>
      <t>Minimum (Min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</si>
</sst>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%"/>
    <numFmt numFmtId="166" formatCode="0.000%"/>
  </numFmts>
  <fonts count="24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i/>
      <sz val="10"/>
      <color indexed="12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sz val="8"/>
      <name val="Symbol"/>
      <family val="1"/>
      <charset val="2"/>
    </font>
    <font>
      <i/>
      <sz val="10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54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rgb="FF000000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auto="1"/>
      </right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auto="1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/>
      <right/>
      <top style="thin">
        <color rgb="FF000000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auto="1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 diagonalUp="1" diagonalDown="1"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auto="1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auto="1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 diagonalUp="1" diagonalDown="1">
      <left style="thin">
        <color auto="1"/>
      </left>
      <right style="thin">
        <color rgb="FF000000"/>
      </right>
      <top style="thin">
        <color auto="1"/>
      </top>
      <bottom/>
      <diagonal/>
    </border>
    <border diagonalUp="1" diagonalDown="1">
      <left style="thin">
        <color rgb="FF000000"/>
      </left>
      <right/>
      <top style="thin">
        <color auto="1"/>
      </top>
      <bottom/>
      <diagonal/>
    </border>
    <border diagonalUp="1" diagonalDown="1">
      <left/>
      <right/>
      <top style="thin">
        <color auto="1"/>
      </top>
      <bottom/>
      <diagonal/>
    </border>
    <border diagonalUp="1" diagonalDown="1">
      <left/>
      <right style="thin">
        <color rgb="FF000000"/>
      </right>
      <top style="thin">
        <color auto="1"/>
      </top>
      <bottom/>
      <diagonal/>
    </border>
    <border diagonalUp="1" diagonalDown="1">
      <left style="thin">
        <color auto="1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auto="1"/>
      </left>
      <right style="thin">
        <color rgb="FF000000"/>
      </right>
      <top/>
      <bottom style="thin">
        <color auto="1"/>
      </bottom>
      <diagonal/>
    </border>
    <border diagonalUp="1" diagonalDown="1">
      <left style="thin">
        <color rgb="FF000000"/>
      </left>
      <right/>
      <top/>
      <bottom style="thin">
        <color auto="1"/>
      </bottom>
      <diagonal/>
    </border>
    <border diagonalUp="1" diagonalDown="1">
      <left/>
      <right/>
      <top/>
      <bottom style="thin">
        <color auto="1"/>
      </bottom>
      <diagonal/>
    </border>
    <border diagonalUp="1" diagonalDown="1">
      <left/>
      <right style="thin">
        <color rgb="FF000000"/>
      </right>
      <top/>
      <bottom style="thin">
        <color auto="1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3" fillId="0" borderId="3" xfId="0" applyFont="1" applyFill="1" applyBorder="1"/>
    <xf numFmtId="1" fontId="4" fillId="0" borderId="5" xfId="0" applyNumberFormat="1" applyFont="1" applyFill="1" applyBorder="1" applyAlignment="1" applyProtection="1">
      <alignment horizontal="left" vertical="top"/>
      <protection locked="0"/>
    </xf>
    <xf numFmtId="1" fontId="4" fillId="0" borderId="6" xfId="0" applyNumberFormat="1" applyFont="1" applyFill="1" applyBorder="1" applyAlignment="1" applyProtection="1">
      <alignment horizontal="left" vertical="top"/>
      <protection locked="0"/>
    </xf>
    <xf numFmtId="0" fontId="3" fillId="0" borderId="7" xfId="0" applyFont="1" applyFill="1" applyBorder="1"/>
    <xf numFmtId="1" fontId="4" fillId="0" borderId="8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wrapText="1"/>
    </xf>
    <xf numFmtId="0" fontId="9" fillId="0" borderId="0" xfId="0" applyFont="1" applyFill="1" applyBorder="1"/>
    <xf numFmtId="0" fontId="10" fillId="0" borderId="0" xfId="0" applyFont="1" applyFill="1" applyBorder="1" applyAlignment="1">
      <alignment wrapText="1"/>
    </xf>
    <xf numFmtId="1" fontId="11" fillId="0" borderId="0" xfId="0" applyNumberFormat="1" applyFont="1" applyFill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 wrapText="1"/>
    </xf>
    <xf numFmtId="1" fontId="11" fillId="0" borderId="12" xfId="0" applyNumberFormat="1" applyFont="1" applyFill="1" applyBorder="1" applyAlignment="1" applyProtection="1">
      <alignment horizontal="right"/>
      <protection locked="0"/>
    </xf>
    <xf numFmtId="0" fontId="0" fillId="0" borderId="3" xfId="0" applyFont="1" applyFill="1" applyBorder="1" applyAlignment="1">
      <alignment horizontal="left" vertical="center" wrapText="1"/>
    </xf>
    <xf numFmtId="10" fontId="12" fillId="0" borderId="6" xfId="0" applyNumberFormat="1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>
      <alignment horizontal="left" vertical="center" wrapText="1"/>
    </xf>
    <xf numFmtId="10" fontId="12" fillId="3" borderId="6" xfId="0" applyNumberFormat="1" applyFont="1" applyFill="1" applyBorder="1" applyAlignment="1" applyProtection="1">
      <alignment vertical="center"/>
      <protection locked="0"/>
    </xf>
    <xf numFmtId="0" fontId="0" fillId="3" borderId="7" xfId="0" applyFont="1" applyFill="1" applyBorder="1" applyAlignment="1">
      <alignment horizontal="left" vertical="center" wrapText="1"/>
    </xf>
    <xf numFmtId="10" fontId="12" fillId="3" borderId="8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wrapText="1"/>
    </xf>
    <xf numFmtId="0" fontId="13" fillId="0" borderId="1" xfId="0" applyFont="1" applyFill="1" applyBorder="1" applyAlignment="1">
      <alignment horizontal="right" wrapText="1"/>
    </xf>
    <xf numFmtId="1" fontId="0" fillId="0" borderId="13" xfId="0" applyNumberFormat="1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>
      <alignment horizontal="right"/>
    </xf>
    <xf numFmtId="0" fontId="11" fillId="0" borderId="0" xfId="0" applyFont="1" applyFill="1"/>
    <xf numFmtId="0" fontId="14" fillId="0" borderId="1" xfId="0" applyFont="1" applyFill="1" applyBorder="1" applyAlignment="1">
      <alignment horizontal="right" wrapText="1"/>
    </xf>
    <xf numFmtId="1" fontId="15" fillId="0" borderId="13" xfId="0" applyNumberFormat="1" applyFont="1" applyFill="1" applyBorder="1" applyAlignment="1" applyProtection="1">
      <alignment horizontal="right"/>
      <protection locked="0"/>
    </xf>
    <xf numFmtId="0" fontId="15" fillId="0" borderId="4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right" wrapText="1"/>
    </xf>
    <xf numFmtId="0" fontId="1" fillId="0" borderId="16" xfId="0" applyFont="1" applyFill="1" applyBorder="1" applyAlignment="1">
      <alignment horizontal="right"/>
    </xf>
    <xf numFmtId="0" fontId="11" fillId="0" borderId="17" xfId="0" applyFont="1" applyFill="1" applyBorder="1" applyAlignment="1">
      <alignment horizontal="right" wrapText="1"/>
    </xf>
    <xf numFmtId="1" fontId="11" fillId="0" borderId="18" xfId="0" applyNumberFormat="1" applyFont="1" applyFill="1" applyBorder="1" applyAlignment="1" applyProtection="1">
      <alignment vertical="center"/>
      <protection locked="0"/>
    </xf>
    <xf numFmtId="0" fontId="1" fillId="0" borderId="19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 applyProtection="1">
      <alignment vertical="center"/>
      <protection locked="0"/>
    </xf>
    <xf numFmtId="10" fontId="0" fillId="0" borderId="21" xfId="0" applyNumberFormat="1" applyFont="1" applyFill="1" applyBorder="1" applyAlignment="1">
      <alignment vertical="center"/>
    </xf>
    <xf numFmtId="3" fontId="12" fillId="3" borderId="0" xfId="0" applyNumberFormat="1" applyFont="1" applyFill="1" applyBorder="1" applyAlignment="1" applyProtection="1">
      <alignment vertical="center"/>
      <protection locked="0"/>
    </xf>
    <xf numFmtId="10" fontId="0" fillId="3" borderId="6" xfId="0" applyNumberFormat="1" applyFont="1" applyFill="1" applyBorder="1" applyAlignment="1">
      <alignment vertical="center"/>
    </xf>
    <xf numFmtId="10" fontId="0" fillId="0" borderId="6" xfId="0" applyNumberFormat="1" applyFont="1" applyFill="1" applyBorder="1" applyAlignment="1">
      <alignment vertical="center"/>
    </xf>
    <xf numFmtId="0" fontId="16" fillId="0" borderId="11" xfId="0" applyFont="1" applyFill="1" applyBorder="1" applyAlignment="1">
      <alignment vertical="center" wrapText="1"/>
    </xf>
    <xf numFmtId="3" fontId="17" fillId="0" borderId="22" xfId="0" applyNumberFormat="1" applyFont="1" applyFill="1" applyBorder="1" applyAlignment="1" applyProtection="1">
      <alignment vertical="center"/>
      <protection locked="0"/>
    </xf>
    <xf numFmtId="10" fontId="1" fillId="0" borderId="12" xfId="0" applyNumberFormat="1" applyFont="1" applyFill="1" applyBorder="1" applyAlignment="1">
      <alignment vertical="center"/>
    </xf>
    <xf numFmtId="0" fontId="1" fillId="0" borderId="23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/>
    </xf>
    <xf numFmtId="1" fontId="11" fillId="0" borderId="18" xfId="0" applyNumberFormat="1" applyFont="1" applyFill="1" applyBorder="1" applyAlignment="1" applyProtection="1">
      <alignment horizontal="right"/>
      <protection locked="0"/>
    </xf>
    <xf numFmtId="3" fontId="0" fillId="0" borderId="24" xfId="0" applyNumberFormat="1" applyFont="1" applyFill="1" applyBorder="1" applyAlignment="1">
      <alignment vertical="center"/>
    </xf>
    <xf numFmtId="3" fontId="12" fillId="0" borderId="24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22" xfId="0" applyNumberFormat="1" applyFont="1" applyFill="1" applyBorder="1" applyAlignment="1">
      <alignment vertical="center"/>
    </xf>
    <xf numFmtId="0" fontId="9" fillId="0" borderId="0" xfId="0" applyFont="1" applyFill="1"/>
    <xf numFmtId="0" fontId="16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1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Alignment="1">
      <alignment wrapText="1"/>
    </xf>
    <xf numFmtId="0" fontId="13" fillId="0" borderId="25" xfId="0" applyFont="1" applyFill="1" applyBorder="1" applyAlignment="1">
      <alignment horizontal="right" wrapText="1"/>
    </xf>
    <xf numFmtId="0" fontId="13" fillId="0" borderId="26" xfId="0" applyFont="1" applyFill="1" applyBorder="1" applyAlignment="1">
      <alignment horizontal="right" wrapText="1"/>
    </xf>
    <xf numFmtId="1" fontId="13" fillId="0" borderId="23" xfId="0" applyNumberFormat="1" applyFont="1" applyFill="1" applyBorder="1" applyAlignment="1" applyProtection="1">
      <alignment horizontal="right"/>
      <protection locked="0"/>
    </xf>
    <xf numFmtId="0" fontId="13" fillId="0" borderId="27" xfId="0" applyFont="1" applyFill="1" applyBorder="1" applyAlignment="1">
      <alignment horizontal="right" wrapText="1"/>
    </xf>
    <xf numFmtId="0" fontId="13" fillId="0" borderId="23" xfId="0" applyFont="1" applyFill="1" applyBorder="1" applyAlignment="1">
      <alignment horizontal="right" wrapText="1"/>
    </xf>
    <xf numFmtId="0" fontId="13" fillId="0" borderId="28" xfId="0" applyFont="1" applyFill="1" applyBorder="1" applyAlignment="1">
      <alignment horizontal="right" wrapText="1"/>
    </xf>
    <xf numFmtId="0" fontId="15" fillId="0" borderId="0" xfId="0" applyFont="1" applyFill="1"/>
    <xf numFmtId="0" fontId="15" fillId="0" borderId="29" xfId="0" applyFont="1" applyFill="1" applyBorder="1" applyAlignment="1">
      <alignment horizontal="right" wrapText="1"/>
    </xf>
    <xf numFmtId="0" fontId="18" fillId="0" borderId="30" xfId="0" applyFont="1" applyFill="1" applyBorder="1" applyAlignment="1">
      <alignment horizontal="right" wrapText="1"/>
    </xf>
    <xf numFmtId="0" fontId="18" fillId="0" borderId="18" xfId="0" applyFont="1" applyFill="1" applyBorder="1" applyAlignment="1">
      <alignment horizontal="right" wrapText="1"/>
    </xf>
    <xf numFmtId="0" fontId="18" fillId="0" borderId="31" xfId="0" applyFont="1" applyFill="1" applyBorder="1" applyAlignment="1">
      <alignment horizontal="right" wrapText="1"/>
    </xf>
    <xf numFmtId="0" fontId="15" fillId="0" borderId="30" xfId="0" applyFont="1" applyFill="1" applyBorder="1" applyAlignment="1">
      <alignment horizontal="right"/>
    </xf>
    <xf numFmtId="0" fontId="15" fillId="0" borderId="18" xfId="0" applyFont="1" applyFill="1" applyBorder="1" applyAlignment="1">
      <alignment horizontal="right"/>
    </xf>
    <xf numFmtId="0" fontId="15" fillId="0" borderId="31" xfId="0" applyFont="1" applyFill="1" applyBorder="1" applyAlignment="1">
      <alignment horizontal="right"/>
    </xf>
    <xf numFmtId="0" fontId="15" fillId="0" borderId="30" xfId="0" applyFont="1" applyFill="1" applyBorder="1" applyAlignment="1">
      <alignment horizontal="right" vertical="center" wrapText="1"/>
    </xf>
    <xf numFmtId="0" fontId="15" fillId="0" borderId="18" xfId="0" applyFont="1" applyFill="1" applyBorder="1" applyAlignment="1">
      <alignment horizontal="right" vertical="center" wrapText="1"/>
    </xf>
    <xf numFmtId="0" fontId="15" fillId="0" borderId="31" xfId="0" applyFont="1" applyFill="1" applyBorder="1" applyAlignment="1">
      <alignment horizontal="right" vertical="center" wrapText="1"/>
    </xf>
    <xf numFmtId="0" fontId="15" fillId="0" borderId="32" xfId="0" applyFont="1" applyFill="1" applyBorder="1" applyAlignment="1">
      <alignment horizontal="right"/>
    </xf>
    <xf numFmtId="0" fontId="1" fillId="0" borderId="33" xfId="0" applyFont="1" applyFill="1" applyBorder="1" applyAlignment="1">
      <alignment wrapText="1"/>
    </xf>
    <xf numFmtId="0" fontId="0" fillId="0" borderId="34" xfId="0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right" wrapText="1"/>
    </xf>
    <xf numFmtId="0" fontId="1" fillId="0" borderId="18" xfId="0" applyFont="1" applyFill="1" applyBorder="1" applyAlignment="1">
      <alignment horizontal="right" wrapText="1"/>
    </xf>
    <xf numFmtId="0" fontId="1" fillId="0" borderId="31" xfId="0" applyFont="1" applyFill="1" applyBorder="1" applyAlignment="1">
      <alignment horizontal="right" wrapText="1"/>
    </xf>
    <xf numFmtId="0" fontId="2" fillId="0" borderId="35" xfId="0" applyFont="1" applyFill="1" applyBorder="1" applyAlignment="1">
      <alignment horizontal="right" wrapText="1"/>
    </xf>
    <xf numFmtId="0" fontId="2" fillId="0" borderId="36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164" fontId="19" fillId="0" borderId="36" xfId="0" applyNumberFormat="1" applyFont="1" applyFill="1" applyBorder="1" applyAlignment="1">
      <alignment horizontal="right"/>
    </xf>
    <xf numFmtId="164" fontId="19" fillId="0" borderId="22" xfId="0" applyNumberFormat="1" applyFont="1" applyFill="1" applyBorder="1" applyAlignment="1">
      <alignment horizontal="right"/>
    </xf>
    <xf numFmtId="164" fontId="19" fillId="0" borderId="37" xfId="0" applyNumberFormat="1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left" vertical="center" wrapText="1"/>
    </xf>
    <xf numFmtId="10" fontId="0" fillId="0" borderId="40" xfId="0" applyNumberFormat="1" applyFont="1" applyFill="1" applyBorder="1" applyAlignment="1">
      <alignment vertical="center"/>
    </xf>
    <xf numFmtId="10" fontId="0" fillId="0" borderId="41" xfId="0" applyNumberFormat="1" applyFont="1" applyFill="1" applyBorder="1" applyAlignment="1">
      <alignment vertical="center"/>
    </xf>
    <xf numFmtId="165" fontId="0" fillId="0" borderId="42" xfId="0" applyNumberFormat="1" applyFont="1" applyFill="1" applyBorder="1" applyAlignment="1">
      <alignment vertical="center"/>
    </xf>
    <xf numFmtId="164" fontId="0" fillId="0" borderId="41" xfId="0" applyNumberFormat="1" applyFont="1" applyFill="1" applyBorder="1" applyAlignment="1">
      <alignment horizontal="right" vertical="center" wrapText="1"/>
    </xf>
    <xf numFmtId="164" fontId="0" fillId="0" borderId="42" xfId="0" applyNumberFormat="1" applyFont="1" applyFill="1" applyBorder="1" applyAlignment="1">
      <alignment horizontal="right" vertical="center" wrapText="1"/>
    </xf>
    <xf numFmtId="164" fontId="0" fillId="0" borderId="40" xfId="0" applyNumberFormat="1" applyFont="1" applyFill="1" applyBorder="1" applyAlignment="1">
      <alignment horizontal="right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0" fontId="0" fillId="3" borderId="43" xfId="0" applyFont="1" applyFill="1" applyBorder="1" applyAlignment="1">
      <alignment horizontal="left" vertical="center" wrapText="1"/>
    </xf>
    <xf numFmtId="10" fontId="0" fillId="3" borderId="44" xfId="0" applyNumberFormat="1" applyFont="1" applyFill="1" applyBorder="1" applyAlignment="1">
      <alignment vertical="center"/>
    </xf>
    <xf numFmtId="10" fontId="0" fillId="3" borderId="0" xfId="0" applyNumberFormat="1" applyFont="1" applyFill="1" applyBorder="1" applyAlignment="1">
      <alignment vertical="center"/>
    </xf>
    <xf numFmtId="165" fontId="0" fillId="3" borderId="45" xfId="0" applyNumberFormat="1" applyFont="1" applyFill="1" applyBorder="1" applyAlignment="1">
      <alignment vertical="center"/>
    </xf>
    <xf numFmtId="164" fontId="0" fillId="3" borderId="0" xfId="0" applyNumberFormat="1" applyFont="1" applyFill="1" applyBorder="1" applyAlignment="1">
      <alignment horizontal="right" vertical="center" wrapText="1"/>
    </xf>
    <xf numFmtId="164" fontId="0" fillId="3" borderId="45" xfId="0" applyNumberFormat="1" applyFont="1" applyFill="1" applyBorder="1" applyAlignment="1">
      <alignment horizontal="right" vertical="center" wrapText="1"/>
    </xf>
    <xf numFmtId="164" fontId="0" fillId="3" borderId="44" xfId="0" applyNumberFormat="1" applyFont="1" applyFill="1" applyBorder="1" applyAlignment="1">
      <alignment horizontal="right" vertical="center" wrapText="1"/>
    </xf>
    <xf numFmtId="164" fontId="1" fillId="3" borderId="6" xfId="0" applyNumberFormat="1" applyFont="1" applyFill="1" applyBorder="1" applyAlignment="1">
      <alignment horizontal="right" vertical="center" wrapText="1"/>
    </xf>
    <xf numFmtId="0" fontId="0" fillId="0" borderId="43" xfId="0" applyFont="1" applyFill="1" applyBorder="1" applyAlignment="1">
      <alignment horizontal="left" vertical="center" wrapText="1"/>
    </xf>
    <xf numFmtId="10" fontId="0" fillId="0" borderId="44" xfId="0" applyNumberFormat="1" applyFont="1" applyFill="1" applyBorder="1" applyAlignment="1">
      <alignment vertical="center"/>
    </xf>
    <xf numFmtId="10" fontId="0" fillId="0" borderId="0" xfId="0" applyNumberFormat="1" applyFont="1" applyFill="1" applyBorder="1" applyAlignment="1">
      <alignment vertical="center"/>
    </xf>
    <xf numFmtId="165" fontId="0" fillId="0" borderId="45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 wrapText="1"/>
    </xf>
    <xf numFmtId="164" fontId="0" fillId="0" borderId="45" xfId="0" applyNumberFormat="1" applyFont="1" applyFill="1" applyBorder="1" applyAlignment="1">
      <alignment horizontal="right" vertical="center" wrapText="1"/>
    </xf>
    <xf numFmtId="164" fontId="0" fillId="0" borderId="44" xfId="0" applyNumberFormat="1" applyFont="1" applyFill="1" applyBorder="1" applyAlignment="1">
      <alignment horizontal="right" vertical="center" wrapText="1"/>
    </xf>
    <xf numFmtId="164" fontId="1" fillId="0" borderId="6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0" fillId="3" borderId="46" xfId="0" applyFont="1" applyFill="1" applyBorder="1" applyAlignment="1">
      <alignment horizontal="left" vertical="center" wrapText="1"/>
    </xf>
    <xf numFmtId="10" fontId="0" fillId="3" borderId="47" xfId="0" applyNumberFormat="1" applyFont="1" applyFill="1" applyBorder="1" applyAlignment="1">
      <alignment vertical="center"/>
    </xf>
    <xf numFmtId="10" fontId="0" fillId="3" borderId="48" xfId="0" applyNumberFormat="1" applyFont="1" applyFill="1" applyBorder="1" applyAlignment="1">
      <alignment vertical="center"/>
    </xf>
    <xf numFmtId="165" fontId="0" fillId="3" borderId="49" xfId="0" applyNumberFormat="1" applyFont="1" applyFill="1" applyBorder="1" applyAlignment="1">
      <alignment vertical="center"/>
    </xf>
    <xf numFmtId="164" fontId="0" fillId="3" borderId="48" xfId="0" applyNumberFormat="1" applyFont="1" applyFill="1" applyBorder="1" applyAlignment="1">
      <alignment horizontal="right" vertical="center" wrapText="1"/>
    </xf>
    <xf numFmtId="164" fontId="0" fillId="3" borderId="49" xfId="0" applyNumberFormat="1" applyFont="1" applyFill="1" applyBorder="1" applyAlignment="1">
      <alignment horizontal="right" vertical="center" wrapText="1"/>
    </xf>
    <xf numFmtId="164" fontId="0" fillId="3" borderId="47" xfId="0" applyNumberFormat="1" applyFont="1" applyFill="1" applyBorder="1" applyAlignment="1">
      <alignment horizontal="right" vertical="center" wrapText="1"/>
    </xf>
    <xf numFmtId="164" fontId="1" fillId="3" borderId="8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25" xfId="0" applyFont="1" applyFill="1" applyBorder="1" applyAlignment="1">
      <alignment wrapText="1"/>
    </xf>
    <xf numFmtId="165" fontId="0" fillId="0" borderId="26" xfId="0" applyNumberFormat="1" applyFont="1" applyFill="1" applyBorder="1"/>
    <xf numFmtId="165" fontId="0" fillId="0" borderId="23" xfId="0" applyNumberFormat="1" applyFont="1" applyFill="1" applyBorder="1"/>
    <xf numFmtId="165" fontId="0" fillId="0" borderId="27" xfId="0" applyNumberFormat="1" applyFont="1" applyFill="1" applyBorder="1"/>
    <xf numFmtId="164" fontId="0" fillId="0" borderId="26" xfId="0" applyNumberFormat="1" applyFont="1" applyFill="1" applyBorder="1"/>
    <xf numFmtId="164" fontId="0" fillId="0" borderId="23" xfId="0" applyNumberFormat="1" applyFont="1" applyFill="1" applyBorder="1"/>
    <xf numFmtId="164" fontId="0" fillId="0" borderId="27" xfId="0" applyNumberFormat="1" applyFont="1" applyFill="1" applyBorder="1"/>
    <xf numFmtId="164" fontId="0" fillId="0" borderId="28" xfId="0" applyNumberFormat="1" applyFont="1" applyFill="1" applyBorder="1"/>
    <xf numFmtId="0" fontId="0" fillId="0" borderId="35" xfId="0" applyFont="1" applyFill="1" applyBorder="1" applyAlignment="1">
      <alignment wrapText="1"/>
    </xf>
    <xf numFmtId="166" fontId="0" fillId="0" borderId="36" xfId="0" applyNumberFormat="1" applyFont="1" applyFill="1" applyBorder="1"/>
    <xf numFmtId="166" fontId="0" fillId="0" borderId="22" xfId="0" applyNumberFormat="1" applyFont="1" applyFill="1" applyBorder="1"/>
    <xf numFmtId="166" fontId="0" fillId="0" borderId="37" xfId="0" applyNumberFormat="1" applyFont="1" applyFill="1" applyBorder="1"/>
    <xf numFmtId="164" fontId="0" fillId="0" borderId="36" xfId="0" applyNumberFormat="1" applyFont="1" applyFill="1" applyBorder="1"/>
    <xf numFmtId="164" fontId="0" fillId="0" borderId="22" xfId="0" applyNumberFormat="1" applyFont="1" applyFill="1" applyBorder="1"/>
    <xf numFmtId="164" fontId="0" fillId="0" borderId="37" xfId="0" applyNumberFormat="1" applyFont="1" applyFill="1" applyBorder="1"/>
    <xf numFmtId="164" fontId="0" fillId="0" borderId="38" xfId="0" applyNumberFormat="1" applyFont="1" applyFill="1" applyBorder="1"/>
    <xf numFmtId="0" fontId="20" fillId="0" borderId="0" xfId="0" applyFont="1" applyFill="1" applyAlignment="1">
      <alignment horizontal="left" wrapText="1"/>
    </xf>
    <xf numFmtId="0" fontId="20" fillId="0" borderId="0" xfId="0" applyFont="1" applyFill="1" applyAlignment="1">
      <alignment wrapText="1"/>
    </xf>
    <xf numFmtId="0" fontId="10" fillId="0" borderId="0" xfId="0" applyFont="1" applyFill="1" applyAlignment="1">
      <alignment horizontal="left"/>
    </xf>
    <xf numFmtId="3" fontId="19" fillId="4" borderId="4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5" fillId="0" borderId="0" xfId="0" applyFont="1" applyFill="1" applyAlignment="1">
      <alignment wrapText="1"/>
    </xf>
    <xf numFmtId="0" fontId="11" fillId="0" borderId="0" xfId="0" applyFont="1" applyFill="1" applyBorder="1"/>
    <xf numFmtId="0" fontId="15" fillId="0" borderId="17" xfId="0" applyFont="1" applyFill="1" applyBorder="1" applyAlignment="1">
      <alignment horizontal="right"/>
    </xf>
    <xf numFmtId="1" fontId="18" fillId="0" borderId="18" xfId="0" applyNumberFormat="1" applyFont="1" applyFill="1" applyBorder="1" applyAlignment="1">
      <alignment horizontal="right" wrapText="1"/>
    </xf>
    <xf numFmtId="1" fontId="14" fillId="0" borderId="18" xfId="0" applyNumberFormat="1" applyFont="1" applyFill="1" applyBorder="1" applyAlignment="1">
      <alignment horizontal="right" wrapText="1"/>
    </xf>
    <xf numFmtId="1" fontId="14" fillId="0" borderId="19" xfId="0" applyNumberFormat="1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right" wrapText="1"/>
    </xf>
    <xf numFmtId="0" fontId="0" fillId="0" borderId="20" xfId="0" applyFont="1" applyFill="1" applyBorder="1" applyAlignment="1">
      <alignment wrapText="1"/>
    </xf>
    <xf numFmtId="3" fontId="0" fillId="0" borderId="24" xfId="0" applyNumberFormat="1" applyFont="1" applyFill="1" applyBorder="1" applyAlignment="1">
      <alignment wrapText="1"/>
    </xf>
    <xf numFmtId="164" fontId="0" fillId="0" borderId="24" xfId="0" applyNumberFormat="1" applyFont="1" applyFill="1" applyBorder="1" applyAlignment="1" applyProtection="1">
      <alignment vertical="center"/>
      <protection locked="0"/>
    </xf>
    <xf numFmtId="164" fontId="0" fillId="0" borderId="24" xfId="0" applyNumberFormat="1" applyFont="1" applyFill="1" applyBorder="1" applyAlignment="1">
      <alignment wrapText="1"/>
    </xf>
    <xf numFmtId="3" fontId="1" fillId="0" borderId="21" xfId="0" applyNumberFormat="1" applyFont="1" applyFill="1" applyBorder="1" applyAlignment="1">
      <alignment wrapText="1"/>
    </xf>
    <xf numFmtId="0" fontId="0" fillId="3" borderId="3" xfId="0" applyFont="1" applyFill="1" applyBorder="1" applyAlignment="1">
      <alignment wrapText="1"/>
    </xf>
    <xf numFmtId="3" fontId="0" fillId="3" borderId="0" xfId="0" applyNumberFormat="1" applyFont="1" applyFill="1" applyBorder="1" applyAlignment="1">
      <alignment wrapText="1"/>
    </xf>
    <xf numFmtId="164" fontId="0" fillId="3" borderId="0" xfId="0" applyNumberFormat="1" applyFont="1" applyFill="1" applyBorder="1" applyAlignment="1" applyProtection="1">
      <alignment vertical="center"/>
      <protection locked="0"/>
    </xf>
    <xf numFmtId="164" fontId="0" fillId="3" borderId="0" xfId="0" applyNumberFormat="1" applyFont="1" applyFill="1" applyBorder="1" applyAlignment="1">
      <alignment wrapText="1"/>
    </xf>
    <xf numFmtId="3" fontId="1" fillId="3" borderId="6" xfId="0" applyNumberFormat="1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Border="1" applyAlignment="1">
      <alignment wrapText="1"/>
    </xf>
    <xf numFmtId="3" fontId="1" fillId="0" borderId="6" xfId="0" applyNumberFormat="1" applyFont="1" applyFill="1" applyBorder="1" applyAlignment="1">
      <alignment wrapText="1"/>
    </xf>
    <xf numFmtId="3" fontId="0" fillId="3" borderId="15" xfId="0" applyNumberFormat="1" applyFont="1" applyFill="1" applyBorder="1" applyAlignment="1">
      <alignment wrapText="1"/>
    </xf>
    <xf numFmtId="164" fontId="0" fillId="3" borderId="15" xfId="0" applyNumberFormat="1" applyFont="1" applyFill="1" applyBorder="1" applyAlignment="1" applyProtection="1">
      <alignment vertical="center"/>
      <protection locked="0"/>
    </xf>
    <xf numFmtId="164" fontId="0" fillId="3" borderId="15" xfId="0" applyNumberFormat="1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3" fontId="0" fillId="0" borderId="21" xfId="0" applyNumberFormat="1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3" fontId="1" fillId="3" borderId="0" xfId="0" applyNumberFormat="1" applyFont="1" applyFill="1" applyBorder="1" applyAlignment="1">
      <alignment wrapText="1"/>
    </xf>
    <xf numFmtId="0" fontId="0" fillId="3" borderId="0" xfId="0" applyFont="1" applyFill="1" applyBorder="1" applyAlignment="1">
      <alignment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3" borderId="7" xfId="0" applyFont="1" applyFill="1" applyBorder="1" applyAlignment="1">
      <alignment vertical="center" wrapText="1"/>
    </xf>
    <xf numFmtId="0" fontId="0" fillId="3" borderId="48" xfId="0" applyFont="1" applyFill="1" applyBorder="1" applyAlignment="1">
      <alignment vertical="center" wrapText="1"/>
    </xf>
    <xf numFmtId="164" fontId="0" fillId="3" borderId="48" xfId="0" applyNumberFormat="1" applyFont="1" applyFill="1" applyBorder="1" applyAlignment="1">
      <alignment vertical="center" wrapText="1"/>
    </xf>
    <xf numFmtId="0" fontId="0" fillId="3" borderId="8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wrapText="1"/>
    </xf>
    <xf numFmtId="0" fontId="1" fillId="0" borderId="53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51" xfId="0" applyFont="1" applyFill="1" applyBorder="1" applyAlignment="1">
      <alignment horizontal="center" wrapText="1"/>
    </xf>
    <xf numFmtId="0" fontId="1" fillId="0" borderId="52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0" fontId="1" fillId="0" borderId="5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0"/>
  <sheetViews>
    <sheetView showGridLines="0" tabSelected="1" workbookViewId="0">
      <selection activeCell="A4" sqref="A4:E4"/>
    </sheetView>
  </sheetViews>
  <sheetFormatPr baseColWidth="10" defaultColWidth="11.42578125" defaultRowHeight="12.75" x14ac:dyDescent="0.2"/>
  <cols>
    <col min="1" max="1" width="17.28515625" style="1" customWidth="1"/>
    <col min="2" max="2" width="14.140625" style="1" customWidth="1"/>
    <col min="3" max="3" width="28.28515625" style="1" customWidth="1"/>
    <col min="4" max="4" width="9.140625" style="1" customWidth="1"/>
    <col min="5" max="5" width="11.42578125" style="1" customWidth="1"/>
    <col min="6" max="16384" width="11.42578125" style="1"/>
  </cols>
  <sheetData>
    <row r="1" spans="1:5" ht="18" customHeight="1" x14ac:dyDescent="0.25">
      <c r="A1" s="194" t="s">
        <v>0</v>
      </c>
      <c r="B1" s="194"/>
      <c r="C1" s="194"/>
      <c r="D1" s="194"/>
      <c r="E1" s="194"/>
    </row>
    <row r="3" spans="1:5" ht="27.75" customHeight="1" x14ac:dyDescent="0.4">
      <c r="A3" s="195" t="s">
        <v>1</v>
      </c>
      <c r="B3" s="195"/>
      <c r="C3" s="195"/>
      <c r="D3" s="195"/>
      <c r="E3" s="195"/>
    </row>
    <row r="4" spans="1:5" ht="24.75" customHeight="1" x14ac:dyDescent="0.35">
      <c r="A4" s="196" t="s">
        <v>2</v>
      </c>
      <c r="B4" s="196"/>
      <c r="C4" s="196"/>
      <c r="D4" s="196"/>
      <c r="E4" s="196"/>
    </row>
    <row r="6" spans="1:5" ht="18" customHeight="1" x14ac:dyDescent="0.25">
      <c r="A6" s="197" t="str">
        <f>"Referenzjahr "&amp;C30</f>
        <v>Referenzjahr 2017</v>
      </c>
      <c r="B6" s="197"/>
      <c r="C6" s="197"/>
      <c r="D6" s="197"/>
      <c r="E6" s="197"/>
    </row>
    <row r="11" spans="1:5" x14ac:dyDescent="0.2">
      <c r="B11" s="2" t="s">
        <v>3</v>
      </c>
      <c r="C11" s="3" t="s">
        <v>4</v>
      </c>
    </row>
    <row r="12" spans="1:5" x14ac:dyDescent="0.2">
      <c r="B12" s="4" t="s">
        <v>5</v>
      </c>
      <c r="C12" s="5" t="s">
        <v>6</v>
      </c>
    </row>
    <row r="13" spans="1:5" x14ac:dyDescent="0.2">
      <c r="B13" s="4" t="s">
        <v>7</v>
      </c>
      <c r="C13" s="5" t="s">
        <v>8</v>
      </c>
    </row>
    <row r="14" spans="1:5" x14ac:dyDescent="0.2">
      <c r="B14" s="4" t="s">
        <v>9</v>
      </c>
      <c r="C14" s="5" t="s">
        <v>10</v>
      </c>
    </row>
    <row r="15" spans="1:5" x14ac:dyDescent="0.2">
      <c r="B15" s="4" t="s">
        <v>11</v>
      </c>
      <c r="C15" s="5" t="s">
        <v>12</v>
      </c>
      <c r="D15" s="6"/>
    </row>
    <row r="16" spans="1:5" x14ac:dyDescent="0.2">
      <c r="B16" s="4" t="s">
        <v>13</v>
      </c>
      <c r="C16" s="5" t="s">
        <v>14</v>
      </c>
      <c r="D16" s="6"/>
    </row>
    <row r="25" spans="2:3" x14ac:dyDescent="0.2">
      <c r="B25" s="7" t="s">
        <v>15</v>
      </c>
      <c r="C25" s="8"/>
    </row>
    <row r="26" spans="2:3" x14ac:dyDescent="0.2">
      <c r="B26" s="9" t="s">
        <v>16</v>
      </c>
      <c r="C26" s="10" t="s">
        <v>15</v>
      </c>
    </row>
    <row r="27" spans="2:3" x14ac:dyDescent="0.2">
      <c r="B27" s="9" t="s">
        <v>17</v>
      </c>
      <c r="C27" s="11" t="s">
        <v>18</v>
      </c>
    </row>
    <row r="28" spans="2:3" x14ac:dyDescent="0.2">
      <c r="B28" s="9" t="s">
        <v>19</v>
      </c>
      <c r="C28" s="11" t="s">
        <v>20</v>
      </c>
    </row>
    <row r="29" spans="2:3" x14ac:dyDescent="0.2">
      <c r="B29" s="9" t="s">
        <v>21</v>
      </c>
      <c r="C29" s="11" t="s">
        <v>22</v>
      </c>
    </row>
    <row r="30" spans="2:3" x14ac:dyDescent="0.2">
      <c r="B30" s="12" t="s">
        <v>23</v>
      </c>
      <c r="C30" s="13">
        <v>2017</v>
      </c>
    </row>
  </sheetData>
  <mergeCells count="4">
    <mergeCell ref="A1:E1"/>
    <mergeCell ref="A3:E3"/>
    <mergeCell ref="A4:E4"/>
    <mergeCell ref="A6:E6"/>
  </mergeCells>
  <conditionalFormatting sqref="C26:C30">
    <cfRule type="expression" dxfId="5" priority="1" stopIfTrue="1">
      <formula>ISBLANK(C26)</formula>
    </cfRule>
  </conditionalFormatting>
  <printOptions horizontalCentered="1"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34"/>
  <sheetViews>
    <sheetView showGridLines="0" workbookViewId="0">
      <selection activeCell="A4" sqref="A4"/>
    </sheetView>
  </sheetViews>
  <sheetFormatPr baseColWidth="10" defaultColWidth="11.42578125" defaultRowHeight="12.75" x14ac:dyDescent="0.2"/>
  <cols>
    <col min="1" max="1" width="17.85546875" style="14" customWidth="1"/>
    <col min="2" max="2" width="19.28515625" style="14" customWidth="1"/>
  </cols>
  <sheetData>
    <row r="1" spans="1:3" ht="23.25" customHeight="1" x14ac:dyDescent="0.35">
      <c r="A1" s="15" t="str">
        <f>"SLA A (Referenzjahr "&amp;Info!C30&amp;")"</f>
        <v>SLA A (Referenzjahr 2017)</v>
      </c>
      <c r="B1" s="15"/>
      <c r="C1" s="16"/>
    </row>
    <row r="2" spans="1:3" x14ac:dyDescent="0.2">
      <c r="A2" s="1" t="s">
        <v>24</v>
      </c>
      <c r="B2" s="1"/>
    </row>
    <row r="3" spans="1:3" ht="29.25" customHeight="1" x14ac:dyDescent="0.2">
      <c r="B3" s="17" t="str">
        <f>Info!$C$28</f>
        <v>FA_2017_20160519</v>
      </c>
    </row>
    <row r="4" spans="1:3" ht="28.5" customHeight="1" x14ac:dyDescent="0.2">
      <c r="A4" s="18"/>
      <c r="B4" s="19" t="s">
        <v>25</v>
      </c>
    </row>
    <row r="5" spans="1:3" x14ac:dyDescent="0.2">
      <c r="A5" s="20" t="s">
        <v>26</v>
      </c>
      <c r="B5" s="21">
        <v>2014</v>
      </c>
    </row>
    <row r="6" spans="1:3" x14ac:dyDescent="0.2">
      <c r="A6" s="22" t="s">
        <v>27</v>
      </c>
      <c r="B6" s="23">
        <v>6.2564789549305402E-2</v>
      </c>
    </row>
    <row r="7" spans="1:3" x14ac:dyDescent="0.2">
      <c r="A7" s="24" t="s">
        <v>28</v>
      </c>
      <c r="B7" s="25">
        <v>6.6060340149866198E-2</v>
      </c>
    </row>
    <row r="8" spans="1:3" x14ac:dyDescent="0.2">
      <c r="A8" s="22" t="s">
        <v>29</v>
      </c>
      <c r="B8" s="23">
        <v>4.5220015241147E-2</v>
      </c>
    </row>
    <row r="9" spans="1:3" x14ac:dyDescent="0.2">
      <c r="A9" s="24" t="s">
        <v>30</v>
      </c>
      <c r="B9" s="25">
        <v>2.6740660536889602E-2</v>
      </c>
    </row>
    <row r="10" spans="1:3" x14ac:dyDescent="0.2">
      <c r="A10" s="22" t="s">
        <v>31</v>
      </c>
      <c r="B10" s="23">
        <v>2.8896296744367202E-2</v>
      </c>
    </row>
    <row r="11" spans="1:3" x14ac:dyDescent="0.2">
      <c r="A11" s="24" t="s">
        <v>32</v>
      </c>
      <c r="B11" s="25">
        <v>2.7232074178243901E-2</v>
      </c>
    </row>
    <row r="12" spans="1:3" x14ac:dyDescent="0.2">
      <c r="A12" s="22" t="s">
        <v>33</v>
      </c>
      <c r="B12" s="23">
        <v>2.2653631708245699E-2</v>
      </c>
    </row>
    <row r="13" spans="1:3" x14ac:dyDescent="0.2">
      <c r="A13" s="24" t="s">
        <v>34</v>
      </c>
      <c r="B13" s="25">
        <v>4.3153543853882599E-2</v>
      </c>
    </row>
    <row r="14" spans="1:3" x14ac:dyDescent="0.2">
      <c r="A14" s="22" t="s">
        <v>35</v>
      </c>
      <c r="B14" s="23">
        <v>3.8443472505827601E-2</v>
      </c>
    </row>
    <row r="15" spans="1:3" x14ac:dyDescent="0.2">
      <c r="A15" s="24" t="s">
        <v>36</v>
      </c>
      <c r="B15" s="25">
        <v>4.9344341810024402E-2</v>
      </c>
    </row>
    <row r="16" spans="1:3" x14ac:dyDescent="0.2">
      <c r="A16" s="22" t="s">
        <v>37</v>
      </c>
      <c r="B16" s="23">
        <v>6.7095241072133396E-2</v>
      </c>
    </row>
    <row r="17" spans="1:2" x14ac:dyDescent="0.2">
      <c r="A17" s="24" t="s">
        <v>38</v>
      </c>
      <c r="B17" s="25">
        <v>0.12099509166522671</v>
      </c>
    </row>
    <row r="18" spans="1:2" x14ac:dyDescent="0.2">
      <c r="A18" s="22" t="s">
        <v>39</v>
      </c>
      <c r="B18" s="23">
        <v>4.5397433308181898E-2</v>
      </c>
    </row>
    <row r="19" spans="1:2" x14ac:dyDescent="0.2">
      <c r="A19" s="24" t="s">
        <v>40</v>
      </c>
      <c r="B19" s="25">
        <v>5.4460217936854897E-2</v>
      </c>
    </row>
    <row r="20" spans="1:2" x14ac:dyDescent="0.2">
      <c r="A20" s="22" t="s">
        <v>41</v>
      </c>
      <c r="B20" s="23">
        <v>4.1048236333330497E-2</v>
      </c>
    </row>
    <row r="21" spans="1:2" x14ac:dyDescent="0.2">
      <c r="A21" s="24" t="s">
        <v>42</v>
      </c>
      <c r="B21" s="25">
        <v>1.9379985596730698E-2</v>
      </c>
    </row>
    <row r="22" spans="1:2" x14ac:dyDescent="0.2">
      <c r="A22" s="22" t="s">
        <v>43</v>
      </c>
      <c r="B22" s="23">
        <v>4.6794590221449398E-2</v>
      </c>
    </row>
    <row r="23" spans="1:2" x14ac:dyDescent="0.2">
      <c r="A23" s="24" t="s">
        <v>44</v>
      </c>
      <c r="B23" s="25">
        <v>2.9162384559485301E-2</v>
      </c>
    </row>
    <row r="24" spans="1:2" x14ac:dyDescent="0.2">
      <c r="A24" s="22" t="s">
        <v>45</v>
      </c>
      <c r="B24" s="23">
        <v>3.9097249467408397E-2</v>
      </c>
    </row>
    <row r="25" spans="1:2" x14ac:dyDescent="0.2">
      <c r="A25" s="24" t="s">
        <v>46</v>
      </c>
      <c r="B25" s="25">
        <v>3.4470369617845303E-2</v>
      </c>
    </row>
    <row r="26" spans="1:2" x14ac:dyDescent="0.2">
      <c r="A26" s="22" t="s">
        <v>47</v>
      </c>
      <c r="B26" s="23">
        <v>9.3284878999978504E-2</v>
      </c>
    </row>
    <row r="27" spans="1:2" x14ac:dyDescent="0.2">
      <c r="A27" s="24" t="s">
        <v>48</v>
      </c>
      <c r="B27" s="25">
        <v>8.7350219867744494E-2</v>
      </c>
    </row>
    <row r="28" spans="1:2" x14ac:dyDescent="0.2">
      <c r="A28" s="22" t="s">
        <v>49</v>
      </c>
      <c r="B28" s="23">
        <v>5.9282350462144501E-2</v>
      </c>
    </row>
    <row r="29" spans="1:2" x14ac:dyDescent="0.2">
      <c r="A29" s="24" t="s">
        <v>50</v>
      </c>
      <c r="B29" s="25">
        <v>9.8403991566983803E-2</v>
      </c>
    </row>
    <row r="30" spans="1:2" x14ac:dyDescent="0.2">
      <c r="A30" s="22" t="s">
        <v>51</v>
      </c>
      <c r="B30" s="23">
        <v>0.10223928579054629</v>
      </c>
    </row>
    <row r="31" spans="1:2" x14ac:dyDescent="0.2">
      <c r="A31" s="26" t="s">
        <v>52</v>
      </c>
      <c r="B31" s="27">
        <v>6.0212819346743197E-2</v>
      </c>
    </row>
    <row r="32" spans="1:2" x14ac:dyDescent="0.2">
      <c r="A32" s="28"/>
    </row>
    <row r="33" spans="1:1" x14ac:dyDescent="0.2">
      <c r="A33" s="28"/>
    </row>
    <row r="34" spans="1:1" x14ac:dyDescent="0.2">
      <c r="A34" s="28"/>
    </row>
  </sheetData>
  <conditionalFormatting sqref="B5:B31">
    <cfRule type="expression" dxfId="4" priority="1" stopIfTrue="1">
      <formula>ISBLANK(B5)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34"/>
  <sheetViews>
    <sheetView showGridLines="0" workbookViewId="0">
      <selection activeCell="A4" sqref="A4"/>
    </sheetView>
  </sheetViews>
  <sheetFormatPr baseColWidth="10" defaultColWidth="11.42578125" defaultRowHeight="12.75" x14ac:dyDescent="0.2"/>
  <cols>
    <col min="1" max="1" width="18.5703125" style="1" customWidth="1"/>
    <col min="2" max="2" width="17.7109375" style="1" customWidth="1"/>
    <col min="3" max="3" width="21.140625" style="1" customWidth="1"/>
    <col min="4" max="4" width="16.42578125" style="1" customWidth="1"/>
  </cols>
  <sheetData>
    <row r="1" spans="1:4" ht="23.25" customHeight="1" x14ac:dyDescent="0.35">
      <c r="A1" s="15" t="str">
        <f>"SLA B (Referenzjahr "&amp;Info!C30&amp;")"</f>
        <v>SLA B (Referenzjahr 2017)</v>
      </c>
      <c r="B1" s="15"/>
      <c r="C1" s="15"/>
    </row>
    <row r="2" spans="1:4" x14ac:dyDescent="0.2">
      <c r="A2" s="1" t="s">
        <v>53</v>
      </c>
      <c r="D2" s="14"/>
    </row>
    <row r="3" spans="1:4" ht="27.75" customHeight="1" x14ac:dyDescent="0.2">
      <c r="A3" s="14"/>
      <c r="D3" s="17" t="str">
        <f>Info!$C$28</f>
        <v>FA_2017_20160519</v>
      </c>
    </row>
    <row r="4" spans="1:4" s="1" customFormat="1" ht="13.5" customHeight="1" x14ac:dyDescent="0.2">
      <c r="A4" s="29" t="s">
        <v>54</v>
      </c>
      <c r="B4" s="30" t="s">
        <v>55</v>
      </c>
      <c r="C4" s="30" t="s">
        <v>56</v>
      </c>
      <c r="D4" s="31" t="s">
        <v>57</v>
      </c>
    </row>
    <row r="5" spans="1:4" s="32" customFormat="1" ht="13.5" customHeight="1" x14ac:dyDescent="0.2">
      <c r="A5" s="33" t="s">
        <v>58</v>
      </c>
      <c r="B5" s="34"/>
      <c r="C5" s="34"/>
      <c r="D5" s="35" t="s">
        <v>59</v>
      </c>
    </row>
    <row r="6" spans="1:4" ht="38.25" customHeight="1" x14ac:dyDescent="0.2">
      <c r="A6" s="36"/>
      <c r="B6" s="37" t="s">
        <v>60</v>
      </c>
      <c r="C6" s="38" t="s">
        <v>61</v>
      </c>
      <c r="D6" s="39" t="s">
        <v>62</v>
      </c>
    </row>
    <row r="7" spans="1:4" x14ac:dyDescent="0.2">
      <c r="A7" s="40" t="s">
        <v>26</v>
      </c>
      <c r="B7" s="41">
        <v>2014</v>
      </c>
      <c r="C7" s="41">
        <v>2014</v>
      </c>
      <c r="D7" s="42"/>
    </row>
    <row r="8" spans="1:4" x14ac:dyDescent="0.2">
      <c r="A8" s="43" t="s">
        <v>27</v>
      </c>
      <c r="B8" s="44">
        <v>1446354</v>
      </c>
      <c r="C8" s="44">
        <v>67996</v>
      </c>
      <c r="D8" s="45">
        <f t="shared" ref="D8:D34" si="0">C8/B8</f>
        <v>4.7012003976896387E-2</v>
      </c>
    </row>
    <row r="9" spans="1:4" x14ac:dyDescent="0.2">
      <c r="A9" s="24" t="s">
        <v>28</v>
      </c>
      <c r="B9" s="46">
        <v>1009418</v>
      </c>
      <c r="C9" s="46">
        <v>57968</v>
      </c>
      <c r="D9" s="47">
        <f t="shared" si="0"/>
        <v>5.7427151091024732E-2</v>
      </c>
    </row>
    <row r="10" spans="1:4" x14ac:dyDescent="0.2">
      <c r="A10" s="22" t="s">
        <v>29</v>
      </c>
      <c r="B10" s="44">
        <v>394604</v>
      </c>
      <c r="C10" s="44">
        <v>18727</v>
      </c>
      <c r="D10" s="48">
        <f t="shared" si="0"/>
        <v>4.7457704432798453E-2</v>
      </c>
    </row>
    <row r="11" spans="1:4" x14ac:dyDescent="0.2">
      <c r="A11" s="24" t="s">
        <v>30</v>
      </c>
      <c r="B11" s="46">
        <v>36008</v>
      </c>
      <c r="C11" s="46">
        <v>1977</v>
      </c>
      <c r="D11" s="47">
        <f t="shared" si="0"/>
        <v>5.4904465674294599E-2</v>
      </c>
    </row>
    <row r="12" spans="1:4" x14ac:dyDescent="0.2">
      <c r="A12" s="22" t="s">
        <v>31</v>
      </c>
      <c r="B12" s="44">
        <v>152759</v>
      </c>
      <c r="C12" s="44">
        <v>6441</v>
      </c>
      <c r="D12" s="48">
        <f t="shared" si="0"/>
        <v>4.2164455122120463E-2</v>
      </c>
    </row>
    <row r="13" spans="1:4" x14ac:dyDescent="0.2">
      <c r="A13" s="24" t="s">
        <v>32</v>
      </c>
      <c r="B13" s="46">
        <v>36834</v>
      </c>
      <c r="C13" s="46">
        <v>1722</v>
      </c>
      <c r="D13" s="47">
        <f t="shared" si="0"/>
        <v>4.6750285062713795E-2</v>
      </c>
    </row>
    <row r="14" spans="1:4" x14ac:dyDescent="0.2">
      <c r="A14" s="22" t="s">
        <v>33</v>
      </c>
      <c r="B14" s="44">
        <v>42080</v>
      </c>
      <c r="C14" s="44">
        <v>1886</v>
      </c>
      <c r="D14" s="48">
        <f t="shared" si="0"/>
        <v>4.4819391634980991E-2</v>
      </c>
    </row>
    <row r="15" spans="1:4" x14ac:dyDescent="0.2">
      <c r="A15" s="24" t="s">
        <v>34</v>
      </c>
      <c r="B15" s="46">
        <v>39794</v>
      </c>
      <c r="C15" s="46">
        <v>2155</v>
      </c>
      <c r="D15" s="47">
        <f t="shared" si="0"/>
        <v>5.4153892546615068E-2</v>
      </c>
    </row>
    <row r="16" spans="1:4" x14ac:dyDescent="0.2">
      <c r="A16" s="22" t="s">
        <v>35</v>
      </c>
      <c r="B16" s="44">
        <v>120089</v>
      </c>
      <c r="C16" s="44">
        <v>4731</v>
      </c>
      <c r="D16" s="48">
        <f t="shared" si="0"/>
        <v>3.9395781462082287E-2</v>
      </c>
    </row>
    <row r="17" spans="1:4" x14ac:dyDescent="0.2">
      <c r="A17" s="24" t="s">
        <v>36</v>
      </c>
      <c r="B17" s="46">
        <v>303377</v>
      </c>
      <c r="C17" s="46">
        <v>11282</v>
      </c>
      <c r="D17" s="47">
        <f t="shared" si="0"/>
        <v>3.7188053148392922E-2</v>
      </c>
    </row>
    <row r="18" spans="1:4" x14ac:dyDescent="0.2">
      <c r="A18" s="22" t="s">
        <v>37</v>
      </c>
      <c r="B18" s="44">
        <v>263719</v>
      </c>
      <c r="C18" s="44">
        <v>14078</v>
      </c>
      <c r="D18" s="48">
        <f t="shared" si="0"/>
        <v>5.3382577667896509E-2</v>
      </c>
    </row>
    <row r="19" spans="1:4" x14ac:dyDescent="0.2">
      <c r="A19" s="24" t="s">
        <v>38</v>
      </c>
      <c r="B19" s="46">
        <v>190580</v>
      </c>
      <c r="C19" s="46">
        <v>13488</v>
      </c>
      <c r="D19" s="47">
        <f t="shared" si="0"/>
        <v>7.0773428481477593E-2</v>
      </c>
    </row>
    <row r="20" spans="1:4" x14ac:dyDescent="0.2">
      <c r="A20" s="22" t="s">
        <v>39</v>
      </c>
      <c r="B20" s="44">
        <v>281301</v>
      </c>
      <c r="C20" s="44">
        <v>16222</v>
      </c>
      <c r="D20" s="48">
        <f t="shared" si="0"/>
        <v>5.7667765134144566E-2</v>
      </c>
    </row>
    <row r="21" spans="1:4" x14ac:dyDescent="0.2">
      <c r="A21" s="24" t="s">
        <v>40</v>
      </c>
      <c r="B21" s="46">
        <v>79417</v>
      </c>
      <c r="C21" s="46">
        <v>4757</v>
      </c>
      <c r="D21" s="47">
        <f t="shared" si="0"/>
        <v>5.989901406499868E-2</v>
      </c>
    </row>
    <row r="22" spans="1:4" x14ac:dyDescent="0.2">
      <c r="A22" s="22" t="s">
        <v>41</v>
      </c>
      <c r="B22" s="44">
        <v>54064</v>
      </c>
      <c r="C22" s="44">
        <v>2890</v>
      </c>
      <c r="D22" s="48">
        <f t="shared" si="0"/>
        <v>5.3455164249778038E-2</v>
      </c>
    </row>
    <row r="23" spans="1:4" x14ac:dyDescent="0.2">
      <c r="A23" s="24" t="s">
        <v>42</v>
      </c>
      <c r="B23" s="46">
        <v>15854</v>
      </c>
      <c r="C23" s="46">
        <v>848</v>
      </c>
      <c r="D23" s="47">
        <f t="shared" si="0"/>
        <v>5.3488078718304528E-2</v>
      </c>
    </row>
    <row r="24" spans="1:4" x14ac:dyDescent="0.2">
      <c r="A24" s="22" t="s">
        <v>43</v>
      </c>
      <c r="B24" s="44">
        <v>495824</v>
      </c>
      <c r="C24" s="44">
        <v>22801</v>
      </c>
      <c r="D24" s="48">
        <f t="shared" si="0"/>
        <v>4.5986075704282162E-2</v>
      </c>
    </row>
    <row r="25" spans="1:4" x14ac:dyDescent="0.2">
      <c r="A25" s="24" t="s">
        <v>44</v>
      </c>
      <c r="B25" s="46">
        <v>195886</v>
      </c>
      <c r="C25" s="46">
        <v>10306</v>
      </c>
      <c r="D25" s="47">
        <f t="shared" si="0"/>
        <v>5.2612233646100286E-2</v>
      </c>
    </row>
    <row r="26" spans="1:4" x14ac:dyDescent="0.2">
      <c r="A26" s="22" t="s">
        <v>45</v>
      </c>
      <c r="B26" s="44">
        <v>645277</v>
      </c>
      <c r="C26" s="44">
        <v>27532</v>
      </c>
      <c r="D26" s="48">
        <f t="shared" si="0"/>
        <v>4.2666947682933068E-2</v>
      </c>
    </row>
    <row r="27" spans="1:4" x14ac:dyDescent="0.2">
      <c r="A27" s="24" t="s">
        <v>46</v>
      </c>
      <c r="B27" s="46">
        <v>263733</v>
      </c>
      <c r="C27" s="46">
        <v>11395</v>
      </c>
      <c r="D27" s="47">
        <f t="shared" si="0"/>
        <v>4.3206576348048975E-2</v>
      </c>
    </row>
    <row r="28" spans="1:4" x14ac:dyDescent="0.2">
      <c r="A28" s="22" t="s">
        <v>47</v>
      </c>
      <c r="B28" s="44">
        <v>350363</v>
      </c>
      <c r="C28" s="44">
        <v>21412</v>
      </c>
      <c r="D28" s="48">
        <f t="shared" si="0"/>
        <v>6.1113759158358615E-2</v>
      </c>
    </row>
    <row r="29" spans="1:4" x14ac:dyDescent="0.2">
      <c r="A29" s="24" t="s">
        <v>48</v>
      </c>
      <c r="B29" s="46">
        <v>761446</v>
      </c>
      <c r="C29" s="46">
        <v>35354</v>
      </c>
      <c r="D29" s="47">
        <f t="shared" si="0"/>
        <v>4.6430081712951411E-2</v>
      </c>
    </row>
    <row r="30" spans="1:4" x14ac:dyDescent="0.2">
      <c r="A30" s="22" t="s">
        <v>49</v>
      </c>
      <c r="B30" s="44">
        <v>331763</v>
      </c>
      <c r="C30" s="44">
        <v>15732</v>
      </c>
      <c r="D30" s="48">
        <f t="shared" si="0"/>
        <v>4.7419392759289011E-2</v>
      </c>
    </row>
    <row r="31" spans="1:4" x14ac:dyDescent="0.2">
      <c r="A31" s="24" t="s">
        <v>50</v>
      </c>
      <c r="B31" s="46">
        <v>177327</v>
      </c>
      <c r="C31" s="46">
        <v>9873</v>
      </c>
      <c r="D31" s="47">
        <f t="shared" si="0"/>
        <v>5.5676800487235445E-2</v>
      </c>
    </row>
    <row r="32" spans="1:4" x14ac:dyDescent="0.2">
      <c r="A32" s="22" t="s">
        <v>51</v>
      </c>
      <c r="B32" s="44">
        <v>477385</v>
      </c>
      <c r="C32" s="44">
        <v>22982</v>
      </c>
      <c r="D32" s="48">
        <f t="shared" si="0"/>
        <v>4.8141437204771827E-2</v>
      </c>
    </row>
    <row r="33" spans="1:4" x14ac:dyDescent="0.2">
      <c r="A33" s="24" t="s">
        <v>52</v>
      </c>
      <c r="B33" s="46">
        <v>72410</v>
      </c>
      <c r="C33" s="46">
        <v>4146</v>
      </c>
      <c r="D33" s="47">
        <f t="shared" si="0"/>
        <v>5.7257284905399809E-2</v>
      </c>
    </row>
    <row r="34" spans="1:4" ht="13.5" customHeight="1" x14ac:dyDescent="0.2">
      <c r="A34" s="49" t="s">
        <v>63</v>
      </c>
      <c r="B34" s="50">
        <v>8237666</v>
      </c>
      <c r="C34" s="50">
        <v>408701</v>
      </c>
      <c r="D34" s="51">
        <f t="shared" si="0"/>
        <v>4.9613689120194968E-2</v>
      </c>
    </row>
  </sheetData>
  <conditionalFormatting sqref="B7:C34">
    <cfRule type="expression" dxfId="3" priority="1" stopIfTrue="1">
      <formula>ISBLANK(B7)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>
    <oddHeader>&amp;L&amp;F&amp;R&amp;A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D36"/>
  <sheetViews>
    <sheetView showGridLines="0" workbookViewId="0">
      <selection activeCell="A4" sqref="A4"/>
    </sheetView>
  </sheetViews>
  <sheetFormatPr baseColWidth="10" defaultColWidth="11.42578125" defaultRowHeight="12.75" x14ac:dyDescent="0.2"/>
  <cols>
    <col min="1" max="1" width="17.42578125" style="1" customWidth="1"/>
    <col min="2" max="2" width="17.7109375" style="1" customWidth="1"/>
    <col min="3" max="3" width="14.42578125" style="1" customWidth="1"/>
    <col min="4" max="4" width="15.85546875" style="1" customWidth="1"/>
  </cols>
  <sheetData>
    <row r="1" spans="1:4" ht="23.25" customHeight="1" x14ac:dyDescent="0.35">
      <c r="A1" s="15" t="str">
        <f>"SLA C (Referenzjahr "&amp;Info!C30&amp;")"</f>
        <v>SLA C (Referenzjahr 2017)</v>
      </c>
      <c r="B1" s="15"/>
      <c r="C1" s="15"/>
    </row>
    <row r="2" spans="1:4" x14ac:dyDescent="0.2">
      <c r="A2" s="1" t="s">
        <v>64</v>
      </c>
    </row>
    <row r="3" spans="1:4" ht="26.25" customHeight="1" x14ac:dyDescent="0.2">
      <c r="A3" s="14"/>
      <c r="D3" s="17" t="str">
        <f>Info!$C$28</f>
        <v>FA_2017_20160519</v>
      </c>
    </row>
    <row r="4" spans="1:4" x14ac:dyDescent="0.2">
      <c r="A4" s="29" t="s">
        <v>54</v>
      </c>
      <c r="B4" s="30" t="s">
        <v>55</v>
      </c>
      <c r="C4" s="30" t="s">
        <v>56</v>
      </c>
      <c r="D4" s="31" t="s">
        <v>57</v>
      </c>
    </row>
    <row r="5" spans="1:4" s="14" customFormat="1" ht="13.5" customHeight="1" x14ac:dyDescent="0.2">
      <c r="A5" s="33" t="s">
        <v>58</v>
      </c>
      <c r="B5" s="34"/>
      <c r="C5" s="34"/>
      <c r="D5" s="35" t="s">
        <v>59</v>
      </c>
    </row>
    <row r="6" spans="1:4" ht="28.5" customHeight="1" x14ac:dyDescent="0.2">
      <c r="A6" s="18"/>
      <c r="B6" s="52" t="s">
        <v>60</v>
      </c>
      <c r="C6" s="52" t="s">
        <v>65</v>
      </c>
      <c r="D6" s="53" t="s">
        <v>62</v>
      </c>
    </row>
    <row r="7" spans="1:4" x14ac:dyDescent="0.2">
      <c r="A7" s="40" t="s">
        <v>26</v>
      </c>
      <c r="B7" s="54">
        <f>SLA_B!B7</f>
        <v>2014</v>
      </c>
      <c r="C7" s="41">
        <v>2014</v>
      </c>
      <c r="D7" s="42"/>
    </row>
    <row r="8" spans="1:4" x14ac:dyDescent="0.2">
      <c r="A8" s="43" t="s">
        <v>27</v>
      </c>
      <c r="B8" s="55">
        <f>SLA_B!B8</f>
        <v>1446354</v>
      </c>
      <c r="C8" s="56">
        <v>141379</v>
      </c>
      <c r="D8" s="45">
        <f t="shared" ref="D8:D34" si="0">C8/B8</f>
        <v>9.7748545653415411E-2</v>
      </c>
    </row>
    <row r="9" spans="1:4" x14ac:dyDescent="0.2">
      <c r="A9" s="24" t="s">
        <v>28</v>
      </c>
      <c r="B9" s="57">
        <f>SLA_B!B9</f>
        <v>1009418</v>
      </c>
      <c r="C9" s="46">
        <v>61758</v>
      </c>
      <c r="D9" s="47">
        <f t="shared" si="0"/>
        <v>6.1181789902696404E-2</v>
      </c>
    </row>
    <row r="10" spans="1:4" x14ac:dyDescent="0.2">
      <c r="A10" s="22" t="s">
        <v>29</v>
      </c>
      <c r="B10" s="58">
        <f>SLA_B!B10</f>
        <v>394604</v>
      </c>
      <c r="C10" s="44">
        <v>26301</v>
      </c>
      <c r="D10" s="48">
        <f t="shared" si="0"/>
        <v>6.665163049538271E-2</v>
      </c>
    </row>
    <row r="11" spans="1:4" x14ac:dyDescent="0.2">
      <c r="A11" s="24" t="s">
        <v>30</v>
      </c>
      <c r="B11" s="57">
        <f>SLA_B!B11</f>
        <v>36008</v>
      </c>
      <c r="C11" s="46">
        <v>1785</v>
      </c>
      <c r="D11" s="47">
        <f t="shared" si="0"/>
        <v>4.9572317262830484E-2</v>
      </c>
    </row>
    <row r="12" spans="1:4" x14ac:dyDescent="0.2">
      <c r="A12" s="22" t="s">
        <v>31</v>
      </c>
      <c r="B12" s="58">
        <f>SLA_B!B12</f>
        <v>152759</v>
      </c>
      <c r="C12" s="44">
        <v>9956</v>
      </c>
      <c r="D12" s="48">
        <f t="shared" si="0"/>
        <v>6.5174555999973821E-2</v>
      </c>
    </row>
    <row r="13" spans="1:4" x14ac:dyDescent="0.2">
      <c r="A13" s="24" t="s">
        <v>32</v>
      </c>
      <c r="B13" s="57">
        <f>SLA_B!B13</f>
        <v>36834</v>
      </c>
      <c r="C13" s="46">
        <v>2125</v>
      </c>
      <c r="D13" s="47">
        <f t="shared" si="0"/>
        <v>5.769126350654287E-2</v>
      </c>
    </row>
    <row r="14" spans="1:4" x14ac:dyDescent="0.2">
      <c r="A14" s="22" t="s">
        <v>33</v>
      </c>
      <c r="B14" s="58">
        <f>SLA_B!B14</f>
        <v>42080</v>
      </c>
      <c r="C14" s="44">
        <v>2018</v>
      </c>
      <c r="D14" s="48">
        <f t="shared" si="0"/>
        <v>4.7956273764258553E-2</v>
      </c>
    </row>
    <row r="15" spans="1:4" x14ac:dyDescent="0.2">
      <c r="A15" s="24" t="s">
        <v>34</v>
      </c>
      <c r="B15" s="57">
        <f>SLA_B!B15</f>
        <v>39794</v>
      </c>
      <c r="C15" s="46">
        <v>3252</v>
      </c>
      <c r="D15" s="47">
        <f t="shared" si="0"/>
        <v>8.1720862441574102E-2</v>
      </c>
    </row>
    <row r="16" spans="1:4" x14ac:dyDescent="0.2">
      <c r="A16" s="22" t="s">
        <v>35</v>
      </c>
      <c r="B16" s="58">
        <f>SLA_B!B16</f>
        <v>120089</v>
      </c>
      <c r="C16" s="44">
        <v>13787</v>
      </c>
      <c r="D16" s="48">
        <f t="shared" si="0"/>
        <v>0.11480651849878007</v>
      </c>
    </row>
    <row r="17" spans="1:4" x14ac:dyDescent="0.2">
      <c r="A17" s="24" t="s">
        <v>36</v>
      </c>
      <c r="B17" s="57">
        <f>SLA_B!B17</f>
        <v>303377</v>
      </c>
      <c r="C17" s="46">
        <v>33189</v>
      </c>
      <c r="D17" s="47">
        <f t="shared" si="0"/>
        <v>0.10939853713366537</v>
      </c>
    </row>
    <row r="18" spans="1:4" x14ac:dyDescent="0.2">
      <c r="A18" s="22" t="s">
        <v>37</v>
      </c>
      <c r="B18" s="58">
        <f>SLA_B!B18</f>
        <v>263719</v>
      </c>
      <c r="C18" s="44">
        <v>16897</v>
      </c>
      <c r="D18" s="48">
        <f t="shared" si="0"/>
        <v>6.4071985712064738E-2</v>
      </c>
    </row>
    <row r="19" spans="1:4" x14ac:dyDescent="0.2">
      <c r="A19" s="24" t="s">
        <v>38</v>
      </c>
      <c r="B19" s="57">
        <f>SLA_B!B19</f>
        <v>190580</v>
      </c>
      <c r="C19" s="46">
        <v>25026</v>
      </c>
      <c r="D19" s="47">
        <f t="shared" si="0"/>
        <v>0.13131493336131808</v>
      </c>
    </row>
    <row r="20" spans="1:4" x14ac:dyDescent="0.2">
      <c r="A20" s="22" t="s">
        <v>39</v>
      </c>
      <c r="B20" s="58">
        <f>SLA_B!B20</f>
        <v>281301</v>
      </c>
      <c r="C20" s="44">
        <v>19702</v>
      </c>
      <c r="D20" s="48">
        <f t="shared" si="0"/>
        <v>7.0038855176483547E-2</v>
      </c>
    </row>
    <row r="21" spans="1:4" x14ac:dyDescent="0.2">
      <c r="A21" s="24" t="s">
        <v>40</v>
      </c>
      <c r="B21" s="57">
        <f>SLA_B!B21</f>
        <v>79417</v>
      </c>
      <c r="C21" s="46">
        <v>5973</v>
      </c>
      <c r="D21" s="47">
        <f t="shared" si="0"/>
        <v>7.521059722729391E-2</v>
      </c>
    </row>
    <row r="22" spans="1:4" x14ac:dyDescent="0.2">
      <c r="A22" s="22" t="s">
        <v>41</v>
      </c>
      <c r="B22" s="58">
        <f>SLA_B!B22</f>
        <v>54064</v>
      </c>
      <c r="C22" s="44">
        <v>2381</v>
      </c>
      <c r="D22" s="48">
        <f t="shared" si="0"/>
        <v>4.4040396567031667E-2</v>
      </c>
    </row>
    <row r="23" spans="1:4" x14ac:dyDescent="0.2">
      <c r="A23" s="24" t="s">
        <v>42</v>
      </c>
      <c r="B23" s="57">
        <f>SLA_B!B23</f>
        <v>15854</v>
      </c>
      <c r="C23" s="46">
        <v>591</v>
      </c>
      <c r="D23" s="47">
        <f t="shared" si="0"/>
        <v>3.7277658635044786E-2</v>
      </c>
    </row>
    <row r="24" spans="1:4" x14ac:dyDescent="0.2">
      <c r="A24" s="22" t="s">
        <v>43</v>
      </c>
      <c r="B24" s="58">
        <f>SLA_B!B24</f>
        <v>495824</v>
      </c>
      <c r="C24" s="44">
        <v>34909</v>
      </c>
      <c r="D24" s="48">
        <f t="shared" si="0"/>
        <v>7.0406031172351474E-2</v>
      </c>
    </row>
    <row r="25" spans="1:4" x14ac:dyDescent="0.2">
      <c r="A25" s="24" t="s">
        <v>44</v>
      </c>
      <c r="B25" s="57">
        <f>SLA_B!B25</f>
        <v>195886</v>
      </c>
      <c r="C25" s="46">
        <v>14368</v>
      </c>
      <c r="D25" s="47">
        <f t="shared" si="0"/>
        <v>7.3348784497105454E-2</v>
      </c>
    </row>
    <row r="26" spans="1:4" x14ac:dyDescent="0.2">
      <c r="A26" s="22" t="s">
        <v>45</v>
      </c>
      <c r="B26" s="58">
        <f>SLA_B!B26</f>
        <v>645277</v>
      </c>
      <c r="C26" s="44">
        <v>46949</v>
      </c>
      <c r="D26" s="48">
        <f t="shared" si="0"/>
        <v>7.2757900870478884E-2</v>
      </c>
    </row>
    <row r="27" spans="1:4" x14ac:dyDescent="0.2">
      <c r="A27" s="24" t="s">
        <v>46</v>
      </c>
      <c r="B27" s="57">
        <f>SLA_B!B27</f>
        <v>263733</v>
      </c>
      <c r="C27" s="46">
        <v>15298</v>
      </c>
      <c r="D27" s="47">
        <f t="shared" si="0"/>
        <v>5.8005634486393433E-2</v>
      </c>
    </row>
    <row r="28" spans="1:4" x14ac:dyDescent="0.2">
      <c r="A28" s="22" t="s">
        <v>47</v>
      </c>
      <c r="B28" s="58">
        <f>SLA_B!B28</f>
        <v>350363</v>
      </c>
      <c r="C28" s="44">
        <v>20169</v>
      </c>
      <c r="D28" s="48">
        <f t="shared" si="0"/>
        <v>5.7566010109514988E-2</v>
      </c>
    </row>
    <row r="29" spans="1:4" x14ac:dyDescent="0.2">
      <c r="A29" s="24" t="s">
        <v>48</v>
      </c>
      <c r="B29" s="57">
        <f>SLA_B!B29</f>
        <v>761446</v>
      </c>
      <c r="C29" s="46">
        <v>115961</v>
      </c>
      <c r="D29" s="47">
        <f t="shared" si="0"/>
        <v>0.15229051042358879</v>
      </c>
    </row>
    <row r="30" spans="1:4" x14ac:dyDescent="0.2">
      <c r="A30" s="22" t="s">
        <v>49</v>
      </c>
      <c r="B30" s="58">
        <f>SLA_B!B30</f>
        <v>331763</v>
      </c>
      <c r="C30" s="44">
        <v>35687</v>
      </c>
      <c r="D30" s="48">
        <f t="shared" si="0"/>
        <v>0.1075677516781558</v>
      </c>
    </row>
    <row r="31" spans="1:4" x14ac:dyDescent="0.2">
      <c r="A31" s="24" t="s">
        <v>50</v>
      </c>
      <c r="B31" s="57">
        <f>SLA_B!B31</f>
        <v>177327</v>
      </c>
      <c r="C31" s="46">
        <v>18773</v>
      </c>
      <c r="D31" s="47">
        <f t="shared" si="0"/>
        <v>0.10586656290356235</v>
      </c>
    </row>
    <row r="32" spans="1:4" x14ac:dyDescent="0.2">
      <c r="A32" s="22" t="s">
        <v>51</v>
      </c>
      <c r="B32" s="58">
        <f>SLA_B!B32</f>
        <v>477385</v>
      </c>
      <c r="C32" s="44">
        <v>93529</v>
      </c>
      <c r="D32" s="48">
        <f t="shared" si="0"/>
        <v>0.19591943609455681</v>
      </c>
    </row>
    <row r="33" spans="1:4" x14ac:dyDescent="0.2">
      <c r="A33" s="24" t="s">
        <v>52</v>
      </c>
      <c r="B33" s="57">
        <f>SLA_B!B33</f>
        <v>72410</v>
      </c>
      <c r="C33" s="46">
        <v>3975</v>
      </c>
      <c r="D33" s="47">
        <f t="shared" si="0"/>
        <v>5.4895732633614143E-2</v>
      </c>
    </row>
    <row r="34" spans="1:4" ht="13.5" customHeight="1" x14ac:dyDescent="0.2">
      <c r="A34" s="49" t="s">
        <v>63</v>
      </c>
      <c r="B34" s="59">
        <f>SLA_B!B34</f>
        <v>8237666</v>
      </c>
      <c r="C34" s="50">
        <v>765738</v>
      </c>
      <c r="D34" s="51">
        <f t="shared" si="0"/>
        <v>9.2955698859361377E-2</v>
      </c>
    </row>
    <row r="36" spans="1:4" ht="25.5" customHeight="1" x14ac:dyDescent="0.2">
      <c r="A36" s="198" t="s">
        <v>66</v>
      </c>
      <c r="B36" s="198"/>
      <c r="C36" s="198"/>
      <c r="D36" s="198"/>
    </row>
  </sheetData>
  <mergeCells count="1">
    <mergeCell ref="A36:D36"/>
  </mergeCells>
  <conditionalFormatting sqref="C7:C34">
    <cfRule type="expression" dxfId="2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>
    <oddHeader>&amp;L&amp;F&amp;R&amp;A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39"/>
  <sheetViews>
    <sheetView showGridLines="0" workbookViewId="0">
      <selection activeCell="A4" sqref="A4"/>
    </sheetView>
  </sheetViews>
  <sheetFormatPr baseColWidth="10" defaultColWidth="11.42578125" defaultRowHeight="12.75" x14ac:dyDescent="0.2"/>
  <cols>
    <col min="1" max="1" width="26" style="14" customWidth="1"/>
    <col min="5" max="5" width="14.7109375" style="1" customWidth="1"/>
    <col min="6" max="6" width="14.42578125" style="1" customWidth="1"/>
    <col min="7" max="7" width="14.7109375" style="1" customWidth="1"/>
    <col min="11" max="11" width="12.140625" style="1" customWidth="1"/>
  </cols>
  <sheetData>
    <row r="1" spans="1:11" ht="23.25" customHeight="1" x14ac:dyDescent="0.35">
      <c r="A1" s="60" t="str">
        <f>"Zusammenfassung SLA A-C "&amp;Info!C30</f>
        <v>Zusammenfassung SLA A-C 2017</v>
      </c>
      <c r="B1" s="60"/>
      <c r="C1" s="60"/>
      <c r="D1" s="60"/>
    </row>
    <row r="2" spans="1:11" s="1" customFormat="1" x14ac:dyDescent="0.2">
      <c r="A2" s="61"/>
      <c r="B2" s="61"/>
      <c r="C2" s="61"/>
      <c r="D2" s="61"/>
    </row>
    <row r="3" spans="1:11" ht="15.75" customHeight="1" x14ac:dyDescent="0.25">
      <c r="A3" s="62"/>
      <c r="B3" s="62"/>
      <c r="C3" s="63"/>
      <c r="D3" s="64"/>
      <c r="K3" s="17" t="str">
        <f>Info!$C$28</f>
        <v>FA_2017_20160519</v>
      </c>
    </row>
    <row r="4" spans="1:11" x14ac:dyDescent="0.2">
      <c r="A4" s="65" t="s">
        <v>54</v>
      </c>
      <c r="B4" s="66" t="s">
        <v>55</v>
      </c>
      <c r="C4" s="67" t="s">
        <v>56</v>
      </c>
      <c r="D4" s="68" t="s">
        <v>57</v>
      </c>
      <c r="E4" s="66" t="s">
        <v>67</v>
      </c>
      <c r="F4" s="69" t="s">
        <v>68</v>
      </c>
      <c r="G4" s="68" t="s">
        <v>69</v>
      </c>
      <c r="H4" s="66" t="s">
        <v>70</v>
      </c>
      <c r="I4" s="69" t="s">
        <v>71</v>
      </c>
      <c r="J4" s="68" t="s">
        <v>72</v>
      </c>
      <c r="K4" s="70" t="s">
        <v>73</v>
      </c>
    </row>
    <row r="5" spans="1:11" s="71" customFormat="1" ht="11.25" customHeight="1" x14ac:dyDescent="0.2">
      <c r="A5" s="72" t="s">
        <v>58</v>
      </c>
      <c r="B5" s="73"/>
      <c r="C5" s="74"/>
      <c r="D5" s="75"/>
      <c r="E5" s="76" t="s">
        <v>74</v>
      </c>
      <c r="F5" s="77" t="s">
        <v>75</v>
      </c>
      <c r="G5" s="78" t="s">
        <v>76</v>
      </c>
      <c r="H5" s="79" t="s">
        <v>77</v>
      </c>
      <c r="I5" s="80" t="s">
        <v>78</v>
      </c>
      <c r="J5" s="81" t="s">
        <v>79</v>
      </c>
      <c r="K5" s="82" t="s">
        <v>80</v>
      </c>
    </row>
    <row r="6" spans="1:11" ht="26.25" customHeight="1" x14ac:dyDescent="0.2">
      <c r="A6" s="83"/>
      <c r="B6" s="205" t="s">
        <v>81</v>
      </c>
      <c r="C6" s="206"/>
      <c r="D6" s="207"/>
      <c r="E6" s="199" t="s">
        <v>82</v>
      </c>
      <c r="F6" s="199"/>
      <c r="G6" s="199"/>
      <c r="H6" s="200" t="s">
        <v>83</v>
      </c>
      <c r="I6" s="201"/>
      <c r="J6" s="202"/>
      <c r="K6" s="203" t="s">
        <v>12</v>
      </c>
    </row>
    <row r="7" spans="1:11" ht="38.25" customHeight="1" x14ac:dyDescent="0.2">
      <c r="A7" s="84"/>
      <c r="B7" s="85" t="s">
        <v>84</v>
      </c>
      <c r="C7" s="86" t="s">
        <v>85</v>
      </c>
      <c r="D7" s="87" t="s">
        <v>86</v>
      </c>
      <c r="E7" s="85" t="s">
        <v>84</v>
      </c>
      <c r="F7" s="86" t="s">
        <v>87</v>
      </c>
      <c r="G7" s="87" t="s">
        <v>86</v>
      </c>
      <c r="H7" s="85" t="s">
        <v>84</v>
      </c>
      <c r="I7" s="86" t="s">
        <v>85</v>
      </c>
      <c r="J7" s="87" t="s">
        <v>86</v>
      </c>
      <c r="K7" s="204"/>
    </row>
    <row r="8" spans="1:11" ht="13.5" customHeight="1" x14ac:dyDescent="0.2">
      <c r="A8" s="88" t="s">
        <v>88</v>
      </c>
      <c r="B8" s="89"/>
      <c r="C8" s="90"/>
      <c r="D8" s="91"/>
      <c r="E8" s="89"/>
      <c r="F8" s="90"/>
      <c r="G8" s="91"/>
      <c r="H8" s="92">
        <v>0.54519431515886196</v>
      </c>
      <c r="I8" s="93">
        <v>0.284987734426773</v>
      </c>
      <c r="J8" s="94">
        <v>0.42870777125071202</v>
      </c>
      <c r="K8" s="95"/>
    </row>
    <row r="9" spans="1:11" x14ac:dyDescent="0.2">
      <c r="A9" s="96" t="s">
        <v>27</v>
      </c>
      <c r="B9" s="97">
        <f>SLA_A!B6</f>
        <v>6.2564789549305402E-2</v>
      </c>
      <c r="C9" s="98">
        <f>SLA_B!D8</f>
        <v>4.7012003976896387E-2</v>
      </c>
      <c r="D9" s="99">
        <f>SLA_C!D8</f>
        <v>9.7748545653415411E-2</v>
      </c>
      <c r="E9" s="100">
        <f t="shared" ref="E9:E34" si="0">(B9-B$36)/B$37</f>
        <v>0.31082316858249837</v>
      </c>
      <c r="F9" s="100">
        <f t="shared" ref="F9:F34" si="1">(C9-C$36)/C$37</f>
        <v>-0.49576269184353078</v>
      </c>
      <c r="G9" s="101">
        <f t="shared" ref="G9:G34" si="2">(D9-D$36)/D$37</f>
        <v>0.43987492365238384</v>
      </c>
      <c r="H9" s="102">
        <f t="shared" ref="H9:H34" si="3">H$8*E9</f>
        <v>0.16945902453084269</v>
      </c>
      <c r="I9" s="100">
        <f t="shared" ref="I9:I34" si="4">I$8*F9</f>
        <v>-0.14128628636180626</v>
      </c>
      <c r="J9" s="101">
        <f t="shared" ref="J9:J34" si="5">J$8*G9</f>
        <v>0.18857779814809059</v>
      </c>
      <c r="K9" s="103">
        <f t="shared" ref="K9:K34" si="6">SUM(H9:J9)</f>
        <v>0.21675053631712701</v>
      </c>
    </row>
    <row r="10" spans="1:11" x14ac:dyDescent="0.2">
      <c r="A10" s="104" t="s">
        <v>28</v>
      </c>
      <c r="B10" s="105">
        <f>SLA_A!B7</f>
        <v>6.6060340149866198E-2</v>
      </c>
      <c r="C10" s="106">
        <f>SLA_B!D9</f>
        <v>5.7427151091024732E-2</v>
      </c>
      <c r="D10" s="107">
        <f>SLA_C!D9</f>
        <v>6.1181789902696404E-2</v>
      </c>
      <c r="E10" s="108">
        <f t="shared" si="0"/>
        <v>0.44058347677024567</v>
      </c>
      <c r="F10" s="108">
        <f t="shared" si="1"/>
        <v>0.87220779664428361</v>
      </c>
      <c r="G10" s="109">
        <f t="shared" si="2"/>
        <v>-0.55827215382793705</v>
      </c>
      <c r="H10" s="110">
        <f t="shared" si="3"/>
        <v>0.24020360688806447</v>
      </c>
      <c r="I10" s="108">
        <f t="shared" si="4"/>
        <v>0.24856852391502193</v>
      </c>
      <c r="J10" s="109">
        <f t="shared" si="5"/>
        <v>-0.23933561081890956</v>
      </c>
      <c r="K10" s="111">
        <f t="shared" si="6"/>
        <v>0.24943651998417685</v>
      </c>
    </row>
    <row r="11" spans="1:11" x14ac:dyDescent="0.2">
      <c r="A11" s="112" t="s">
        <v>29</v>
      </c>
      <c r="B11" s="113">
        <f>SLA_A!B8</f>
        <v>4.5220015241147E-2</v>
      </c>
      <c r="C11" s="114">
        <f>SLA_B!D10</f>
        <v>4.7457704432798453E-2</v>
      </c>
      <c r="D11" s="115">
        <f>SLA_C!D10</f>
        <v>6.665163049538271E-2</v>
      </c>
      <c r="E11" s="116">
        <f t="shared" si="0"/>
        <v>-0.33304199512375127</v>
      </c>
      <c r="F11" s="116">
        <f t="shared" si="1"/>
        <v>-0.43722246541192189</v>
      </c>
      <c r="G11" s="117">
        <f t="shared" si="2"/>
        <v>-0.40896425681096671</v>
      </c>
      <c r="H11" s="118">
        <f t="shared" si="3"/>
        <v>-0.18157260245063461</v>
      </c>
      <c r="I11" s="116">
        <f t="shared" si="4"/>
        <v>-0.12460303985823173</v>
      </c>
      <c r="J11" s="117">
        <f t="shared" si="5"/>
        <v>-0.17532615505863336</v>
      </c>
      <c r="K11" s="119">
        <f t="shared" si="6"/>
        <v>-0.48150179736749971</v>
      </c>
    </row>
    <row r="12" spans="1:11" x14ac:dyDescent="0.2">
      <c r="A12" s="104" t="s">
        <v>30</v>
      </c>
      <c r="B12" s="105">
        <f>SLA_A!B9</f>
        <v>2.6740660536889602E-2</v>
      </c>
      <c r="C12" s="106">
        <f>SLA_B!D11</f>
        <v>5.4904465674294599E-2</v>
      </c>
      <c r="D12" s="107">
        <f>SLA_C!D11</f>
        <v>4.9572317262830484E-2</v>
      </c>
      <c r="E12" s="108">
        <f t="shared" si="0"/>
        <v>-1.0190245585432143</v>
      </c>
      <c r="F12" s="108">
        <f t="shared" si="1"/>
        <v>0.54086737830836651</v>
      </c>
      <c r="G12" s="109">
        <f t="shared" si="2"/>
        <v>-0.87517095845711346</v>
      </c>
      <c r="H12" s="110">
        <f t="shared" si="3"/>
        <v>-0.55556639632502935</v>
      </c>
      <c r="I12" s="108">
        <f t="shared" si="4"/>
        <v>0.1541405687694497</v>
      </c>
      <c r="J12" s="109">
        <f t="shared" si="5"/>
        <v>-0.37519259106349861</v>
      </c>
      <c r="K12" s="111">
        <f t="shared" si="6"/>
        <v>-0.77661841861907832</v>
      </c>
    </row>
    <row r="13" spans="1:11" x14ac:dyDescent="0.2">
      <c r="A13" s="112" t="s">
        <v>31</v>
      </c>
      <c r="B13" s="113">
        <f>SLA_A!B10</f>
        <v>2.8896296744367202E-2</v>
      </c>
      <c r="C13" s="114">
        <f>SLA_B!D12</f>
        <v>4.2164455122120463E-2</v>
      </c>
      <c r="D13" s="115">
        <f>SLA_C!D12</f>
        <v>6.5174555999973821E-2</v>
      </c>
      <c r="E13" s="116">
        <f t="shared" si="0"/>
        <v>-0.93900396934674124</v>
      </c>
      <c r="F13" s="116">
        <f t="shared" si="1"/>
        <v>-1.1324607338559067</v>
      </c>
      <c r="G13" s="117">
        <f t="shared" si="2"/>
        <v>-0.44928332697578749</v>
      </c>
      <c r="H13" s="118">
        <f t="shared" si="3"/>
        <v>-0.51193962599944964</v>
      </c>
      <c r="I13" s="116">
        <f t="shared" si="4"/>
        <v>-0.32273741886887558</v>
      </c>
      <c r="J13" s="117">
        <f t="shared" si="5"/>
        <v>-0.19261125376789476</v>
      </c>
      <c r="K13" s="119">
        <f t="shared" si="6"/>
        <v>-1.02728829863622</v>
      </c>
    </row>
    <row r="14" spans="1:11" x14ac:dyDescent="0.2">
      <c r="A14" s="104" t="s">
        <v>32</v>
      </c>
      <c r="B14" s="105">
        <f>SLA_A!B11</f>
        <v>2.7232074178243901E-2</v>
      </c>
      <c r="C14" s="106">
        <f>SLA_B!D13</f>
        <v>4.6750285062713795E-2</v>
      </c>
      <c r="D14" s="107">
        <f>SLA_C!D13</f>
        <v>5.769126350654287E-2</v>
      </c>
      <c r="E14" s="108">
        <f t="shared" si="0"/>
        <v>-1.0007825152040142</v>
      </c>
      <c r="F14" s="108">
        <f t="shared" si="1"/>
        <v>-0.53013798649445265</v>
      </c>
      <c r="G14" s="109">
        <f t="shared" si="2"/>
        <v>-0.65355155856758396</v>
      </c>
      <c r="H14" s="110">
        <f t="shared" si="3"/>
        <v>-0.54562093799961586</v>
      </c>
      <c r="I14" s="108">
        <f t="shared" si="4"/>
        <v>-0.15108282370462525</v>
      </c>
      <c r="J14" s="109">
        <f t="shared" si="5"/>
        <v>-0.28018263207093813</v>
      </c>
      <c r="K14" s="111">
        <f t="shared" si="6"/>
        <v>-0.97688639377517927</v>
      </c>
    </row>
    <row r="15" spans="1:11" x14ac:dyDescent="0.2">
      <c r="A15" s="112" t="s">
        <v>33</v>
      </c>
      <c r="B15" s="113">
        <f>SLA_A!B12</f>
        <v>2.2653631708245699E-2</v>
      </c>
      <c r="C15" s="114">
        <f>SLA_B!D14</f>
        <v>4.4819391634980991E-2</v>
      </c>
      <c r="D15" s="115">
        <f>SLA_C!D14</f>
        <v>4.7956273764258553E-2</v>
      </c>
      <c r="E15" s="116">
        <f t="shared" si="0"/>
        <v>-1.1707414641122422</v>
      </c>
      <c r="F15" s="116">
        <f t="shared" si="1"/>
        <v>-0.78374988430148762</v>
      </c>
      <c r="G15" s="117">
        <f t="shared" si="2"/>
        <v>-0.91928340600857361</v>
      </c>
      <c r="H15" s="118">
        <f t="shared" si="3"/>
        <v>-0.63828159075475732</v>
      </c>
      <c r="I15" s="116">
        <f t="shared" si="4"/>
        <v>-0.22335910388432642</v>
      </c>
      <c r="J15" s="117">
        <f t="shared" si="5"/>
        <v>-0.394103940137699</v>
      </c>
      <c r="K15" s="119">
        <f t="shared" si="6"/>
        <v>-1.2557446347767827</v>
      </c>
    </row>
    <row r="16" spans="1:11" x14ac:dyDescent="0.2">
      <c r="A16" s="104" t="s">
        <v>34</v>
      </c>
      <c r="B16" s="105">
        <f>SLA_A!B13</f>
        <v>4.3153543853882599E-2</v>
      </c>
      <c r="C16" s="106">
        <f>SLA_B!D15</f>
        <v>5.4153892546615068E-2</v>
      </c>
      <c r="D16" s="107">
        <f>SLA_C!D15</f>
        <v>8.1720862441574102E-2</v>
      </c>
      <c r="E16" s="108">
        <f t="shared" si="0"/>
        <v>-0.4097526466673368</v>
      </c>
      <c r="F16" s="108">
        <f t="shared" si="1"/>
        <v>0.44228385597628411</v>
      </c>
      <c r="G16" s="109">
        <f t="shared" si="2"/>
        <v>2.37411647822702E-3</v>
      </c>
      <c r="H16" s="110">
        <f t="shared" si="3"/>
        <v>-0.22339481358432983</v>
      </c>
      <c r="I16" s="108">
        <f t="shared" si="4"/>
        <v>0.12604547408821837</v>
      </c>
      <c r="J16" s="109">
        <f t="shared" si="5"/>
        <v>1.0178021840702952E-3</v>
      </c>
      <c r="K16" s="111">
        <f t="shared" si="6"/>
        <v>-9.6331537312041166E-2</v>
      </c>
    </row>
    <row r="17" spans="1:11" x14ac:dyDescent="0.2">
      <c r="A17" s="112" t="s">
        <v>35</v>
      </c>
      <c r="B17" s="113">
        <f>SLA_A!B14</f>
        <v>3.8443472505827601E-2</v>
      </c>
      <c r="C17" s="114">
        <f>SLA_B!D16</f>
        <v>3.9395781462082287E-2</v>
      </c>
      <c r="D17" s="115">
        <f>SLA_C!D16</f>
        <v>0.11480651849878007</v>
      </c>
      <c r="E17" s="116">
        <f t="shared" si="0"/>
        <v>-0.58459786550406101</v>
      </c>
      <c r="F17" s="116">
        <f t="shared" si="1"/>
        <v>-1.4961103124632029</v>
      </c>
      <c r="G17" s="117">
        <f t="shared" si="2"/>
        <v>0.90549910588530236</v>
      </c>
      <c r="H17" s="118">
        <f t="shared" si="3"/>
        <v>-0.31871943292681904</v>
      </c>
      <c r="I17" s="116">
        <f t="shared" si="4"/>
        <v>-0.42637308840141963</v>
      </c>
      <c r="J17" s="117">
        <f t="shared" si="5"/>
        <v>0.38819450355360047</v>
      </c>
      <c r="K17" s="119">
        <f t="shared" si="6"/>
        <v>-0.3568980177746382</v>
      </c>
    </row>
    <row r="18" spans="1:11" x14ac:dyDescent="0.2">
      <c r="A18" s="104" t="s">
        <v>36</v>
      </c>
      <c r="B18" s="105">
        <f>SLA_A!B15</f>
        <v>4.9344341810024402E-2</v>
      </c>
      <c r="C18" s="106">
        <f>SLA_B!D17</f>
        <v>3.7188053148392922E-2</v>
      </c>
      <c r="D18" s="107">
        <f>SLA_C!D17</f>
        <v>0.10939853713366537</v>
      </c>
      <c r="E18" s="108">
        <f t="shared" si="0"/>
        <v>-0.17994053907314012</v>
      </c>
      <c r="F18" s="108">
        <f t="shared" si="1"/>
        <v>-1.7860829020610192</v>
      </c>
      <c r="G18" s="109">
        <f t="shared" si="2"/>
        <v>0.75787975372138694</v>
      </c>
      <c r="H18" s="110">
        <f t="shared" si="3"/>
        <v>-9.8102558969297066E-2</v>
      </c>
      <c r="I18" s="108">
        <f t="shared" si="4"/>
        <v>-0.50901171975676573</v>
      </c>
      <c r="J18" s="109">
        <f t="shared" si="5"/>
        <v>0.32490894009393434</v>
      </c>
      <c r="K18" s="111">
        <f t="shared" si="6"/>
        <v>-0.28220533863212849</v>
      </c>
    </row>
    <row r="19" spans="1:11" x14ac:dyDescent="0.2">
      <c r="A19" s="112" t="s">
        <v>37</v>
      </c>
      <c r="B19" s="113">
        <f>SLA_A!B16</f>
        <v>6.7095241072133396E-2</v>
      </c>
      <c r="C19" s="114">
        <f>SLA_B!D18</f>
        <v>5.3382577667896509E-2</v>
      </c>
      <c r="D19" s="115">
        <f>SLA_C!D18</f>
        <v>6.4071985712064738E-2</v>
      </c>
      <c r="E19" s="116">
        <f t="shared" si="0"/>
        <v>0.47900061843474667</v>
      </c>
      <c r="F19" s="116">
        <f t="shared" si="1"/>
        <v>0.34097602231282742</v>
      </c>
      <c r="G19" s="117">
        <f t="shared" si="2"/>
        <v>-0.47937971611393099</v>
      </c>
      <c r="H19" s="118">
        <f t="shared" si="3"/>
        <v>0.26114841412820305</v>
      </c>
      <c r="I19" s="116">
        <f t="shared" si="4"/>
        <v>9.7173984092785479E-2</v>
      </c>
      <c r="J19" s="117">
        <f t="shared" si="5"/>
        <v>-0.2055138096780024</v>
      </c>
      <c r="K19" s="119">
        <f t="shared" si="6"/>
        <v>0.15280858854298615</v>
      </c>
    </row>
    <row r="20" spans="1:11" x14ac:dyDescent="0.2">
      <c r="A20" s="104" t="s">
        <v>38</v>
      </c>
      <c r="B20" s="105">
        <f>SLA_A!B17</f>
        <v>0.12099509166522671</v>
      </c>
      <c r="C20" s="106">
        <f>SLA_B!D19</f>
        <v>7.0773428481477593E-2</v>
      </c>
      <c r="D20" s="107">
        <f>SLA_C!D19</f>
        <v>0.13131493336131808</v>
      </c>
      <c r="E20" s="108">
        <f t="shared" si="0"/>
        <v>2.479847415820903</v>
      </c>
      <c r="F20" s="108">
        <f t="shared" si="1"/>
        <v>2.6251656186749757</v>
      </c>
      <c r="G20" s="109">
        <f t="shared" si="2"/>
        <v>1.3561222391270586</v>
      </c>
      <c r="H20" s="110">
        <f t="shared" si="3"/>
        <v>1.3519987135669507</v>
      </c>
      <c r="I20" s="108">
        <f t="shared" si="4"/>
        <v>0.74814000216123921</v>
      </c>
      <c r="J20" s="109">
        <f t="shared" si="5"/>
        <v>0.58138014267968641</v>
      </c>
      <c r="K20" s="111">
        <f t="shared" si="6"/>
        <v>2.6815188584078764</v>
      </c>
    </row>
    <row r="21" spans="1:11" x14ac:dyDescent="0.2">
      <c r="A21" s="112" t="s">
        <v>39</v>
      </c>
      <c r="B21" s="113">
        <f>SLA_A!B18</f>
        <v>4.5397433308181898E-2</v>
      </c>
      <c r="C21" s="114">
        <f>SLA_B!D20</f>
        <v>5.7667765134144566E-2</v>
      </c>
      <c r="D21" s="115">
        <f>SLA_C!D20</f>
        <v>7.0038855176483547E-2</v>
      </c>
      <c r="E21" s="116">
        <f t="shared" si="0"/>
        <v>-0.3264559588487137</v>
      </c>
      <c r="F21" s="116">
        <f t="shared" si="1"/>
        <v>0.90381108620868789</v>
      </c>
      <c r="G21" s="117">
        <f t="shared" si="2"/>
        <v>-0.31650463476359564</v>
      </c>
      <c r="H21" s="118">
        <f t="shared" si="3"/>
        <v>-0.17798193291405409</v>
      </c>
      <c r="I21" s="116">
        <f t="shared" si="4"/>
        <v>0.25757507380841477</v>
      </c>
      <c r="J21" s="117">
        <f t="shared" si="5"/>
        <v>-0.13568799656002173</v>
      </c>
      <c r="K21" s="119">
        <f t="shared" si="6"/>
        <v>-5.6094855665661053E-2</v>
      </c>
    </row>
    <row r="22" spans="1:11" x14ac:dyDescent="0.2">
      <c r="A22" s="104" t="s">
        <v>40</v>
      </c>
      <c r="B22" s="105">
        <f>SLA_A!B19</f>
        <v>5.4460217936854897E-2</v>
      </c>
      <c r="C22" s="106">
        <f>SLA_B!D21</f>
        <v>5.989901406499868E-2</v>
      </c>
      <c r="D22" s="107">
        <f>SLA_C!D21</f>
        <v>7.521059722729391E-2</v>
      </c>
      <c r="E22" s="108">
        <f t="shared" si="0"/>
        <v>9.9687881617063472E-3</v>
      </c>
      <c r="F22" s="108">
        <f t="shared" si="1"/>
        <v>1.1968729754390317</v>
      </c>
      <c r="G22" s="109">
        <f t="shared" si="2"/>
        <v>-0.17533380602807286</v>
      </c>
      <c r="H22" s="110">
        <f t="shared" si="3"/>
        <v>5.4349266347852622E-3</v>
      </c>
      <c r="I22" s="108">
        <f t="shared" si="4"/>
        <v>0.34109411766700037</v>
      </c>
      <c r="J22" s="109">
        <f t="shared" si="5"/>
        <v>-7.5166965207199773E-2</v>
      </c>
      <c r="K22" s="111">
        <f t="shared" si="6"/>
        <v>0.27136207909458587</v>
      </c>
    </row>
    <row r="23" spans="1:11" x14ac:dyDescent="0.2">
      <c r="A23" s="112" t="s">
        <v>41</v>
      </c>
      <c r="B23" s="113">
        <f>SLA_A!B20</f>
        <v>4.1048236333330497E-2</v>
      </c>
      <c r="C23" s="114">
        <f>SLA_B!D22</f>
        <v>5.3455164249778038E-2</v>
      </c>
      <c r="D23" s="115">
        <f>SLA_C!D22</f>
        <v>4.4040396567031667E-2</v>
      </c>
      <c r="E23" s="116">
        <f t="shared" si="0"/>
        <v>-0.48790495624998037</v>
      </c>
      <c r="F23" s="116">
        <f t="shared" si="1"/>
        <v>0.35050985806051821</v>
      </c>
      <c r="G23" s="117">
        <f t="shared" si="2"/>
        <v>-1.0261734294722218</v>
      </c>
      <c r="H23" s="118">
        <f t="shared" si="3"/>
        <v>-0.26600300848532255</v>
      </c>
      <c r="I23" s="116">
        <f t="shared" si="4"/>
        <v>9.9891010342916864E-2</v>
      </c>
      <c r="J23" s="117">
        <f t="shared" si="5"/>
        <v>-0.43992852386573594</v>
      </c>
      <c r="K23" s="119">
        <f t="shared" si="6"/>
        <v>-0.60604052200814162</v>
      </c>
    </row>
    <row r="24" spans="1:11" x14ac:dyDescent="0.2">
      <c r="A24" s="104" t="s">
        <v>42</v>
      </c>
      <c r="B24" s="105">
        <f>SLA_A!B21</f>
        <v>1.9379985596730698E-2</v>
      </c>
      <c r="C24" s="106">
        <f>SLA_B!D23</f>
        <v>5.3488078718304528E-2</v>
      </c>
      <c r="D24" s="107">
        <f>SLA_C!D23</f>
        <v>3.7277658635044786E-2</v>
      </c>
      <c r="E24" s="108">
        <f t="shared" si="0"/>
        <v>-1.2922643304268244</v>
      </c>
      <c r="F24" s="108">
        <f t="shared" si="1"/>
        <v>0.35483298677825098</v>
      </c>
      <c r="G24" s="109">
        <f t="shared" si="2"/>
        <v>-1.21077299167006</v>
      </c>
      <c r="H24" s="110">
        <f t="shared" si="3"/>
        <v>-0.7045351666312778</v>
      </c>
      <c r="I24" s="108">
        <f t="shared" si="4"/>
        <v>0.10112304900181884</v>
      </c>
      <c r="J24" s="109">
        <f t="shared" si="5"/>
        <v>-0.51906779074942833</v>
      </c>
      <c r="K24" s="111">
        <f t="shared" si="6"/>
        <v>-1.1224799083788872</v>
      </c>
    </row>
    <row r="25" spans="1:11" x14ac:dyDescent="0.2">
      <c r="A25" s="112" t="s">
        <v>43</v>
      </c>
      <c r="B25" s="113">
        <f>SLA_A!B22</f>
        <v>4.6794590221449398E-2</v>
      </c>
      <c r="C25" s="114">
        <f>SLA_B!D24</f>
        <v>4.5986075704282162E-2</v>
      </c>
      <c r="D25" s="115">
        <f>SLA_C!D24</f>
        <v>7.0406031172351474E-2</v>
      </c>
      <c r="E25" s="116">
        <f t="shared" si="0"/>
        <v>-0.27459130793416336</v>
      </c>
      <c r="F25" s="116">
        <f t="shared" si="1"/>
        <v>-0.63051255037771781</v>
      </c>
      <c r="G25" s="117">
        <f t="shared" si="2"/>
        <v>-0.30648198879262262</v>
      </c>
      <c r="H25" s="118">
        <f t="shared" si="3"/>
        <v>-0.14970562007774238</v>
      </c>
      <c r="I25" s="116">
        <f t="shared" si="4"/>
        <v>-0.17968834325979238</v>
      </c>
      <c r="J25" s="117">
        <f t="shared" si="5"/>
        <v>-0.13139121034377094</v>
      </c>
      <c r="K25" s="119">
        <f t="shared" si="6"/>
        <v>-0.46078517368130573</v>
      </c>
    </row>
    <row r="26" spans="1:11" x14ac:dyDescent="0.2">
      <c r="A26" s="104" t="s">
        <v>44</v>
      </c>
      <c r="B26" s="105">
        <f>SLA_A!B23</f>
        <v>2.9162384559485301E-2</v>
      </c>
      <c r="C26" s="106">
        <f>SLA_B!D25</f>
        <v>5.2612233646100286E-2</v>
      </c>
      <c r="D26" s="107">
        <f>SLA_C!D25</f>
        <v>7.3348784497105454E-2</v>
      </c>
      <c r="E26" s="108">
        <f t="shared" si="0"/>
        <v>-0.92912637327097858</v>
      </c>
      <c r="F26" s="108">
        <f t="shared" si="1"/>
        <v>0.23979570519846449</v>
      </c>
      <c r="G26" s="109">
        <f t="shared" si="2"/>
        <v>-0.22615491108103408</v>
      </c>
      <c r="H26" s="110">
        <f t="shared" si="3"/>
        <v>-0.50655441677150836</v>
      </c>
      <c r="I26" s="108">
        <f t="shared" si="4"/>
        <v>6.8338834749780752E-2</v>
      </c>
      <c r="J26" s="109">
        <f t="shared" si="5"/>
        <v>-9.695436788695308E-2</v>
      </c>
      <c r="K26" s="111">
        <f t="shared" si="6"/>
        <v>-0.53516994990868072</v>
      </c>
    </row>
    <row r="27" spans="1:11" x14ac:dyDescent="0.2">
      <c r="A27" s="112" t="s">
        <v>45</v>
      </c>
      <c r="B27" s="113">
        <f>SLA_A!B24</f>
        <v>3.9097249467408397E-2</v>
      </c>
      <c r="C27" s="114">
        <f>SLA_B!D26</f>
        <v>4.2666947682933068E-2</v>
      </c>
      <c r="D27" s="115">
        <f>SLA_C!D26</f>
        <v>7.2757900870478884E-2</v>
      </c>
      <c r="E27" s="116">
        <f t="shared" si="0"/>
        <v>-0.56032864164926599</v>
      </c>
      <c r="F27" s="116">
        <f t="shared" si="1"/>
        <v>-1.0664611866249467</v>
      </c>
      <c r="G27" s="117">
        <f t="shared" si="2"/>
        <v>-0.24228400847947332</v>
      </c>
      <c r="H27" s="118">
        <f t="shared" si="3"/>
        <v>-0.30548799004786698</v>
      </c>
      <c r="I27" s="116">
        <f t="shared" si="4"/>
        <v>-0.30392835743033153</v>
      </c>
      <c r="J27" s="117">
        <f t="shared" si="5"/>
        <v>-0.10386903728492362</v>
      </c>
      <c r="K27" s="119">
        <f t="shared" si="6"/>
        <v>-0.71328538476312209</v>
      </c>
    </row>
    <row r="28" spans="1:11" x14ac:dyDescent="0.2">
      <c r="A28" s="104" t="s">
        <v>46</v>
      </c>
      <c r="B28" s="105">
        <f>SLA_A!B25</f>
        <v>3.4470369617845303E-2</v>
      </c>
      <c r="C28" s="106">
        <f>SLA_B!D27</f>
        <v>4.3206576348048975E-2</v>
      </c>
      <c r="D28" s="107">
        <f>SLA_C!D27</f>
        <v>5.8005634486393433E-2</v>
      </c>
      <c r="E28" s="108">
        <f t="shared" si="0"/>
        <v>-0.73208566188254898</v>
      </c>
      <c r="F28" s="108">
        <f t="shared" si="1"/>
        <v>-0.9955840227662377</v>
      </c>
      <c r="G28" s="109">
        <f t="shared" si="2"/>
        <v>-0.64497030851298232</v>
      </c>
      <c r="H28" s="110">
        <f t="shared" si="3"/>
        <v>-0.39912894106767849</v>
      </c>
      <c r="I28" s="108">
        <f t="shared" si="4"/>
        <v>-0.28372923507964287</v>
      </c>
      <c r="J28" s="109">
        <f t="shared" si="5"/>
        <v>-0.27650378348548477</v>
      </c>
      <c r="K28" s="111">
        <f t="shared" si="6"/>
        <v>-0.95936195963280613</v>
      </c>
    </row>
    <row r="29" spans="1:11" x14ac:dyDescent="0.2">
      <c r="A29" s="112" t="s">
        <v>47</v>
      </c>
      <c r="B29" s="113">
        <f>SLA_A!B26</f>
        <v>9.3284878999978504E-2</v>
      </c>
      <c r="C29" s="114">
        <f>SLA_B!D28</f>
        <v>6.1113759158358615E-2</v>
      </c>
      <c r="D29" s="115">
        <f>SLA_C!D28</f>
        <v>5.7566010109514988E-2</v>
      </c>
      <c r="E29" s="116">
        <f t="shared" si="0"/>
        <v>1.4512009602914748</v>
      </c>
      <c r="F29" s="116">
        <f t="shared" si="1"/>
        <v>1.3564228522235457</v>
      </c>
      <c r="G29" s="117">
        <f t="shared" si="2"/>
        <v>-0.65697054692521006</v>
      </c>
      <c r="H29" s="118">
        <f t="shared" si="3"/>
        <v>0.7911865137039934</v>
      </c>
      <c r="I29" s="116">
        <f t="shared" si="4"/>
        <v>0.3865638755798898</v>
      </c>
      <c r="J29" s="117">
        <f t="shared" si="5"/>
        <v>-0.2816483789496681</v>
      </c>
      <c r="K29" s="119">
        <f t="shared" si="6"/>
        <v>0.8961020103342151</v>
      </c>
    </row>
    <row r="30" spans="1:11" x14ac:dyDescent="0.2">
      <c r="A30" s="104" t="s">
        <v>48</v>
      </c>
      <c r="B30" s="105">
        <f>SLA_A!B27</f>
        <v>8.7350219867744494E-2</v>
      </c>
      <c r="C30" s="106">
        <f>SLA_B!D29</f>
        <v>4.6430081712951411E-2</v>
      </c>
      <c r="D30" s="107">
        <f>SLA_C!D29</f>
        <v>0.15229051042358879</v>
      </c>
      <c r="E30" s="108">
        <f t="shared" si="0"/>
        <v>1.2308971266509696</v>
      </c>
      <c r="F30" s="108">
        <f t="shared" si="1"/>
        <v>-0.57219487997756902</v>
      </c>
      <c r="G30" s="109">
        <f t="shared" si="2"/>
        <v>1.9286835865404697</v>
      </c>
      <c r="H30" s="110">
        <f t="shared" si="3"/>
        <v>0.67107811599548639</v>
      </c>
      <c r="I30" s="108">
        <f t="shared" si="4"/>
        <v>-0.16306852249540668</v>
      </c>
      <c r="J30" s="109">
        <f t="shared" si="5"/>
        <v>0.82684164183359454</v>
      </c>
      <c r="K30" s="111">
        <f t="shared" si="6"/>
        <v>1.3348512353336743</v>
      </c>
    </row>
    <row r="31" spans="1:11" x14ac:dyDescent="0.2">
      <c r="A31" s="112" t="s">
        <v>49</v>
      </c>
      <c r="B31" s="113">
        <f>SLA_A!B28</f>
        <v>5.9282350462144501E-2</v>
      </c>
      <c r="C31" s="114">
        <f>SLA_B!D30</f>
        <v>4.7419392759289011E-2</v>
      </c>
      <c r="D31" s="115">
        <f>SLA_C!D30</f>
        <v>0.1075677516781558</v>
      </c>
      <c r="E31" s="116">
        <f t="shared" si="0"/>
        <v>0.18897389325254779</v>
      </c>
      <c r="F31" s="116">
        <f t="shared" si="1"/>
        <v>-0.44225448638591303</v>
      </c>
      <c r="G31" s="117">
        <f t="shared" si="2"/>
        <v>0.70790558690254279</v>
      </c>
      <c r="H31" s="118">
        <f t="shared" si="3"/>
        <v>0.10302749231472667</v>
      </c>
      <c r="I31" s="116">
        <f t="shared" si="4"/>
        <v>-0.12603710411519747</v>
      </c>
      <c r="J31" s="117">
        <f t="shared" si="5"/>
        <v>0.30348462641691637</v>
      </c>
      <c r="K31" s="119">
        <f t="shared" si="6"/>
        <v>0.28047501461644558</v>
      </c>
    </row>
    <row r="32" spans="1:11" x14ac:dyDescent="0.2">
      <c r="A32" s="104" t="s">
        <v>50</v>
      </c>
      <c r="B32" s="105">
        <f>SLA_A!B29</f>
        <v>9.8403991566983803E-2</v>
      </c>
      <c r="C32" s="106">
        <f>SLA_B!D31</f>
        <v>5.5676800487235445E-2</v>
      </c>
      <c r="D32" s="107">
        <f>SLA_C!D31</f>
        <v>0.10586656290356235</v>
      </c>
      <c r="E32" s="108">
        <f t="shared" si="0"/>
        <v>1.6412304292500448</v>
      </c>
      <c r="F32" s="108">
        <f t="shared" si="1"/>
        <v>0.64230917454585112</v>
      </c>
      <c r="G32" s="109">
        <f t="shared" si="2"/>
        <v>0.66146896520225984</v>
      </c>
      <c r="H32" s="110">
        <f t="shared" si="3"/>
        <v>0.89478949989286327</v>
      </c>
      <c r="I32" s="108">
        <f t="shared" si="4"/>
        <v>0.18305023645535282</v>
      </c>
      <c r="J32" s="109">
        <f t="shared" si="5"/>
        <v>0.28357688582337559</v>
      </c>
      <c r="K32" s="111">
        <f t="shared" si="6"/>
        <v>1.3614166221715918</v>
      </c>
    </row>
    <row r="33" spans="1:11" x14ac:dyDescent="0.2">
      <c r="A33" s="112" t="s">
        <v>51</v>
      </c>
      <c r="B33" s="113">
        <f>SLA_A!B30</f>
        <v>0.10223928579054629</v>
      </c>
      <c r="C33" s="114">
        <f>SLA_B!D32</f>
        <v>4.8141437204771827E-2</v>
      </c>
      <c r="D33" s="115">
        <f>SLA_C!D32</f>
        <v>0.19591943609455681</v>
      </c>
      <c r="E33" s="116">
        <f t="shared" si="0"/>
        <v>1.7836025523600103</v>
      </c>
      <c r="F33" s="116">
        <f t="shared" si="1"/>
        <v>-0.34741804461763898</v>
      </c>
      <c r="G33" s="117">
        <f t="shared" si="2"/>
        <v>3.1196036930152311</v>
      </c>
      <c r="H33" s="118">
        <f t="shared" si="3"/>
        <v>0.97240997204951407</v>
      </c>
      <c r="I33" s="116">
        <f t="shared" si="4"/>
        <v>-9.9009881434560465E-2</v>
      </c>
      <c r="J33" s="117">
        <f t="shared" si="5"/>
        <v>1.3373983464180501</v>
      </c>
      <c r="K33" s="119">
        <f t="shared" si="6"/>
        <v>2.2107984370330036</v>
      </c>
    </row>
    <row r="34" spans="1:11" s="120" customFormat="1" ht="13.5" customHeight="1" x14ac:dyDescent="0.2">
      <c r="A34" s="121" t="s">
        <v>52</v>
      </c>
      <c r="B34" s="122">
        <f>SLA_A!B31</f>
        <v>6.0212819346743197E-2</v>
      </c>
      <c r="C34" s="123">
        <f>SLA_B!D33</f>
        <v>5.7257284905399809E-2</v>
      </c>
      <c r="D34" s="124">
        <f>SLA_C!D33</f>
        <v>5.4895732633614143E-2</v>
      </c>
      <c r="E34" s="125">
        <f t="shared" si="0"/>
        <v>0.22351435426182806</v>
      </c>
      <c r="F34" s="125">
        <f t="shared" si="1"/>
        <v>0.84989683681044015</v>
      </c>
      <c r="G34" s="126">
        <f t="shared" si="2"/>
        <v>-0.72985996803770636</v>
      </c>
      <c r="H34" s="127">
        <f t="shared" si="3"/>
        <v>0.1218587552999526</v>
      </c>
      <c r="I34" s="125">
        <f t="shared" si="4"/>
        <v>0.24221017401908815</v>
      </c>
      <c r="J34" s="126">
        <f t="shared" si="5"/>
        <v>-0.31289664022256103</v>
      </c>
      <c r="K34" s="128">
        <f t="shared" si="6"/>
        <v>5.1172289096479751E-2</v>
      </c>
    </row>
    <row r="35" spans="1:11" ht="13.5" customHeight="1" x14ac:dyDescent="0.2">
      <c r="A35" s="129"/>
      <c r="B35" s="130"/>
      <c r="C35" s="130"/>
      <c r="D35" s="130"/>
      <c r="E35" s="116"/>
      <c r="F35" s="116"/>
      <c r="G35" s="116"/>
      <c r="H35" s="116"/>
      <c r="I35" s="116"/>
      <c r="J35" s="116"/>
      <c r="K35" s="116"/>
    </row>
    <row r="36" spans="1:11" x14ac:dyDescent="0.2">
      <c r="A36" s="131" t="s">
        <v>89</v>
      </c>
      <c r="B36" s="132">
        <f t="shared" ref="B36:K36" si="7">AVERAGE(B9:B34)</f>
        <v>5.4191673541945651E-2</v>
      </c>
      <c r="C36" s="133">
        <f t="shared" si="7"/>
        <v>5.0786530849149629E-2</v>
      </c>
      <c r="D36" s="134">
        <f t="shared" si="7"/>
        <v>8.1633887546449194E-2</v>
      </c>
      <c r="E36" s="135">
        <f t="shared" si="7"/>
        <v>-5.2308584814069875E-17</v>
      </c>
      <c r="F36" s="136">
        <f t="shared" si="7"/>
        <v>-6.7894408044384568E-16</v>
      </c>
      <c r="G36" s="137">
        <f t="shared" si="7"/>
        <v>-3.6295752728130117E-16</v>
      </c>
      <c r="H36" s="135">
        <f t="shared" si="7"/>
        <v>-2.5620531337503614E-17</v>
      </c>
      <c r="I36" s="136">
        <f t="shared" si="7"/>
        <v>-1.921539850312771E-16</v>
      </c>
      <c r="J36" s="137">
        <f t="shared" si="7"/>
        <v>-1.6226336513752287E-16</v>
      </c>
      <c r="K36" s="138">
        <f t="shared" si="7"/>
        <v>-3.8003788150630357E-16</v>
      </c>
    </row>
    <row r="37" spans="1:11" ht="13.5" customHeight="1" x14ac:dyDescent="0.2">
      <c r="A37" s="139" t="s">
        <v>90</v>
      </c>
      <c r="B37" s="140">
        <f t="shared" ref="B37:K37" si="8">STDEV(B9:B34)</f>
        <v>2.6938519562570405E-2</v>
      </c>
      <c r="C37" s="141">
        <f t="shared" si="8"/>
        <v>7.613575878849174E-3</v>
      </c>
      <c r="D37" s="142">
        <f t="shared" si="8"/>
        <v>3.6634636894420945E-2</v>
      </c>
      <c r="E37" s="143">
        <f t="shared" si="8"/>
        <v>1</v>
      </c>
      <c r="F37" s="144">
        <f t="shared" si="8"/>
        <v>0.99999999999999944</v>
      </c>
      <c r="G37" s="145">
        <f t="shared" si="8"/>
        <v>1.0000000000000007</v>
      </c>
      <c r="H37" s="143">
        <f t="shared" si="8"/>
        <v>0.54519431515886185</v>
      </c>
      <c r="I37" s="144">
        <f t="shared" si="8"/>
        <v>0.28498773442677283</v>
      </c>
      <c r="J37" s="145">
        <f t="shared" si="8"/>
        <v>0.42870777125071236</v>
      </c>
      <c r="K37" s="146">
        <f t="shared" si="8"/>
        <v>1</v>
      </c>
    </row>
    <row r="38" spans="1:11" x14ac:dyDescent="0.2">
      <c r="B38" s="1"/>
      <c r="C38" s="1"/>
      <c r="D38" s="1"/>
    </row>
    <row r="39" spans="1:11" x14ac:dyDescent="0.2">
      <c r="B39" s="1"/>
      <c r="C39" s="1"/>
      <c r="D39" s="1"/>
    </row>
  </sheetData>
  <mergeCells count="4">
    <mergeCell ref="E6:G6"/>
    <mergeCell ref="H6:J6"/>
    <mergeCell ref="K6:K7"/>
    <mergeCell ref="B6:D6"/>
  </mergeCells>
  <conditionalFormatting sqref="H8:J8">
    <cfRule type="expression" dxfId="1" priority="1" stopIfTrue="1">
      <formula>ISBLANK(H8)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>
    <oddHeader>&amp;L&amp;F&amp;R&amp;A</oddHeader>
    <oddFooter>&amp;CSeite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36"/>
  <sheetViews>
    <sheetView showGridLines="0" workbookViewId="0"/>
  </sheetViews>
  <sheetFormatPr baseColWidth="10" defaultColWidth="16.5703125" defaultRowHeight="12.75" x14ac:dyDescent="0.2"/>
  <cols>
    <col min="1" max="1" width="1.42578125" style="14" customWidth="1"/>
    <col min="2" max="2" width="17.42578125" style="14" customWidth="1"/>
    <col min="3" max="3" width="20" style="14" customWidth="1"/>
    <col min="4" max="4" width="16.5703125" style="14" customWidth="1"/>
    <col min="5" max="16384" width="16.5703125" style="14"/>
  </cols>
  <sheetData>
    <row r="1" spans="1:7" ht="21" customHeight="1" x14ac:dyDescent="0.3">
      <c r="B1" s="210" t="s">
        <v>14</v>
      </c>
      <c r="C1" s="210"/>
      <c r="D1" s="210"/>
      <c r="E1" s="210"/>
      <c r="F1" s="148"/>
      <c r="G1" s="148"/>
    </row>
    <row r="2" spans="1:7" ht="20.25" customHeight="1" x14ac:dyDescent="0.3">
      <c r="A2" s="147"/>
      <c r="B2" s="149" t="str">
        <f>Info!A6</f>
        <v>Referenzjahr 2017</v>
      </c>
      <c r="C2" s="147"/>
      <c r="D2" s="147"/>
      <c r="E2" s="208" t="s">
        <v>91</v>
      </c>
      <c r="F2" s="209"/>
      <c r="G2" s="150">
        <v>238336655.94448301</v>
      </c>
    </row>
    <row r="3" spans="1:7" ht="33" customHeight="1" x14ac:dyDescent="0.3">
      <c r="A3" s="147"/>
      <c r="B3" s="147"/>
      <c r="C3" s="147"/>
      <c r="D3" s="147"/>
      <c r="E3" s="147"/>
      <c r="F3" s="147"/>
      <c r="G3" s="17" t="str">
        <f>Info!$C$28</f>
        <v>FA_2017_20160519</v>
      </c>
    </row>
    <row r="4" spans="1:7" s="1" customFormat="1" x14ac:dyDescent="0.2">
      <c r="A4" s="130"/>
      <c r="B4" s="151" t="s">
        <v>54</v>
      </c>
      <c r="C4" s="152" t="s">
        <v>56</v>
      </c>
      <c r="D4" s="152" t="s">
        <v>57</v>
      </c>
      <c r="E4" s="152" t="s">
        <v>67</v>
      </c>
      <c r="F4" s="152" t="s">
        <v>68</v>
      </c>
      <c r="G4" s="153" t="s">
        <v>69</v>
      </c>
    </row>
    <row r="5" spans="1:7" s="154" customFormat="1" ht="11.25" customHeight="1" x14ac:dyDescent="0.2">
      <c r="A5" s="155"/>
      <c r="B5" s="156" t="s">
        <v>58</v>
      </c>
      <c r="C5" s="157"/>
      <c r="D5" s="157"/>
      <c r="E5" s="158" t="s">
        <v>92</v>
      </c>
      <c r="F5" s="158" t="s">
        <v>93</v>
      </c>
      <c r="G5" s="159" t="s">
        <v>94</v>
      </c>
    </row>
    <row r="6" spans="1:7" ht="25.5" customHeight="1" x14ac:dyDescent="0.2">
      <c r="A6" s="130"/>
      <c r="B6" s="160" t="s">
        <v>95</v>
      </c>
      <c r="C6" s="86" t="s">
        <v>60</v>
      </c>
      <c r="D6" s="86" t="s">
        <v>96</v>
      </c>
      <c r="E6" s="86" t="s">
        <v>97</v>
      </c>
      <c r="F6" s="86" t="s">
        <v>98</v>
      </c>
      <c r="G6" s="161" t="s">
        <v>99</v>
      </c>
    </row>
    <row r="7" spans="1:7" x14ac:dyDescent="0.2">
      <c r="A7" s="28"/>
      <c r="B7" s="162" t="s">
        <v>27</v>
      </c>
      <c r="C7" s="163">
        <f>SLA_B!B8</f>
        <v>1446354</v>
      </c>
      <c r="D7" s="164">
        <f>ROUND(Index!K9,3)</f>
        <v>0.217</v>
      </c>
      <c r="E7" s="165">
        <f t="shared" ref="E7:E32" si="0">D7-D$35</f>
        <v>1.4730000000000001</v>
      </c>
      <c r="F7" s="163">
        <f t="shared" ref="F7:F32" si="1">IF(E7&gt;E$36,C7*(E7-E$36),0)</f>
        <v>313858.81800000014</v>
      </c>
      <c r="G7" s="166">
        <f t="shared" ref="G7:G32" si="2">F7/F$34*G$2</f>
        <v>19368788.327490959</v>
      </c>
    </row>
    <row r="8" spans="1:7" x14ac:dyDescent="0.2">
      <c r="A8" s="28"/>
      <c r="B8" s="167" t="s">
        <v>28</v>
      </c>
      <c r="C8" s="168">
        <f>SLA_B!B9</f>
        <v>1009418</v>
      </c>
      <c r="D8" s="169">
        <f>ROUND(Index!K10,3)</f>
        <v>0.249</v>
      </c>
      <c r="E8" s="170">
        <f t="shared" si="0"/>
        <v>1.5049999999999999</v>
      </c>
      <c r="F8" s="168">
        <f t="shared" si="1"/>
        <v>251345.08199999988</v>
      </c>
      <c r="G8" s="171">
        <f t="shared" si="2"/>
        <v>15510954.006122118</v>
      </c>
    </row>
    <row r="9" spans="1:7" x14ac:dyDescent="0.2">
      <c r="A9" s="28"/>
      <c r="B9" s="172" t="s">
        <v>29</v>
      </c>
      <c r="C9" s="173">
        <f>SLA_B!B10</f>
        <v>394604</v>
      </c>
      <c r="D9" s="174">
        <f>ROUND(Index!K11,3)</f>
        <v>-0.48199999999999998</v>
      </c>
      <c r="E9" s="175">
        <f t="shared" si="0"/>
        <v>0.77400000000000002</v>
      </c>
      <c r="F9" s="173">
        <f t="shared" si="1"/>
        <v>0</v>
      </c>
      <c r="G9" s="176">
        <f t="shared" si="2"/>
        <v>0</v>
      </c>
    </row>
    <row r="10" spans="1:7" x14ac:dyDescent="0.2">
      <c r="A10" s="28"/>
      <c r="B10" s="167" t="s">
        <v>30</v>
      </c>
      <c r="C10" s="168">
        <f>SLA_B!B11</f>
        <v>36008</v>
      </c>
      <c r="D10" s="169">
        <f>ROUND(Index!K12,3)</f>
        <v>-0.77700000000000002</v>
      </c>
      <c r="E10" s="170">
        <f t="shared" si="0"/>
        <v>0.47899999999999998</v>
      </c>
      <c r="F10" s="168">
        <f t="shared" si="1"/>
        <v>0</v>
      </c>
      <c r="G10" s="171">
        <f t="shared" si="2"/>
        <v>0</v>
      </c>
    </row>
    <row r="11" spans="1:7" x14ac:dyDescent="0.2">
      <c r="A11" s="28"/>
      <c r="B11" s="172" t="s">
        <v>31</v>
      </c>
      <c r="C11" s="173">
        <f>SLA_B!B12</f>
        <v>152759</v>
      </c>
      <c r="D11" s="174">
        <f>ROUND(Index!K13,3)</f>
        <v>-1.0269999999999999</v>
      </c>
      <c r="E11" s="175">
        <f t="shared" si="0"/>
        <v>0.22900000000000009</v>
      </c>
      <c r="F11" s="173">
        <f t="shared" si="1"/>
        <v>0</v>
      </c>
      <c r="G11" s="176">
        <f t="shared" si="2"/>
        <v>0</v>
      </c>
    </row>
    <row r="12" spans="1:7" x14ac:dyDescent="0.2">
      <c r="A12" s="28"/>
      <c r="B12" s="167" t="s">
        <v>32</v>
      </c>
      <c r="C12" s="168">
        <f>SLA_B!B13</f>
        <v>36834</v>
      </c>
      <c r="D12" s="169">
        <f>ROUND(Index!K14,3)</f>
        <v>-0.97699999999999998</v>
      </c>
      <c r="E12" s="170">
        <f t="shared" si="0"/>
        <v>0.27900000000000003</v>
      </c>
      <c r="F12" s="168">
        <f t="shared" si="1"/>
        <v>0</v>
      </c>
      <c r="G12" s="171">
        <f t="shared" si="2"/>
        <v>0</v>
      </c>
    </row>
    <row r="13" spans="1:7" x14ac:dyDescent="0.2">
      <c r="A13" s="28"/>
      <c r="B13" s="172" t="s">
        <v>33</v>
      </c>
      <c r="C13" s="173">
        <f>SLA_B!B14</f>
        <v>42080</v>
      </c>
      <c r="D13" s="174">
        <f>ROUND(Index!K15,3)</f>
        <v>-1.256</v>
      </c>
      <c r="E13" s="175">
        <f t="shared" si="0"/>
        <v>0</v>
      </c>
      <c r="F13" s="173">
        <f t="shared" si="1"/>
        <v>0</v>
      </c>
      <c r="G13" s="176">
        <f t="shared" si="2"/>
        <v>0</v>
      </c>
    </row>
    <row r="14" spans="1:7" x14ac:dyDescent="0.2">
      <c r="A14" s="28"/>
      <c r="B14" s="167" t="s">
        <v>34</v>
      </c>
      <c r="C14" s="168">
        <f>SLA_B!B15</f>
        <v>39794</v>
      </c>
      <c r="D14" s="169">
        <f>ROUND(Index!K16,3)</f>
        <v>-9.6000000000000002E-2</v>
      </c>
      <c r="E14" s="170">
        <f t="shared" si="0"/>
        <v>1.1599999999999999</v>
      </c>
      <c r="F14" s="168">
        <f t="shared" si="1"/>
        <v>0</v>
      </c>
      <c r="G14" s="171">
        <f t="shared" si="2"/>
        <v>0</v>
      </c>
    </row>
    <row r="15" spans="1:7" x14ac:dyDescent="0.2">
      <c r="A15" s="28"/>
      <c r="B15" s="172" t="s">
        <v>35</v>
      </c>
      <c r="C15" s="173">
        <f>SLA_B!B16</f>
        <v>120089</v>
      </c>
      <c r="D15" s="174">
        <f>ROUND(Index!K17,3)</f>
        <v>-0.35699999999999998</v>
      </c>
      <c r="E15" s="175">
        <f t="shared" si="0"/>
        <v>0.89900000000000002</v>
      </c>
      <c r="F15" s="173">
        <f t="shared" si="1"/>
        <v>0</v>
      </c>
      <c r="G15" s="176">
        <f t="shared" si="2"/>
        <v>0</v>
      </c>
    </row>
    <row r="16" spans="1:7" x14ac:dyDescent="0.2">
      <c r="A16" s="28"/>
      <c r="B16" s="167" t="s">
        <v>36</v>
      </c>
      <c r="C16" s="168">
        <f>SLA_B!B17</f>
        <v>303377</v>
      </c>
      <c r="D16" s="169">
        <f>ROUND(Index!K18,3)</f>
        <v>-0.28199999999999997</v>
      </c>
      <c r="E16" s="170">
        <f t="shared" si="0"/>
        <v>0.97399999999999998</v>
      </c>
      <c r="F16" s="168">
        <f t="shared" si="1"/>
        <v>0</v>
      </c>
      <c r="G16" s="171">
        <f t="shared" si="2"/>
        <v>0</v>
      </c>
    </row>
    <row r="17" spans="1:7" x14ac:dyDescent="0.2">
      <c r="A17" s="28"/>
      <c r="B17" s="172" t="s">
        <v>37</v>
      </c>
      <c r="C17" s="173">
        <f>SLA_B!B18</f>
        <v>263719</v>
      </c>
      <c r="D17" s="174">
        <f>ROUND(Index!K19,3)</f>
        <v>0.153</v>
      </c>
      <c r="E17" s="175">
        <f t="shared" si="0"/>
        <v>1.409</v>
      </c>
      <c r="F17" s="173">
        <f t="shared" si="1"/>
        <v>40349.007000000005</v>
      </c>
      <c r="G17" s="176">
        <f t="shared" si="2"/>
        <v>2490009.3003200269</v>
      </c>
    </row>
    <row r="18" spans="1:7" x14ac:dyDescent="0.2">
      <c r="A18" s="28"/>
      <c r="B18" s="167" t="s">
        <v>38</v>
      </c>
      <c r="C18" s="168">
        <f>SLA_B!B19</f>
        <v>190580</v>
      </c>
      <c r="D18" s="169">
        <f>ROUND(Index!K20,3)</f>
        <v>2.6819999999999999</v>
      </c>
      <c r="E18" s="170">
        <f t="shared" si="0"/>
        <v>3.9379999999999997</v>
      </c>
      <c r="F18" s="168">
        <f t="shared" si="1"/>
        <v>511135.55999999988</v>
      </c>
      <c r="G18" s="171">
        <f t="shared" si="2"/>
        <v>31543088.486026052</v>
      </c>
    </row>
    <row r="19" spans="1:7" x14ac:dyDescent="0.2">
      <c r="A19" s="28"/>
      <c r="B19" s="172" t="s">
        <v>39</v>
      </c>
      <c r="C19" s="173">
        <f>SLA_B!B20</f>
        <v>281301</v>
      </c>
      <c r="D19" s="174">
        <f>ROUND(Index!K21,3)</f>
        <v>-5.6000000000000001E-2</v>
      </c>
      <c r="E19" s="175">
        <f t="shared" si="0"/>
        <v>1.2</v>
      </c>
      <c r="F19" s="173">
        <f t="shared" si="1"/>
        <v>0</v>
      </c>
      <c r="G19" s="176">
        <f t="shared" si="2"/>
        <v>0</v>
      </c>
    </row>
    <row r="20" spans="1:7" x14ac:dyDescent="0.2">
      <c r="A20" s="28"/>
      <c r="B20" s="167" t="s">
        <v>40</v>
      </c>
      <c r="C20" s="168">
        <f>SLA_B!B21</f>
        <v>79417</v>
      </c>
      <c r="D20" s="169">
        <f>ROUND(Index!K22,3)</f>
        <v>0.27100000000000002</v>
      </c>
      <c r="E20" s="170">
        <f t="shared" si="0"/>
        <v>1.5270000000000001</v>
      </c>
      <c r="F20" s="168">
        <f t="shared" si="1"/>
        <v>21522.007000000009</v>
      </c>
      <c r="G20" s="171">
        <f t="shared" si="2"/>
        <v>1328161.4982879935</v>
      </c>
    </row>
    <row r="21" spans="1:7" x14ac:dyDescent="0.2">
      <c r="A21" s="28"/>
      <c r="B21" s="172" t="s">
        <v>41</v>
      </c>
      <c r="C21" s="173">
        <f>SLA_B!B22</f>
        <v>54064</v>
      </c>
      <c r="D21" s="174">
        <f>ROUND(Index!K23,3)</f>
        <v>-0.60599999999999998</v>
      </c>
      <c r="E21" s="175">
        <f t="shared" si="0"/>
        <v>0.65</v>
      </c>
      <c r="F21" s="173">
        <f t="shared" si="1"/>
        <v>0</v>
      </c>
      <c r="G21" s="176">
        <f t="shared" si="2"/>
        <v>0</v>
      </c>
    </row>
    <row r="22" spans="1:7" x14ac:dyDescent="0.2">
      <c r="A22" s="28"/>
      <c r="B22" s="167" t="s">
        <v>42</v>
      </c>
      <c r="C22" s="168">
        <f>SLA_B!B23</f>
        <v>15854</v>
      </c>
      <c r="D22" s="169">
        <f>ROUND(Index!K24,3)</f>
        <v>-1.1220000000000001</v>
      </c>
      <c r="E22" s="170">
        <f t="shared" si="0"/>
        <v>0.1339999999999999</v>
      </c>
      <c r="F22" s="168">
        <f t="shared" si="1"/>
        <v>0</v>
      </c>
      <c r="G22" s="171">
        <f t="shared" si="2"/>
        <v>0</v>
      </c>
    </row>
    <row r="23" spans="1:7" x14ac:dyDescent="0.2">
      <c r="A23" s="28"/>
      <c r="B23" s="172" t="s">
        <v>43</v>
      </c>
      <c r="C23" s="173">
        <f>SLA_B!B24</f>
        <v>495824</v>
      </c>
      <c r="D23" s="174">
        <f>ROUND(Index!K25,3)</f>
        <v>-0.46100000000000002</v>
      </c>
      <c r="E23" s="175">
        <f t="shared" si="0"/>
        <v>0.79499999999999993</v>
      </c>
      <c r="F23" s="173">
        <f t="shared" si="1"/>
        <v>0</v>
      </c>
      <c r="G23" s="176">
        <f t="shared" si="2"/>
        <v>0</v>
      </c>
    </row>
    <row r="24" spans="1:7" x14ac:dyDescent="0.2">
      <c r="A24" s="28"/>
      <c r="B24" s="167" t="s">
        <v>44</v>
      </c>
      <c r="C24" s="168">
        <f>SLA_B!B25</f>
        <v>195886</v>
      </c>
      <c r="D24" s="169">
        <f>ROUND(Index!K26,3)</f>
        <v>-0.53500000000000003</v>
      </c>
      <c r="E24" s="170">
        <f t="shared" si="0"/>
        <v>0.72099999999999997</v>
      </c>
      <c r="F24" s="168">
        <f t="shared" si="1"/>
        <v>0</v>
      </c>
      <c r="G24" s="171">
        <f t="shared" si="2"/>
        <v>0</v>
      </c>
    </row>
    <row r="25" spans="1:7" x14ac:dyDescent="0.2">
      <c r="A25" s="28"/>
      <c r="B25" s="172" t="s">
        <v>45</v>
      </c>
      <c r="C25" s="173">
        <f>SLA_B!B26</f>
        <v>645277</v>
      </c>
      <c r="D25" s="174">
        <f>ROUND(Index!K27,3)</f>
        <v>-0.71299999999999997</v>
      </c>
      <c r="E25" s="175">
        <f t="shared" si="0"/>
        <v>0.54300000000000004</v>
      </c>
      <c r="F25" s="173">
        <f t="shared" si="1"/>
        <v>0</v>
      </c>
      <c r="G25" s="176">
        <f t="shared" si="2"/>
        <v>0</v>
      </c>
    </row>
    <row r="26" spans="1:7" x14ac:dyDescent="0.2">
      <c r="A26" s="28"/>
      <c r="B26" s="167" t="s">
        <v>46</v>
      </c>
      <c r="C26" s="168">
        <f>SLA_B!B27</f>
        <v>263733</v>
      </c>
      <c r="D26" s="169">
        <f>ROUND(Index!K28,3)</f>
        <v>-0.95899999999999996</v>
      </c>
      <c r="E26" s="170">
        <f t="shared" si="0"/>
        <v>0.29700000000000004</v>
      </c>
      <c r="F26" s="168">
        <f t="shared" si="1"/>
        <v>0</v>
      </c>
      <c r="G26" s="171">
        <f t="shared" si="2"/>
        <v>0</v>
      </c>
    </row>
    <row r="27" spans="1:7" x14ac:dyDescent="0.2">
      <c r="A27" s="28"/>
      <c r="B27" s="172" t="s">
        <v>47</v>
      </c>
      <c r="C27" s="173">
        <f>SLA_B!B28</f>
        <v>350363</v>
      </c>
      <c r="D27" s="174">
        <f>ROUND(Index!K29,3)</f>
        <v>0.89600000000000002</v>
      </c>
      <c r="E27" s="175">
        <f t="shared" si="0"/>
        <v>2.1520000000000001</v>
      </c>
      <c r="F27" s="173">
        <f t="shared" si="1"/>
        <v>313925.24800000002</v>
      </c>
      <c r="G27" s="176">
        <f t="shared" si="2"/>
        <v>19372887.841459665</v>
      </c>
    </row>
    <row r="28" spans="1:7" x14ac:dyDescent="0.2">
      <c r="A28" s="28"/>
      <c r="B28" s="167" t="s">
        <v>48</v>
      </c>
      <c r="C28" s="168">
        <f>SLA_B!B29</f>
        <v>761446</v>
      </c>
      <c r="D28" s="169">
        <f>ROUND(Index!K30,3)</f>
        <v>1.335</v>
      </c>
      <c r="E28" s="170">
        <f t="shared" si="0"/>
        <v>2.5910000000000002</v>
      </c>
      <c r="F28" s="168">
        <f t="shared" si="1"/>
        <v>1016530.4100000001</v>
      </c>
      <c r="G28" s="171">
        <f t="shared" si="2"/>
        <v>62731907.502906583</v>
      </c>
    </row>
    <row r="29" spans="1:7" x14ac:dyDescent="0.2">
      <c r="A29" s="28"/>
      <c r="B29" s="172" t="s">
        <v>49</v>
      </c>
      <c r="C29" s="173">
        <f>SLA_B!B30</f>
        <v>331763</v>
      </c>
      <c r="D29" s="174">
        <f>ROUND(Index!K31,3)</f>
        <v>0.28000000000000003</v>
      </c>
      <c r="E29" s="175">
        <f t="shared" si="0"/>
        <v>1.536</v>
      </c>
      <c r="F29" s="173">
        <f t="shared" si="1"/>
        <v>92893.640000000014</v>
      </c>
      <c r="G29" s="176">
        <f t="shared" si="2"/>
        <v>5732632.4670290016</v>
      </c>
    </row>
    <row r="30" spans="1:7" x14ac:dyDescent="0.2">
      <c r="A30" s="28"/>
      <c r="B30" s="167" t="s">
        <v>50</v>
      </c>
      <c r="C30" s="168">
        <f>SLA_B!B31</f>
        <v>177327</v>
      </c>
      <c r="D30" s="169">
        <f>ROUND(Index!K32,3)</f>
        <v>1.361</v>
      </c>
      <c r="E30" s="170">
        <f t="shared" si="0"/>
        <v>2.617</v>
      </c>
      <c r="F30" s="168">
        <f t="shared" si="1"/>
        <v>241342.04699999999</v>
      </c>
      <c r="G30" s="171">
        <f t="shared" si="2"/>
        <v>14893648.847127093</v>
      </c>
    </row>
    <row r="31" spans="1:7" x14ac:dyDescent="0.2">
      <c r="A31" s="28"/>
      <c r="B31" s="172" t="s">
        <v>51</v>
      </c>
      <c r="C31" s="173">
        <f>SLA_B!B32</f>
        <v>477385</v>
      </c>
      <c r="D31" s="174">
        <f>ROUND(Index!K33,3)</f>
        <v>2.2109999999999999</v>
      </c>
      <c r="E31" s="175">
        <f t="shared" si="0"/>
        <v>3.4669999999999996</v>
      </c>
      <c r="F31" s="173">
        <f t="shared" si="1"/>
        <v>1055498.2349999996</v>
      </c>
      <c r="G31" s="176">
        <f t="shared" si="2"/>
        <v>65136681.594701245</v>
      </c>
    </row>
    <row r="32" spans="1:7" x14ac:dyDescent="0.2">
      <c r="A32" s="28"/>
      <c r="B32" s="167" t="s">
        <v>52</v>
      </c>
      <c r="C32" s="177">
        <f>SLA_B!B33</f>
        <v>72410</v>
      </c>
      <c r="D32" s="178">
        <f>ROUND(Index!K34,3)</f>
        <v>5.0999999999999997E-2</v>
      </c>
      <c r="E32" s="179">
        <f t="shared" si="0"/>
        <v>1.3069999999999999</v>
      </c>
      <c r="F32" s="168">
        <f t="shared" si="1"/>
        <v>3692.9099999999953</v>
      </c>
      <c r="G32" s="171">
        <f t="shared" si="2"/>
        <v>227896.07301227556</v>
      </c>
    </row>
    <row r="33" spans="1:7" ht="7.5" customHeight="1" x14ac:dyDescent="0.2">
      <c r="A33" s="28"/>
      <c r="B33" s="162"/>
      <c r="C33" s="180"/>
      <c r="D33" s="180"/>
      <c r="E33" s="165"/>
      <c r="F33" s="163"/>
      <c r="G33" s="181"/>
    </row>
    <row r="34" spans="1:7" x14ac:dyDescent="0.2">
      <c r="A34" s="28"/>
      <c r="B34" s="182" t="s">
        <v>63</v>
      </c>
      <c r="C34" s="183">
        <f>SUM(C7:C32)</f>
        <v>8237666</v>
      </c>
      <c r="D34" s="184"/>
      <c r="E34" s="184"/>
      <c r="F34" s="183">
        <f>SUM(F7:F32)</f>
        <v>3862092.9639999997</v>
      </c>
      <c r="G34" s="171">
        <f>SUM(G7:G32)</f>
        <v>238336655.94448301</v>
      </c>
    </row>
    <row r="35" spans="1:7" s="185" customFormat="1" x14ac:dyDescent="0.2">
      <c r="A35" s="186"/>
      <c r="B35" s="187" t="s">
        <v>100</v>
      </c>
      <c r="C35" s="186"/>
      <c r="D35" s="188">
        <f>MIN(D7:D32)</f>
        <v>-1.256</v>
      </c>
      <c r="E35" s="188">
        <f>MIN(E7:E32)</f>
        <v>0</v>
      </c>
      <c r="F35" s="186"/>
      <c r="G35" s="189"/>
    </row>
    <row r="36" spans="1:7" s="185" customFormat="1" x14ac:dyDescent="0.2">
      <c r="A36" s="186"/>
      <c r="B36" s="190" t="s">
        <v>89</v>
      </c>
      <c r="C36" s="191"/>
      <c r="D36" s="192">
        <f>AVERAGE(D7:D32)</f>
        <v>-2.321860652461265E-17</v>
      </c>
      <c r="E36" s="192">
        <f>AVERAGE(E7:E32)</f>
        <v>1.256</v>
      </c>
      <c r="F36" s="191"/>
      <c r="G36" s="193"/>
    </row>
  </sheetData>
  <mergeCells count="2">
    <mergeCell ref="E2:F2"/>
    <mergeCell ref="B1:E1"/>
  </mergeCells>
  <conditionalFormatting sqref="G2">
    <cfRule type="expression" dxfId="0" priority="1" stopIfTrue="1">
      <formula>ISBLANK(G2)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2" orientation="landscape" r:id="rId1"/>
  <headerFooter>
    <oddHeader>&amp;L&amp;F&amp;R&amp;A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Info</vt:lpstr>
      <vt:lpstr>SLA_A</vt:lpstr>
      <vt:lpstr>SLA_B</vt:lpstr>
      <vt:lpstr>SLA_C</vt:lpstr>
      <vt:lpstr>Index</vt:lpstr>
      <vt:lpstr>Total_SLA_AC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Witschard Jean-Pierre EFV</cp:lastModifiedBy>
  <cp:lastPrinted>2011-12-22T15:25:33Z</cp:lastPrinted>
  <dcterms:created xsi:type="dcterms:W3CDTF">2006-05-21T10:23:50Z</dcterms:created>
  <dcterms:modified xsi:type="dcterms:W3CDTF">2016-06-10T07:30:32Z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SLA_AC_2017.xlsx</vt:lpwstr>
  </property>
</Properties>
</file>