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C33" i="3"/>
  <c r="C5"/>
  <c r="C3"/>
  <c r="I33" i="2"/>
  <c r="H33"/>
  <c r="G33"/>
  <c r="F33"/>
  <c r="E33"/>
  <c r="D33"/>
  <c r="C33"/>
  <c r="J32"/>
  <c r="J31"/>
  <c r="J30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A2" i="5" s="1"/>
  <c r="A3" i="1"/>
  <c r="C7" i="8" l="1"/>
  <c r="C9"/>
  <c r="C11"/>
  <c r="E8"/>
  <c r="E10"/>
  <c r="E12"/>
  <c r="E14"/>
  <c r="E16"/>
  <c r="E18"/>
  <c r="E20"/>
  <c r="E22"/>
  <c r="E24"/>
  <c r="E26"/>
  <c r="E28"/>
  <c r="E30"/>
  <c r="E32"/>
  <c r="C8"/>
  <c r="C10"/>
  <c r="E7" i="7"/>
  <c r="D35" i="4"/>
  <c r="E9" i="8"/>
  <c r="E11"/>
  <c r="E13"/>
  <c r="E15"/>
  <c r="E17"/>
  <c r="E19"/>
  <c r="E21"/>
  <c r="E23"/>
  <c r="E25"/>
  <c r="E27"/>
  <c r="E29"/>
  <c r="E31"/>
  <c r="C13"/>
  <c r="C15"/>
  <c r="C17"/>
  <c r="C19"/>
  <c r="C21"/>
  <c r="C23"/>
  <c r="C25"/>
  <c r="C27"/>
  <c r="C29"/>
  <c r="C31" i="7"/>
  <c r="C33" s="1"/>
  <c r="G31" i="6"/>
  <c r="H31" s="1"/>
  <c r="F7" i="8"/>
  <c r="F33" i="7"/>
  <c r="F33" i="8" s="1"/>
  <c r="B2" i="3"/>
  <c r="A2" i="4"/>
  <c r="D35" i="5"/>
  <c r="G7" i="6"/>
  <c r="G8"/>
  <c r="H8" s="1"/>
  <c r="I8" s="1"/>
  <c r="G8" i="7" s="1"/>
  <c r="G9" i="6"/>
  <c r="H9" s="1"/>
  <c r="I9" s="1"/>
  <c r="G9" i="7" s="1"/>
  <c r="H9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H13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H1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H21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H25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H29" s="1"/>
  <c r="G30" i="6"/>
  <c r="H30" s="1"/>
  <c r="I31"/>
  <c r="G31" i="7" s="1"/>
  <c r="A2" i="9"/>
  <c r="E1" i="8"/>
  <c r="C12"/>
  <c r="H12" i="7"/>
  <c r="C14" i="8"/>
  <c r="H14" i="7"/>
  <c r="D13" i="9" s="1"/>
  <c r="C16" i="8"/>
  <c r="H16" i="7"/>
  <c r="C18" i="8"/>
  <c r="H18" i="7"/>
  <c r="D17" i="9" s="1"/>
  <c r="C20" i="8"/>
  <c r="H20" i="7"/>
  <c r="C22" i="8"/>
  <c r="H22" i="7"/>
  <c r="D21" i="9" s="1"/>
  <c r="C24" i="8"/>
  <c r="H24" i="7"/>
  <c r="C26" i="8"/>
  <c r="H26" i="7"/>
  <c r="D25" i="9" s="1"/>
  <c r="C28" i="8"/>
  <c r="H28" i="7"/>
  <c r="C30" i="8"/>
  <c r="C32" i="7"/>
  <c r="G32" i="6"/>
  <c r="H32" s="1"/>
  <c r="I32" s="1"/>
  <c r="G32" i="7" s="1"/>
  <c r="J33" i="2"/>
  <c r="E1" i="6"/>
  <c r="I30"/>
  <c r="G30" i="7" s="1"/>
  <c r="D1"/>
  <c r="D33"/>
  <c r="C11" i="9"/>
  <c r="C13"/>
  <c r="C15"/>
  <c r="C17"/>
  <c r="C19"/>
  <c r="C21"/>
  <c r="C23"/>
  <c r="C25"/>
  <c r="C27"/>
  <c r="D7" i="8"/>
  <c r="D9"/>
  <c r="D11"/>
  <c r="D13"/>
  <c r="D15"/>
  <c r="D17"/>
  <c r="D19"/>
  <c r="D21"/>
  <c r="D23"/>
  <c r="D25"/>
  <c r="D27"/>
  <c r="D29"/>
  <c r="D31"/>
  <c r="E28" i="9" l="1"/>
  <c r="H29" i="8"/>
  <c r="F28" i="9"/>
  <c r="C28"/>
  <c r="D28"/>
  <c r="B28"/>
  <c r="E24"/>
  <c r="H25" i="8"/>
  <c r="F24" i="9"/>
  <c r="C24"/>
  <c r="D24"/>
  <c r="B24"/>
  <c r="E20"/>
  <c r="H21" i="8"/>
  <c r="F20" i="9"/>
  <c r="C20"/>
  <c r="D20"/>
  <c r="B20"/>
  <c r="E16"/>
  <c r="H17" i="8"/>
  <c r="F16" i="9"/>
  <c r="C16"/>
  <c r="D16"/>
  <c r="B16"/>
  <c r="E12"/>
  <c r="H13" i="8"/>
  <c r="F12" i="9"/>
  <c r="C12"/>
  <c r="D12"/>
  <c r="B12"/>
  <c r="E8"/>
  <c r="H9" i="8"/>
  <c r="F8" i="9"/>
  <c r="B8"/>
  <c r="D8"/>
  <c r="C8"/>
  <c r="G32" i="8"/>
  <c r="C33"/>
  <c r="C32"/>
  <c r="H32" i="7"/>
  <c r="F27" i="9"/>
  <c r="H28" i="8"/>
  <c r="E27" i="9"/>
  <c r="F23"/>
  <c r="H24" i="8"/>
  <c r="E23" i="9"/>
  <c r="F19"/>
  <c r="H20" i="8"/>
  <c r="E19" i="9"/>
  <c r="F15"/>
  <c r="H16" i="8"/>
  <c r="E15" i="9"/>
  <c r="F11"/>
  <c r="H12" i="8"/>
  <c r="E11" i="9"/>
  <c r="G27"/>
  <c r="G28" i="8"/>
  <c r="G25" i="9"/>
  <c r="G26" i="8"/>
  <c r="G23" i="9"/>
  <c r="G24" i="8"/>
  <c r="G21" i="9"/>
  <c r="G22" i="8"/>
  <c r="G19" i="9"/>
  <c r="G20" i="8"/>
  <c r="G17" i="9"/>
  <c r="G18" i="8"/>
  <c r="G15" i="9"/>
  <c r="G16" i="8"/>
  <c r="G13" i="9"/>
  <c r="G14" i="8"/>
  <c r="G11" i="9"/>
  <c r="G12" i="8"/>
  <c r="G10"/>
  <c r="G8"/>
  <c r="E33" i="7"/>
  <c r="E7" i="8"/>
  <c r="B27" i="9"/>
  <c r="B23"/>
  <c r="B19"/>
  <c r="B15"/>
  <c r="B11"/>
  <c r="H8" i="7"/>
  <c r="D27" i="9"/>
  <c r="D23"/>
  <c r="D19"/>
  <c r="D15"/>
  <c r="D11"/>
  <c r="D33" i="8"/>
  <c r="G30"/>
  <c r="F25" i="9"/>
  <c r="H26" i="8"/>
  <c r="E25" i="9"/>
  <c r="F21"/>
  <c r="H22" i="8"/>
  <c r="E21" i="9"/>
  <c r="F17"/>
  <c r="H18" i="8"/>
  <c r="E17" i="9"/>
  <c r="F13"/>
  <c r="H14" i="8"/>
  <c r="E13" i="9"/>
  <c r="G31" i="8"/>
  <c r="G28" i="9"/>
  <c r="G29" i="8"/>
  <c r="G27"/>
  <c r="G24" i="9"/>
  <c r="G25" i="8"/>
  <c r="G23"/>
  <c r="G20" i="9"/>
  <c r="G21" i="8"/>
  <c r="G19"/>
  <c r="G16" i="9"/>
  <c r="G17" i="8"/>
  <c r="G15"/>
  <c r="G12" i="9"/>
  <c r="G13" i="8"/>
  <c r="G11"/>
  <c r="G8" i="9"/>
  <c r="G9" i="8"/>
  <c r="H7" i="6"/>
  <c r="I7" s="1"/>
  <c r="G33"/>
  <c r="H33" s="1"/>
  <c r="C31" i="8"/>
  <c r="H31" i="7"/>
  <c r="H30"/>
  <c r="G29" i="9" s="1"/>
  <c r="B25"/>
  <c r="H25" s="1"/>
  <c r="B21"/>
  <c r="H21" s="1"/>
  <c r="B17"/>
  <c r="H17" s="1"/>
  <c r="B13"/>
  <c r="H13" s="1"/>
  <c r="H27" i="7"/>
  <c r="H23"/>
  <c r="H19"/>
  <c r="H15"/>
  <c r="G14" i="9" s="1"/>
  <c r="H10" i="7"/>
  <c r="H11"/>
  <c r="E10" i="9" l="1"/>
  <c r="H11" i="8"/>
  <c r="F10" i="9"/>
  <c r="B10"/>
  <c r="C10"/>
  <c r="D10"/>
  <c r="E22"/>
  <c r="H23" i="8"/>
  <c r="F22" i="9"/>
  <c r="B22"/>
  <c r="D22"/>
  <c r="C22"/>
  <c r="F9"/>
  <c r="H10" i="8"/>
  <c r="E9" i="9"/>
  <c r="B9"/>
  <c r="C9"/>
  <c r="D9"/>
  <c r="E18"/>
  <c r="H19" i="8"/>
  <c r="F18" i="9"/>
  <c r="B18"/>
  <c r="D18"/>
  <c r="C18"/>
  <c r="E26"/>
  <c r="H27" i="8"/>
  <c r="F26" i="9"/>
  <c r="B26"/>
  <c r="D26"/>
  <c r="C26"/>
  <c r="E30"/>
  <c r="H31" i="8"/>
  <c r="F30" i="9"/>
  <c r="D30"/>
  <c r="C30"/>
  <c r="I33" i="6"/>
  <c r="G7" i="7"/>
  <c r="F7" i="9"/>
  <c r="H8" i="8"/>
  <c r="E7" i="9"/>
  <c r="D7"/>
  <c r="B7"/>
  <c r="C7"/>
  <c r="E33" i="8"/>
  <c r="F31" i="9"/>
  <c r="H32" i="8"/>
  <c r="E31" i="9"/>
  <c r="D31"/>
  <c r="C31"/>
  <c r="B30"/>
  <c r="G10"/>
  <c r="G18"/>
  <c r="G22"/>
  <c r="G26"/>
  <c r="G30"/>
  <c r="H15"/>
  <c r="H23"/>
  <c r="G7"/>
  <c r="G9"/>
  <c r="B31"/>
  <c r="G31"/>
  <c r="E14"/>
  <c r="H15" i="8"/>
  <c r="F14" i="9"/>
  <c r="B14"/>
  <c r="D14"/>
  <c r="C14"/>
  <c r="F29"/>
  <c r="H30" i="8"/>
  <c r="E29" i="9"/>
  <c r="B29"/>
  <c r="C29"/>
  <c r="D29"/>
  <c r="H11"/>
  <c r="H19"/>
  <c r="H27"/>
  <c r="H8"/>
  <c r="H12"/>
  <c r="H16"/>
  <c r="H20"/>
  <c r="H24"/>
  <c r="H28"/>
  <c r="G33" i="7" l="1"/>
  <c r="G7" i="8"/>
  <c r="H7" i="7"/>
  <c r="G6" i="9" s="1"/>
  <c r="H31"/>
  <c r="H30"/>
  <c r="H29"/>
  <c r="H14"/>
  <c r="H7"/>
  <c r="H26"/>
  <c r="H18"/>
  <c r="H9"/>
  <c r="H22"/>
  <c r="H10"/>
  <c r="G37" l="1"/>
  <c r="G38" s="1"/>
  <c r="E6"/>
  <c r="H7" i="8"/>
  <c r="F6" i="9"/>
  <c r="H33" i="7"/>
  <c r="B6" i="9"/>
  <c r="C6"/>
  <c r="D6"/>
  <c r="G32"/>
  <c r="G34" s="1"/>
  <c r="G35" s="1"/>
  <c r="G33" i="8"/>
  <c r="D37" i="9" l="1"/>
  <c r="D38" s="1"/>
  <c r="B37"/>
  <c r="B38" s="1"/>
  <c r="H6"/>
  <c r="F37"/>
  <c r="F38" s="1"/>
  <c r="E37"/>
  <c r="E38" s="1"/>
  <c r="C37"/>
  <c r="C38" s="1"/>
  <c r="H33" i="8"/>
  <c r="E32" i="9"/>
  <c r="E34" s="1"/>
  <c r="E35" s="1"/>
  <c r="F32"/>
  <c r="F34" s="1"/>
  <c r="F35" s="1"/>
  <c r="B32"/>
  <c r="C32"/>
  <c r="C34" s="1"/>
  <c r="C35" s="1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<sst xmlns="http://schemas.openxmlformats.org/spreadsheetml/2006/main" count="450" uniqueCount="124">
  <si>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</si>
  <si>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</si>
  <si>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</si>
  <si>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</si>
  <si>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</si>
  <si>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</si>
  <si>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</si>
  <si>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</si>
  <si>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</si>
  <si>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</si>
  <si>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</si>
  <si>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</si>
  <si>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</si>
  <si>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</si>
  <si>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</si>
  <si>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</si>
  <si>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</si>
  <si>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</si>
  <si>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FA_2015_20140616</t>
  </si>
  <si>
    <t>SWS</t>
  </si>
  <si>
    <t>RA_2015_20140616</t>
  </si>
  <si>
    <t>RefJahr</t>
  </si>
  <si>
    <t>BemJahr</t>
  </si>
  <si>
    <t>0935ef2e-5df5-e311-956c-00215ad18666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</si>
  <si>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</si>
  <si>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</si>
  <si>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</si>
  <si>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</si>
  <si>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</si>
  <si>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</si>
  <si>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</si>
  <si>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</si>
  <si>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</si>
  <si>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</si>
  <si>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</si>
  <si>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</si>
  <si>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</si>
  <si>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</si>
  <si>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</si>
  <si>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</si>
  <si>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</si>
  <si>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</si>
  <si>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</si>
  <si>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</si>
  <si>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</si>
  <si>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</si>
  <si>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</si>
  <si>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</si>
  <si>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</si>
  <si>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</si>
  <si>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</si>
  <si>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</si>
  <si>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</si>
  <si>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</si>
  <si>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</si>
  <si>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</si>
  <si>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</si>
  <si>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</si>
  <si>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</si>
  <si>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</si>
  <si>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</si>
  <si>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</si>
  <si>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</si>
  <si>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</si>
  <si>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</si>
  <si>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</si>
  <si>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</si>
  <si>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</si>
  <si>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</si>
  <si>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</si>
  <si>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</si>
  <si>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</si>
  <si>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</si>
  <si>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</si>
  <si>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</si>
  <si>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</si>
  <si>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</si>
  <si>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</si>
  <si>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</si>
  <si>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</si>
  <si>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</si>
  <si>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</si>
  <si>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</si>
  <si>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</si>
  <si>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Gewinne der juristischen Personen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</si>
  <si>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</si>
  <si>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</si>
  <si>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</si>
  <si>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</si>
  <si>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</si>
  <si>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</si>
  <si>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</si>
  <si>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</si>
  <si>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</si>
  <si>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</si>
  <si>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</si>
  <si>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</si>
  <si>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</si>
  <si>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</si>
  <si>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</si>
  <si>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</si>
  <si>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</si>
  <si>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</si>
  <si>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</si>
  <si>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</si>
  <si>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</si>
  <si>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</si>
  <si>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</si>
  <si>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</si>
  <si>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</si>
  <si>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</si>
  <si>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</si>
  <si>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</si>
  <si>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</si>
  <si>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</si>
  <si>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</si>
  <si>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CHF pro Einwohner</t>
  </si>
  <si>
    <t>Einwohner</t>
  </si>
  <si>
    <t>ASG pro Einwohner</t>
  </si>
  <si>
    <t>Prozent</t>
  </si>
  <si>
    <t>Fribourg</t>
  </si>
  <si>
    <t>Minimum</t>
  </si>
  <si>
    <t>Maximum</t>
  </si>
  <si>
    <t xml:space="preserve">Mittlere ständige und nichtständige Wohnbevölkerung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</si>
</sst>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3" t="s">
        <v>0</v>
      </c>
      <c r="B1" s="183"/>
      <c r="C1" s="183"/>
      <c r="D1" s="183"/>
      <c r="E1" s="183"/>
    </row>
    <row r="2" spans="1:5" ht="24.75" customHeight="1">
      <c r="A2" s="182"/>
      <c r="B2" s="182"/>
      <c r="C2" s="182"/>
      <c r="D2" s="182"/>
      <c r="E2" s="182"/>
    </row>
    <row r="3" spans="1:5" ht="18" customHeight="1">
      <c r="A3" s="181" t="str">
        <f>"Bemessungsjahr "&amp;C31</f>
        <v>Bemessungsjahr 2011</v>
      </c>
      <c r="B3" s="181"/>
      <c r="C3" s="181"/>
      <c r="D3" s="181"/>
      <c r="E3" s="181"/>
    </row>
    <row r="4" spans="1:5" ht="18" customHeight="1">
      <c r="A4" s="181" t="str">
        <f>"Referenzjahr "&amp;C30</f>
        <v>Referenzjahr 2015</v>
      </c>
      <c r="B4" s="181"/>
      <c r="C4" s="181"/>
      <c r="D4" s="181"/>
      <c r="E4" s="181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2015</v>
      </c>
    </row>
    <row r="31" spans="2:4">
      <c r="B31" s="12" t="s">
        <v>22</v>
      </c>
      <c r="C31" s="13">
        <v>2011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2011</v>
      </c>
      <c r="G1" s="20" t="str">
        <f>Info!A4</f>
        <v>Referenzjahr 2015</v>
      </c>
      <c r="J1" s="21" t="str">
        <f>Info!$C$28</f>
        <v>FA_2015_20140616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848534</v>
      </c>
      <c r="D7" s="45">
        <v>57750807.5</v>
      </c>
      <c r="E7" s="45">
        <v>30600</v>
      </c>
      <c r="F7" s="45">
        <v>252169</v>
      </c>
      <c r="G7" s="45">
        <v>3057749.3</v>
      </c>
      <c r="H7" s="45">
        <v>596365</v>
      </c>
      <c r="I7" s="45">
        <v>54693058.200000003</v>
      </c>
      <c r="J7" s="46">
        <f t="shared" ref="J7:J32" si="0">I7-(E7/1000*H7)</f>
        <v>36444289.200000003</v>
      </c>
      <c r="K7" s="1"/>
      <c r="L7" s="47"/>
    </row>
    <row r="8" spans="1:12">
      <c r="B8" s="48" t="s">
        <v>50</v>
      </c>
      <c r="C8" s="49">
        <v>623918</v>
      </c>
      <c r="D8" s="49">
        <v>30302107.199999999</v>
      </c>
      <c r="E8" s="49">
        <v>30600</v>
      </c>
      <c r="F8" s="49">
        <v>225482</v>
      </c>
      <c r="G8" s="49">
        <v>2538421.7000000002</v>
      </c>
      <c r="H8" s="49">
        <v>398436</v>
      </c>
      <c r="I8" s="49">
        <v>27763685.5</v>
      </c>
      <c r="J8" s="50">
        <f t="shared" si="0"/>
        <v>15571543.899999999</v>
      </c>
      <c r="K8" s="1"/>
      <c r="L8" s="47"/>
    </row>
    <row r="9" spans="1:12">
      <c r="B9" s="51" t="s">
        <v>51</v>
      </c>
      <c r="C9" s="52">
        <v>223621</v>
      </c>
      <c r="D9" s="52">
        <v>12115208.699999999</v>
      </c>
      <c r="E9" s="52">
        <v>30600</v>
      </c>
      <c r="F9" s="52">
        <v>70451</v>
      </c>
      <c r="G9" s="52">
        <v>948209.9</v>
      </c>
      <c r="H9" s="52">
        <v>153170</v>
      </c>
      <c r="I9" s="52">
        <v>11166998.800000001</v>
      </c>
      <c r="J9" s="53">
        <f t="shared" si="0"/>
        <v>6479996.8000000007</v>
      </c>
      <c r="K9" s="1"/>
      <c r="L9" s="47"/>
    </row>
    <row r="10" spans="1:12">
      <c r="B10" s="48" t="s">
        <v>52</v>
      </c>
      <c r="C10" s="49">
        <v>20335</v>
      </c>
      <c r="D10" s="49">
        <v>966234.1</v>
      </c>
      <c r="E10" s="49">
        <v>30600</v>
      </c>
      <c r="F10" s="49">
        <v>6587</v>
      </c>
      <c r="G10" s="49">
        <v>93356.9</v>
      </c>
      <c r="H10" s="49">
        <v>13748</v>
      </c>
      <c r="I10" s="49">
        <v>872877.2</v>
      </c>
      <c r="J10" s="50">
        <f t="shared" si="0"/>
        <v>452188.39999999991</v>
      </c>
      <c r="K10" s="1"/>
      <c r="L10" s="47"/>
    </row>
    <row r="11" spans="1:12">
      <c r="B11" s="51" t="s">
        <v>53</v>
      </c>
      <c r="C11" s="52">
        <v>87833</v>
      </c>
      <c r="D11" s="52">
        <v>8351362.5</v>
      </c>
      <c r="E11" s="52">
        <v>30600</v>
      </c>
      <c r="F11" s="52">
        <v>25615</v>
      </c>
      <c r="G11" s="52">
        <v>336630.9</v>
      </c>
      <c r="H11" s="52">
        <v>62218</v>
      </c>
      <c r="I11" s="52">
        <v>8014731.5999999996</v>
      </c>
      <c r="J11" s="53">
        <f t="shared" si="0"/>
        <v>6110860.7999999998</v>
      </c>
      <c r="K11" s="1"/>
      <c r="L11" s="47"/>
    </row>
    <row r="12" spans="1:12">
      <c r="B12" s="48" t="s">
        <v>54</v>
      </c>
      <c r="C12" s="49">
        <v>21579</v>
      </c>
      <c r="D12" s="49">
        <v>1181326.3</v>
      </c>
      <c r="E12" s="49">
        <v>30600</v>
      </c>
      <c r="F12" s="49">
        <v>7176</v>
      </c>
      <c r="G12" s="49">
        <v>98951.6</v>
      </c>
      <c r="H12" s="49">
        <v>14403</v>
      </c>
      <c r="I12" s="49">
        <v>1082374.7</v>
      </c>
      <c r="J12" s="50">
        <f t="shared" si="0"/>
        <v>641642.89999999991</v>
      </c>
      <c r="K12" s="1"/>
      <c r="L12" s="47"/>
    </row>
    <row r="13" spans="1:12">
      <c r="B13" s="51" t="s">
        <v>55</v>
      </c>
      <c r="C13" s="52">
        <v>25003</v>
      </c>
      <c r="D13" s="52">
        <v>1849975.5</v>
      </c>
      <c r="E13" s="52">
        <v>30600</v>
      </c>
      <c r="F13" s="52">
        <v>6818</v>
      </c>
      <c r="G13" s="52">
        <v>96916.4</v>
      </c>
      <c r="H13" s="52">
        <v>18185</v>
      </c>
      <c r="I13" s="52">
        <v>1753059.1</v>
      </c>
      <c r="J13" s="53">
        <f t="shared" si="0"/>
        <v>1196598.1000000001</v>
      </c>
      <c r="K13" s="1"/>
      <c r="L13" s="47"/>
    </row>
    <row r="14" spans="1:12">
      <c r="B14" s="48" t="s">
        <v>56</v>
      </c>
      <c r="C14" s="49">
        <v>23131</v>
      </c>
      <c r="D14" s="49">
        <v>1143556.7</v>
      </c>
      <c r="E14" s="49">
        <v>30600</v>
      </c>
      <c r="F14" s="49">
        <v>7737</v>
      </c>
      <c r="G14" s="49">
        <v>110946.5</v>
      </c>
      <c r="H14" s="49">
        <v>15394</v>
      </c>
      <c r="I14" s="49">
        <v>1032610.2</v>
      </c>
      <c r="J14" s="50">
        <f t="shared" si="0"/>
        <v>561553.79999999993</v>
      </c>
      <c r="K14" s="1"/>
      <c r="L14" s="47"/>
    </row>
    <row r="15" spans="1:12">
      <c r="B15" s="51" t="s">
        <v>57</v>
      </c>
      <c r="C15" s="52">
        <v>67139</v>
      </c>
      <c r="D15" s="52">
        <v>8462743</v>
      </c>
      <c r="E15" s="52">
        <v>30600</v>
      </c>
      <c r="F15" s="52">
        <v>16818</v>
      </c>
      <c r="G15" s="52">
        <v>204082.2</v>
      </c>
      <c r="H15" s="52">
        <v>50321</v>
      </c>
      <c r="I15" s="52">
        <v>8258660.7999999998</v>
      </c>
      <c r="J15" s="53">
        <f t="shared" si="0"/>
        <v>6718838.1999999993</v>
      </c>
      <c r="K15" s="1"/>
      <c r="L15" s="47"/>
    </row>
    <row r="16" spans="1:12">
      <c r="B16" s="48" t="s">
        <v>58</v>
      </c>
      <c r="C16" s="49">
        <v>161567</v>
      </c>
      <c r="D16" s="49">
        <v>8530775.6999999993</v>
      </c>
      <c r="E16" s="49">
        <v>30600</v>
      </c>
      <c r="F16" s="49">
        <v>55245</v>
      </c>
      <c r="G16" s="49">
        <v>706422.1</v>
      </c>
      <c r="H16" s="49">
        <v>106322</v>
      </c>
      <c r="I16" s="49">
        <v>7824353.5999999996</v>
      </c>
      <c r="J16" s="50">
        <f t="shared" si="0"/>
        <v>4570900.3999999994</v>
      </c>
      <c r="K16" s="1"/>
      <c r="L16" s="47"/>
    </row>
    <row r="17" spans="2:12">
      <c r="B17" s="51" t="s">
        <v>59</v>
      </c>
      <c r="C17" s="52">
        <v>159963</v>
      </c>
      <c r="D17" s="52">
        <v>8405977</v>
      </c>
      <c r="E17" s="52">
        <v>30600</v>
      </c>
      <c r="F17" s="52">
        <v>51123</v>
      </c>
      <c r="G17" s="52">
        <v>616908.69999999995</v>
      </c>
      <c r="H17" s="52">
        <v>108840</v>
      </c>
      <c r="I17" s="52">
        <v>7789068.2999999998</v>
      </c>
      <c r="J17" s="53">
        <f t="shared" si="0"/>
        <v>4458564.3</v>
      </c>
      <c r="K17" s="1"/>
      <c r="L17" s="47"/>
    </row>
    <row r="18" spans="2:12">
      <c r="B18" s="48" t="s">
        <v>60</v>
      </c>
      <c r="C18" s="49">
        <v>121717</v>
      </c>
      <c r="D18" s="49">
        <v>7417133.7000000002</v>
      </c>
      <c r="E18" s="49">
        <v>30600</v>
      </c>
      <c r="F18" s="49">
        <v>42993</v>
      </c>
      <c r="G18" s="49">
        <v>543011</v>
      </c>
      <c r="H18" s="49">
        <v>78724</v>
      </c>
      <c r="I18" s="49">
        <v>6874122.7000000002</v>
      </c>
      <c r="J18" s="50">
        <f t="shared" si="0"/>
        <v>4465168.3000000007</v>
      </c>
      <c r="K18" s="1"/>
      <c r="L18" s="47"/>
    </row>
    <row r="19" spans="2:12">
      <c r="B19" s="51" t="s">
        <v>61</v>
      </c>
      <c r="C19" s="52">
        <v>164650</v>
      </c>
      <c r="D19" s="52">
        <v>10478005.300000001</v>
      </c>
      <c r="E19" s="52">
        <v>30600</v>
      </c>
      <c r="F19" s="52">
        <v>45178</v>
      </c>
      <c r="G19" s="52">
        <v>527623.4</v>
      </c>
      <c r="H19" s="52">
        <v>119472</v>
      </c>
      <c r="I19" s="52">
        <v>9950381.9000000004</v>
      </c>
      <c r="J19" s="53">
        <f t="shared" si="0"/>
        <v>6294538.7000000002</v>
      </c>
      <c r="K19" s="1"/>
      <c r="L19" s="47"/>
    </row>
    <row r="20" spans="2:12">
      <c r="B20" s="48" t="s">
        <v>62</v>
      </c>
      <c r="C20" s="49">
        <v>45795</v>
      </c>
      <c r="D20" s="49">
        <v>2389802.4</v>
      </c>
      <c r="E20" s="49">
        <v>30600</v>
      </c>
      <c r="F20" s="49">
        <v>14724</v>
      </c>
      <c r="G20" s="49">
        <v>201397.5</v>
      </c>
      <c r="H20" s="49">
        <v>31071</v>
      </c>
      <c r="I20" s="49">
        <v>2188404.9</v>
      </c>
      <c r="J20" s="50">
        <f t="shared" si="0"/>
        <v>1237632.2999999998</v>
      </c>
      <c r="K20" s="1"/>
      <c r="L20" s="47"/>
    </row>
    <row r="21" spans="2:12">
      <c r="B21" s="51" t="s">
        <v>63</v>
      </c>
      <c r="C21" s="52">
        <v>31600</v>
      </c>
      <c r="D21" s="52">
        <v>1695336.1</v>
      </c>
      <c r="E21" s="52">
        <v>30600</v>
      </c>
      <c r="F21" s="52">
        <v>10807</v>
      </c>
      <c r="G21" s="52">
        <v>148501.5</v>
      </c>
      <c r="H21" s="52">
        <v>20793</v>
      </c>
      <c r="I21" s="52">
        <v>1546834.6</v>
      </c>
      <c r="J21" s="53">
        <f t="shared" si="0"/>
        <v>910568.8</v>
      </c>
      <c r="K21" s="1"/>
      <c r="L21" s="47"/>
    </row>
    <row r="22" spans="2:12">
      <c r="B22" s="48" t="s">
        <v>64</v>
      </c>
      <c r="C22" s="49">
        <v>9174</v>
      </c>
      <c r="D22" s="49">
        <v>507845.5</v>
      </c>
      <c r="E22" s="49">
        <v>30600</v>
      </c>
      <c r="F22" s="49">
        <v>3101</v>
      </c>
      <c r="G22" s="49">
        <v>44560.3</v>
      </c>
      <c r="H22" s="49">
        <v>6073</v>
      </c>
      <c r="I22" s="49">
        <v>463285.2</v>
      </c>
      <c r="J22" s="50">
        <f t="shared" si="0"/>
        <v>277451.40000000002</v>
      </c>
      <c r="K22" s="1"/>
      <c r="L22" s="47"/>
    </row>
    <row r="23" spans="2:12">
      <c r="B23" s="51" t="s">
        <v>65</v>
      </c>
      <c r="C23" s="52">
        <v>283146</v>
      </c>
      <c r="D23" s="52">
        <v>14542090.1</v>
      </c>
      <c r="E23" s="52">
        <v>30600</v>
      </c>
      <c r="F23" s="52">
        <v>94795</v>
      </c>
      <c r="G23" s="52">
        <v>1308051.8</v>
      </c>
      <c r="H23" s="52">
        <v>188351</v>
      </c>
      <c r="I23" s="52">
        <v>13234038.300000001</v>
      </c>
      <c r="J23" s="53">
        <f t="shared" si="0"/>
        <v>7470497.7000000002</v>
      </c>
      <c r="K23" s="1"/>
      <c r="L23" s="47"/>
    </row>
    <row r="24" spans="2:12">
      <c r="B24" s="48" t="s">
        <v>66</v>
      </c>
      <c r="C24" s="49">
        <v>126416</v>
      </c>
      <c r="D24" s="49">
        <v>6164810.5</v>
      </c>
      <c r="E24" s="49">
        <v>30600</v>
      </c>
      <c r="F24" s="49">
        <v>49726</v>
      </c>
      <c r="G24" s="49">
        <v>549331.69999999995</v>
      </c>
      <c r="H24" s="49">
        <v>76690</v>
      </c>
      <c r="I24" s="49">
        <v>5615478.7999999998</v>
      </c>
      <c r="J24" s="50">
        <f t="shared" si="0"/>
        <v>3268764.8</v>
      </c>
      <c r="K24" s="1"/>
      <c r="L24" s="47"/>
    </row>
    <row r="25" spans="2:12">
      <c r="B25" s="51" t="s">
        <v>67</v>
      </c>
      <c r="C25" s="52">
        <v>358562</v>
      </c>
      <c r="D25" s="52">
        <v>20925145.399999999</v>
      </c>
      <c r="E25" s="52">
        <v>30600</v>
      </c>
      <c r="F25" s="52">
        <v>95177</v>
      </c>
      <c r="G25" s="52">
        <v>1264963.3999999999</v>
      </c>
      <c r="H25" s="52">
        <v>263385</v>
      </c>
      <c r="I25" s="52">
        <v>19660182</v>
      </c>
      <c r="J25" s="53">
        <f t="shared" si="0"/>
        <v>11600601</v>
      </c>
      <c r="K25" s="1"/>
      <c r="L25" s="47"/>
    </row>
    <row r="26" spans="2:12">
      <c r="B26" s="48" t="s">
        <v>68</v>
      </c>
      <c r="C26" s="49">
        <v>146199</v>
      </c>
      <c r="D26" s="49">
        <v>7857206.2000000002</v>
      </c>
      <c r="E26" s="49">
        <v>30600</v>
      </c>
      <c r="F26" s="49">
        <v>45489</v>
      </c>
      <c r="G26" s="49">
        <v>636929</v>
      </c>
      <c r="H26" s="49">
        <v>100710</v>
      </c>
      <c r="I26" s="49">
        <v>7220277.2000000002</v>
      </c>
      <c r="J26" s="50">
        <f t="shared" si="0"/>
        <v>4138551.2</v>
      </c>
      <c r="K26" s="1"/>
      <c r="L26" s="47"/>
    </row>
    <row r="27" spans="2:12">
      <c r="B27" s="51" t="s">
        <v>69</v>
      </c>
      <c r="C27" s="52">
        <v>212727</v>
      </c>
      <c r="D27" s="52">
        <v>11177746.5</v>
      </c>
      <c r="E27" s="52">
        <v>30600</v>
      </c>
      <c r="F27" s="52">
        <v>85468</v>
      </c>
      <c r="G27" s="52">
        <v>1095307</v>
      </c>
      <c r="H27" s="52">
        <v>127259</v>
      </c>
      <c r="I27" s="52">
        <v>10082439.5</v>
      </c>
      <c r="J27" s="53">
        <f t="shared" si="0"/>
        <v>6188314.0999999996</v>
      </c>
      <c r="K27" s="1"/>
      <c r="L27" s="47"/>
    </row>
    <row r="28" spans="2:12">
      <c r="B28" s="48" t="s">
        <v>70</v>
      </c>
      <c r="C28" s="49">
        <v>411996</v>
      </c>
      <c r="D28" s="49">
        <v>25101527.5</v>
      </c>
      <c r="E28" s="49">
        <v>30600</v>
      </c>
      <c r="F28" s="49">
        <v>145571</v>
      </c>
      <c r="G28" s="49">
        <v>1661662.6</v>
      </c>
      <c r="H28" s="49">
        <v>266425</v>
      </c>
      <c r="I28" s="49">
        <v>23439864.899999999</v>
      </c>
      <c r="J28" s="50">
        <f t="shared" si="0"/>
        <v>15287259.899999999</v>
      </c>
      <c r="K28" s="1"/>
      <c r="L28" s="47"/>
    </row>
    <row r="29" spans="2:12">
      <c r="B29" s="51" t="s">
        <v>71</v>
      </c>
      <c r="C29" s="52">
        <v>222640</v>
      </c>
      <c r="D29" s="52">
        <v>9231406.9000000004</v>
      </c>
      <c r="E29" s="52">
        <v>30600</v>
      </c>
      <c r="F29" s="52">
        <v>102666</v>
      </c>
      <c r="G29" s="52">
        <v>960279.7</v>
      </c>
      <c r="H29" s="52">
        <v>119974</v>
      </c>
      <c r="I29" s="52">
        <v>8271127.2000000002</v>
      </c>
      <c r="J29" s="53">
        <f t="shared" si="0"/>
        <v>4599922.8</v>
      </c>
      <c r="K29" s="1"/>
      <c r="L29" s="47"/>
    </row>
    <row r="30" spans="2:12">
      <c r="B30" s="48" t="s">
        <v>72</v>
      </c>
      <c r="C30" s="49">
        <v>102968</v>
      </c>
      <c r="D30" s="49">
        <v>5153650.4000000004</v>
      </c>
      <c r="E30" s="49">
        <v>30600</v>
      </c>
      <c r="F30" s="49">
        <v>37658</v>
      </c>
      <c r="G30" s="49">
        <v>462042.2</v>
      </c>
      <c r="H30" s="49">
        <v>65310</v>
      </c>
      <c r="I30" s="49">
        <v>4691608.2</v>
      </c>
      <c r="J30" s="50">
        <f t="shared" si="0"/>
        <v>2693122.2</v>
      </c>
      <c r="K30" s="1"/>
      <c r="L30" s="47"/>
    </row>
    <row r="31" spans="2:12">
      <c r="B31" s="51" t="s">
        <v>73</v>
      </c>
      <c r="C31" s="52">
        <v>252059</v>
      </c>
      <c r="D31" s="52">
        <v>17873895.199999999</v>
      </c>
      <c r="E31" s="52">
        <v>30600</v>
      </c>
      <c r="F31" s="52">
        <v>90342</v>
      </c>
      <c r="G31" s="52">
        <v>1027601.5</v>
      </c>
      <c r="H31" s="52">
        <v>161717</v>
      </c>
      <c r="I31" s="52">
        <v>16846293.699999999</v>
      </c>
      <c r="J31" s="53">
        <f t="shared" si="0"/>
        <v>11897753.5</v>
      </c>
      <c r="K31" s="1"/>
      <c r="L31" s="47"/>
    </row>
    <row r="32" spans="2:12">
      <c r="B32" s="48" t="s">
        <v>74</v>
      </c>
      <c r="C32" s="49">
        <v>43191</v>
      </c>
      <c r="D32" s="49">
        <v>1920061</v>
      </c>
      <c r="E32" s="49">
        <v>30600</v>
      </c>
      <c r="F32" s="49">
        <v>16875</v>
      </c>
      <c r="G32" s="49">
        <v>220522.6</v>
      </c>
      <c r="H32" s="49">
        <v>26316</v>
      </c>
      <c r="I32" s="49">
        <v>1699538.4</v>
      </c>
      <c r="J32" s="50">
        <f t="shared" si="0"/>
        <v>894268.79999999981</v>
      </c>
      <c r="K32" s="1"/>
      <c r="L32" s="47"/>
    </row>
    <row r="33" spans="2:12" s="54" customFormat="1">
      <c r="B33" s="55" t="s">
        <v>75</v>
      </c>
      <c r="C33" s="56">
        <f>SUM(C7:C32)</f>
        <v>4795463</v>
      </c>
      <c r="D33" s="56">
        <f>SUM(D7:D32)</f>
        <v>281495736.89999998</v>
      </c>
      <c r="E33" s="56">
        <f>AVERAGE(E7:E32)</f>
        <v>30600</v>
      </c>
      <c r="F33" s="56">
        <f>SUM(F7:F32)</f>
        <v>1605791</v>
      </c>
      <c r="G33" s="56">
        <f>SUM(G7:G32)</f>
        <v>19460381.400000002</v>
      </c>
      <c r="H33" s="56">
        <f>SUM(H7:H32)</f>
        <v>3189672</v>
      </c>
      <c r="I33" s="56">
        <f>SUM(I7:I32)</f>
        <v>262035355.49999997</v>
      </c>
      <c r="J33" s="57">
        <f>SUM(J7:J32)</f>
        <v>164431392.30000001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2011</v>
      </c>
    </row>
    <row r="2" spans="1:4" ht="15.75" customHeight="1">
      <c r="B2" s="63" t="str">
        <f>Info!A4</f>
        <v>Referenzjahr 2015</v>
      </c>
      <c r="C2" s="64"/>
    </row>
    <row r="3" spans="1:4" ht="19.5" customHeight="1">
      <c r="A3" s="65"/>
      <c r="B3" s="60"/>
      <c r="C3" s="21" t="str">
        <f>Info!$C$28</f>
        <v>FA_2015_20140616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QS_2015_2011.xlsx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1968578.07852814</v>
      </c>
    </row>
    <row r="8" spans="1:4" ht="15" customHeight="1">
      <c r="A8" s="72"/>
      <c r="B8" s="75" t="s">
        <v>50</v>
      </c>
      <c r="C8" s="76">
        <v>631717.01179608004</v>
      </c>
    </row>
    <row r="9" spans="1:4" ht="15" customHeight="1">
      <c r="A9" s="72"/>
      <c r="B9" s="77" t="s">
        <v>51</v>
      </c>
      <c r="C9" s="78">
        <v>271307.849902121</v>
      </c>
    </row>
    <row r="10" spans="1:4" ht="15" customHeight="1">
      <c r="A10" s="72"/>
      <c r="B10" s="75" t="s">
        <v>52</v>
      </c>
      <c r="C10" s="76">
        <v>29299.388346750002</v>
      </c>
    </row>
    <row r="11" spans="1:4" ht="15" customHeight="1">
      <c r="A11" s="72"/>
      <c r="B11" s="77" t="s">
        <v>53</v>
      </c>
      <c r="C11" s="78">
        <v>133239.028823759</v>
      </c>
    </row>
    <row r="12" spans="1:4" ht="15" customHeight="1">
      <c r="A12" s="72"/>
      <c r="B12" s="75" t="s">
        <v>54</v>
      </c>
      <c r="C12" s="76">
        <v>31692.037765610399</v>
      </c>
    </row>
    <row r="13" spans="1:4" ht="15" customHeight="1">
      <c r="A13" s="72"/>
      <c r="B13" s="77" t="s">
        <v>55</v>
      </c>
      <c r="C13" s="78">
        <v>29433.487537797901</v>
      </c>
    </row>
    <row r="14" spans="1:4" ht="15" customHeight="1">
      <c r="A14" s="72"/>
      <c r="B14" s="75" t="s">
        <v>56</v>
      </c>
      <c r="C14" s="76">
        <v>45545.0862998788</v>
      </c>
    </row>
    <row r="15" spans="1:4" ht="15" customHeight="1">
      <c r="A15" s="72"/>
      <c r="B15" s="77" t="s">
        <v>57</v>
      </c>
      <c r="C15" s="78">
        <v>261687.552857603</v>
      </c>
    </row>
    <row r="16" spans="1:4" ht="15" customHeight="1">
      <c r="A16" s="72"/>
      <c r="B16" s="75" t="s">
        <v>58</v>
      </c>
      <c r="C16" s="76">
        <v>228743.41206616099</v>
      </c>
    </row>
    <row r="17" spans="1:3" ht="15" customHeight="1">
      <c r="A17" s="72"/>
      <c r="B17" s="77" t="s">
        <v>59</v>
      </c>
      <c r="C17" s="78">
        <v>162496.98436038999</v>
      </c>
    </row>
    <row r="18" spans="1:3" ht="15" customHeight="1">
      <c r="A18" s="72"/>
      <c r="B18" s="75" t="s">
        <v>60</v>
      </c>
      <c r="C18" s="76">
        <v>668796.65560826799</v>
      </c>
    </row>
    <row r="19" spans="1:3" ht="15" customHeight="1">
      <c r="A19" s="72"/>
      <c r="B19" s="77" t="s">
        <v>61</v>
      </c>
      <c r="C19" s="78">
        <v>364825.99746457901</v>
      </c>
    </row>
    <row r="20" spans="1:3" ht="15" customHeight="1">
      <c r="A20" s="72"/>
      <c r="B20" s="75" t="s">
        <v>62</v>
      </c>
      <c r="C20" s="76">
        <v>161643.15402934901</v>
      </c>
    </row>
    <row r="21" spans="1:3" ht="15" customHeight="1">
      <c r="A21" s="72"/>
      <c r="B21" s="77" t="s">
        <v>63</v>
      </c>
      <c r="C21" s="78">
        <v>42413.702352870503</v>
      </c>
    </row>
    <row r="22" spans="1:3" ht="15" customHeight="1">
      <c r="A22" s="72"/>
      <c r="B22" s="75" t="s">
        <v>64</v>
      </c>
      <c r="C22" s="76">
        <v>8350.6973366081293</v>
      </c>
    </row>
    <row r="23" spans="1:3" ht="15" customHeight="1">
      <c r="A23" s="72"/>
      <c r="B23" s="77" t="s">
        <v>65</v>
      </c>
      <c r="C23" s="78">
        <v>494232.72199112899</v>
      </c>
    </row>
    <row r="24" spans="1:3" ht="15" customHeight="1">
      <c r="A24" s="72"/>
      <c r="B24" s="75" t="s">
        <v>66</v>
      </c>
      <c r="C24" s="76">
        <v>380766.08284972497</v>
      </c>
    </row>
    <row r="25" spans="1:3" ht="15" customHeight="1">
      <c r="A25" s="72"/>
      <c r="B25" s="77" t="s">
        <v>67</v>
      </c>
      <c r="C25" s="78">
        <v>573845.09813034604</v>
      </c>
    </row>
    <row r="26" spans="1:3" ht="15" customHeight="1">
      <c r="A26" s="72"/>
      <c r="B26" s="75" t="s">
        <v>68</v>
      </c>
      <c r="C26" s="76">
        <v>273913.76129968098</v>
      </c>
    </row>
    <row r="27" spans="1:3" ht="15" customHeight="1">
      <c r="A27" s="72"/>
      <c r="B27" s="77" t="s">
        <v>69</v>
      </c>
      <c r="C27" s="78">
        <v>889581.22038076899</v>
      </c>
    </row>
    <row r="28" spans="1:3" ht="15" customHeight="1">
      <c r="A28" s="72"/>
      <c r="B28" s="75" t="s">
        <v>70</v>
      </c>
      <c r="C28" s="76">
        <v>1250337.472812</v>
      </c>
    </row>
    <row r="29" spans="1:3" ht="15" customHeight="1">
      <c r="A29" s="72"/>
      <c r="B29" s="77" t="s">
        <v>71</v>
      </c>
      <c r="C29" s="78">
        <v>408283.217861121</v>
      </c>
    </row>
    <row r="30" spans="1:3" ht="15" customHeight="1">
      <c r="A30" s="72"/>
      <c r="B30" s="75" t="s">
        <v>72</v>
      </c>
      <c r="C30" s="76">
        <v>232367.76037604499</v>
      </c>
    </row>
    <row r="31" spans="1:3" ht="15" customHeight="1">
      <c r="A31" s="72"/>
      <c r="B31" s="77" t="s">
        <v>73</v>
      </c>
      <c r="C31" s="78">
        <v>2518973.9582449701</v>
      </c>
    </row>
    <row r="32" spans="1:3" ht="15" customHeight="1">
      <c r="A32" s="72"/>
      <c r="B32" s="75" t="s">
        <v>74</v>
      </c>
      <c r="C32" s="76">
        <v>81128.993360686101</v>
      </c>
    </row>
    <row r="33" spans="1:3" s="54" customFormat="1" ht="18.75" customHeight="1">
      <c r="A33" s="79"/>
      <c r="B33" s="80" t="s">
        <v>75</v>
      </c>
      <c r="C33" s="81">
        <f>SUM(C7:C32)</f>
        <v>12143200.412382439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2011</v>
      </c>
    </row>
    <row r="2" spans="1:5" ht="15.75" customHeight="1">
      <c r="A2" s="83" t="str">
        <f>Info!A4</f>
        <v>Referenzjahr 2015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FA_2015_20140616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350291427</v>
      </c>
      <c r="C9" s="95">
        <f t="shared" ref="C9:C34" si="0">C$35</f>
        <v>8.0000000000000002E-3</v>
      </c>
      <c r="D9" s="96">
        <f t="shared" ref="D9:D34" si="1">B9*C9</f>
        <v>2802331.4160000002</v>
      </c>
    </row>
    <row r="10" spans="1:5" ht="15" customHeight="1">
      <c r="A10" s="48" t="s">
        <v>50</v>
      </c>
      <c r="B10" s="97">
        <v>143358624.16600001</v>
      </c>
      <c r="C10" s="98">
        <f t="shared" si="0"/>
        <v>8.0000000000000002E-3</v>
      </c>
      <c r="D10" s="99">
        <f t="shared" si="1"/>
        <v>1146868.9933280002</v>
      </c>
    </row>
    <row r="11" spans="1:5" ht="15" customHeight="1">
      <c r="A11" s="51" t="s">
        <v>51</v>
      </c>
      <c r="B11" s="100">
        <v>62777451.574000001</v>
      </c>
      <c r="C11" s="101">
        <f t="shared" si="0"/>
        <v>8.0000000000000002E-3</v>
      </c>
      <c r="D11" s="102">
        <f t="shared" si="1"/>
        <v>502219.61259199999</v>
      </c>
    </row>
    <row r="12" spans="1:5" ht="15" customHeight="1">
      <c r="A12" s="48" t="s">
        <v>52</v>
      </c>
      <c r="B12" s="97">
        <v>5552345.8080000002</v>
      </c>
      <c r="C12" s="98">
        <f t="shared" si="0"/>
        <v>8.0000000000000002E-3</v>
      </c>
      <c r="D12" s="99">
        <f t="shared" si="1"/>
        <v>44418.766464</v>
      </c>
    </row>
    <row r="13" spans="1:5" ht="15" customHeight="1">
      <c r="A13" s="51" t="s">
        <v>53</v>
      </c>
      <c r="B13" s="100">
        <v>85277695.217999995</v>
      </c>
      <c r="C13" s="101">
        <f t="shared" si="0"/>
        <v>8.0000000000000002E-3</v>
      </c>
      <c r="D13" s="102">
        <f t="shared" si="1"/>
        <v>682221.56174399995</v>
      </c>
    </row>
    <row r="14" spans="1:5" ht="15" customHeight="1">
      <c r="A14" s="48" t="s">
        <v>54</v>
      </c>
      <c r="B14" s="97">
        <v>7924571.858</v>
      </c>
      <c r="C14" s="98">
        <f t="shared" si="0"/>
        <v>8.0000000000000002E-3</v>
      </c>
      <c r="D14" s="99">
        <f t="shared" si="1"/>
        <v>63396.574864000002</v>
      </c>
    </row>
    <row r="15" spans="1:5" ht="15" customHeight="1">
      <c r="A15" s="51" t="s">
        <v>55</v>
      </c>
      <c r="B15" s="100">
        <v>23999479.239</v>
      </c>
      <c r="C15" s="101">
        <f t="shared" si="0"/>
        <v>8.0000000000000002E-3</v>
      </c>
      <c r="D15" s="102">
        <f t="shared" si="1"/>
        <v>191995.833912</v>
      </c>
    </row>
    <row r="16" spans="1:5" ht="15" customHeight="1">
      <c r="A16" s="48" t="s">
        <v>56</v>
      </c>
      <c r="B16" s="97">
        <v>6263338.165</v>
      </c>
      <c r="C16" s="98">
        <f t="shared" si="0"/>
        <v>8.0000000000000002E-3</v>
      </c>
      <c r="D16" s="99">
        <f t="shared" si="1"/>
        <v>50106.705320000001</v>
      </c>
    </row>
    <row r="17" spans="1:4" ht="15" customHeight="1">
      <c r="A17" s="51" t="s">
        <v>57</v>
      </c>
      <c r="B17" s="100">
        <v>51939483.298355497</v>
      </c>
      <c r="C17" s="101">
        <f t="shared" si="0"/>
        <v>8.0000000000000002E-3</v>
      </c>
      <c r="D17" s="102">
        <f t="shared" si="1"/>
        <v>415515.86638684396</v>
      </c>
    </row>
    <row r="18" spans="1:4" ht="15" customHeight="1">
      <c r="A18" s="48" t="s">
        <v>58</v>
      </c>
      <c r="B18" s="97">
        <v>25475104.752999999</v>
      </c>
      <c r="C18" s="98">
        <f t="shared" si="0"/>
        <v>8.0000000000000002E-3</v>
      </c>
      <c r="D18" s="99">
        <f t="shared" si="1"/>
        <v>203800.838024</v>
      </c>
    </row>
    <row r="19" spans="1:4" ht="15" customHeight="1">
      <c r="A19" s="51" t="s">
        <v>59</v>
      </c>
      <c r="B19" s="100">
        <v>20671704.164999999</v>
      </c>
      <c r="C19" s="101">
        <f t="shared" si="0"/>
        <v>8.0000000000000002E-3</v>
      </c>
      <c r="D19" s="102">
        <f t="shared" si="1"/>
        <v>165373.63331999999</v>
      </c>
    </row>
    <row r="20" spans="1:4" ht="15" customHeight="1">
      <c r="A20" s="48" t="s">
        <v>60</v>
      </c>
      <c r="B20" s="97">
        <v>45083677.425999999</v>
      </c>
      <c r="C20" s="98">
        <f t="shared" si="0"/>
        <v>8.0000000000000002E-3</v>
      </c>
      <c r="D20" s="99">
        <f t="shared" si="1"/>
        <v>360669.41940800002</v>
      </c>
    </row>
    <row r="21" spans="1:4" ht="15" customHeight="1">
      <c r="A21" s="51" t="s">
        <v>61</v>
      </c>
      <c r="B21" s="100">
        <v>35335841.869000003</v>
      </c>
      <c r="C21" s="101">
        <f t="shared" si="0"/>
        <v>8.0000000000000002E-3</v>
      </c>
      <c r="D21" s="102">
        <f t="shared" si="1"/>
        <v>282686.73495200003</v>
      </c>
    </row>
    <row r="22" spans="1:4" ht="15" customHeight="1">
      <c r="A22" s="48" t="s">
        <v>62</v>
      </c>
      <c r="B22" s="97">
        <v>11063837.334000001</v>
      </c>
      <c r="C22" s="98">
        <f t="shared" si="0"/>
        <v>8.0000000000000002E-3</v>
      </c>
      <c r="D22" s="99">
        <f t="shared" si="1"/>
        <v>88510.698672000013</v>
      </c>
    </row>
    <row r="23" spans="1:4" ht="15" customHeight="1">
      <c r="A23" s="51" t="s">
        <v>63</v>
      </c>
      <c r="B23" s="100">
        <v>11549086.242000001</v>
      </c>
      <c r="C23" s="101">
        <f t="shared" si="0"/>
        <v>8.0000000000000002E-3</v>
      </c>
      <c r="D23" s="102">
        <f t="shared" si="1"/>
        <v>92392.68993600001</v>
      </c>
    </row>
    <row r="24" spans="1:4" ht="15" customHeight="1">
      <c r="A24" s="48" t="s">
        <v>64</v>
      </c>
      <c r="B24" s="97">
        <v>4023457.7620000001</v>
      </c>
      <c r="C24" s="98">
        <f t="shared" si="0"/>
        <v>8.0000000000000002E-3</v>
      </c>
      <c r="D24" s="99">
        <f t="shared" si="1"/>
        <v>32187.662096</v>
      </c>
    </row>
    <row r="25" spans="1:4" ht="15" customHeight="1">
      <c r="A25" s="51" t="s">
        <v>65</v>
      </c>
      <c r="B25" s="100">
        <v>84546695.022</v>
      </c>
      <c r="C25" s="101">
        <f t="shared" si="0"/>
        <v>8.0000000000000002E-3</v>
      </c>
      <c r="D25" s="102">
        <f t="shared" si="1"/>
        <v>676373.560176</v>
      </c>
    </row>
    <row r="26" spans="1:4" ht="15" customHeight="1">
      <c r="A26" s="48" t="s">
        <v>66</v>
      </c>
      <c r="B26" s="97">
        <v>49873353.435999997</v>
      </c>
      <c r="C26" s="98">
        <f t="shared" si="0"/>
        <v>8.0000000000000002E-3</v>
      </c>
      <c r="D26" s="99">
        <f t="shared" si="1"/>
        <v>398986.82748799998</v>
      </c>
    </row>
    <row r="27" spans="1:4" ht="15" customHeight="1">
      <c r="A27" s="51" t="s">
        <v>67</v>
      </c>
      <c r="B27" s="100">
        <v>96702395.544011906</v>
      </c>
      <c r="C27" s="101">
        <f t="shared" si="0"/>
        <v>8.0000000000000002E-3</v>
      </c>
      <c r="D27" s="102">
        <f t="shared" si="1"/>
        <v>773619.16435209522</v>
      </c>
    </row>
    <row r="28" spans="1:4" ht="15" customHeight="1">
      <c r="A28" s="48" t="s">
        <v>68</v>
      </c>
      <c r="B28" s="97">
        <v>42497176.600000001</v>
      </c>
      <c r="C28" s="98">
        <f t="shared" si="0"/>
        <v>8.0000000000000002E-3</v>
      </c>
      <c r="D28" s="99">
        <f t="shared" si="1"/>
        <v>339977.41279999999</v>
      </c>
    </row>
    <row r="29" spans="1:4" ht="15" customHeight="1">
      <c r="A29" s="51" t="s">
        <v>69</v>
      </c>
      <c r="B29" s="100">
        <v>49474002.952</v>
      </c>
      <c r="C29" s="101">
        <f t="shared" si="0"/>
        <v>8.0000000000000002E-3</v>
      </c>
      <c r="D29" s="102">
        <f t="shared" si="1"/>
        <v>395792.02361600002</v>
      </c>
    </row>
    <row r="30" spans="1:4" ht="15" customHeight="1">
      <c r="A30" s="48" t="s">
        <v>70</v>
      </c>
      <c r="B30" s="97">
        <v>115254851.912</v>
      </c>
      <c r="C30" s="98">
        <f t="shared" si="0"/>
        <v>8.0000000000000002E-3</v>
      </c>
      <c r="D30" s="99">
        <f t="shared" si="1"/>
        <v>922038.81529599999</v>
      </c>
    </row>
    <row r="31" spans="1:4" ht="15" customHeight="1">
      <c r="A31" s="51" t="s">
        <v>71</v>
      </c>
      <c r="B31" s="100">
        <v>39695965.652999997</v>
      </c>
      <c r="C31" s="101">
        <f t="shared" si="0"/>
        <v>8.0000000000000002E-3</v>
      </c>
      <c r="D31" s="102">
        <f t="shared" si="1"/>
        <v>317567.72522399999</v>
      </c>
    </row>
    <row r="32" spans="1:4" ht="15" customHeight="1">
      <c r="A32" s="48" t="s">
        <v>72</v>
      </c>
      <c r="B32" s="97">
        <v>15789151.523</v>
      </c>
      <c r="C32" s="98">
        <f t="shared" si="0"/>
        <v>8.0000000000000002E-3</v>
      </c>
      <c r="D32" s="99">
        <f t="shared" si="1"/>
        <v>126313.212184</v>
      </c>
    </row>
    <row r="33" spans="1:4" ht="15" customHeight="1">
      <c r="A33" s="51" t="s">
        <v>73</v>
      </c>
      <c r="B33" s="100">
        <v>84817570.450000003</v>
      </c>
      <c r="C33" s="101">
        <f t="shared" si="0"/>
        <v>8.0000000000000002E-3</v>
      </c>
      <c r="D33" s="102">
        <f t="shared" si="1"/>
        <v>678540.56359999999</v>
      </c>
    </row>
    <row r="34" spans="1:4" ht="15" customHeight="1">
      <c r="A34" s="48" t="s">
        <v>74</v>
      </c>
      <c r="B34" s="97">
        <v>5717741</v>
      </c>
      <c r="C34" s="98">
        <f t="shared" si="0"/>
        <v>8.0000000000000002E-3</v>
      </c>
      <c r="D34" s="99">
        <f t="shared" si="1"/>
        <v>45741.928</v>
      </c>
    </row>
    <row r="35" spans="1:4" s="54" customFormat="1" ht="18.75" customHeight="1">
      <c r="A35" s="103" t="s">
        <v>75</v>
      </c>
      <c r="B35" s="104">
        <f>SUM(B9:B34)</f>
        <v>1474956029.969367</v>
      </c>
      <c r="C35" s="105">
        <v>8.0000000000000002E-3</v>
      </c>
      <c r="D35" s="106">
        <f>SUM(D9:D34)</f>
        <v>11799648.239754936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2011</v>
      </c>
      <c r="E1" s="109"/>
    </row>
    <row r="2" spans="1:7" ht="15.75" customHeight="1">
      <c r="A2" s="83" t="str">
        <f>Info!A4</f>
        <v>Referenzjahr 2015</v>
      </c>
      <c r="B2" s="110"/>
      <c r="C2" s="64"/>
      <c r="D2" s="60"/>
      <c r="E2" s="60"/>
    </row>
    <row r="3" spans="1:7">
      <c r="D3" s="21" t="str">
        <f>Info!$C$28</f>
        <v>FA_2015_20140616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11037003.1</v>
      </c>
      <c r="C9" s="45">
        <v>575805.32750000001</v>
      </c>
      <c r="D9" s="118">
        <f t="shared" ref="D9:D34" si="0">B9+C9</f>
        <v>11612808.4275</v>
      </c>
      <c r="F9" s="119" t="s">
        <v>90</v>
      </c>
      <c r="G9" s="120">
        <v>2.7E-2</v>
      </c>
    </row>
    <row r="10" spans="1:7">
      <c r="A10" s="48" t="s">
        <v>50</v>
      </c>
      <c r="B10" s="49">
        <v>4604726.0999999996</v>
      </c>
      <c r="C10" s="49">
        <v>104420.34299999999</v>
      </c>
      <c r="D10" s="121">
        <f t="shared" si="0"/>
        <v>4709146.443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2035843</v>
      </c>
      <c r="C11" s="52">
        <v>136699.0588</v>
      </c>
      <c r="D11" s="122">
        <f t="shared" si="0"/>
        <v>2172542.0587999998</v>
      </c>
      <c r="F11" s="119" t="s">
        <v>92</v>
      </c>
      <c r="G11" s="120">
        <v>0.125</v>
      </c>
    </row>
    <row r="12" spans="1:7">
      <c r="A12" s="48" t="s">
        <v>52</v>
      </c>
      <c r="B12" s="49">
        <v>146157.1</v>
      </c>
      <c r="C12" s="49">
        <v>1136.7180000000001</v>
      </c>
      <c r="D12" s="121">
        <f t="shared" si="0"/>
        <v>147293.818</v>
      </c>
      <c r="F12" s="123" t="s">
        <v>93</v>
      </c>
      <c r="G12" s="124">
        <v>1</v>
      </c>
    </row>
    <row r="13" spans="1:7">
      <c r="A13" s="51" t="s">
        <v>53</v>
      </c>
      <c r="B13" s="52">
        <v>1013789.8</v>
      </c>
      <c r="C13" s="52">
        <v>108178.8808</v>
      </c>
      <c r="D13" s="122">
        <f t="shared" si="0"/>
        <v>1121968.6808</v>
      </c>
    </row>
    <row r="14" spans="1:7">
      <c r="A14" s="48" t="s">
        <v>54</v>
      </c>
      <c r="B14" s="49">
        <v>233629.5</v>
      </c>
      <c r="C14" s="49">
        <v>5449.5496000000003</v>
      </c>
      <c r="D14" s="121">
        <f t="shared" si="0"/>
        <v>239079.0496</v>
      </c>
    </row>
    <row r="15" spans="1:7">
      <c r="A15" s="51" t="s">
        <v>55</v>
      </c>
      <c r="B15" s="52">
        <v>335048.8</v>
      </c>
      <c r="C15" s="52">
        <v>11556.6284</v>
      </c>
      <c r="D15" s="122">
        <f t="shared" si="0"/>
        <v>346605.42839999998</v>
      </c>
    </row>
    <row r="16" spans="1:7">
      <c r="A16" s="48" t="s">
        <v>56</v>
      </c>
      <c r="B16" s="49">
        <v>159325.20000000001</v>
      </c>
      <c r="C16" s="49">
        <v>6239.4589999999998</v>
      </c>
      <c r="D16" s="121">
        <f t="shared" si="0"/>
        <v>165564.65900000001</v>
      </c>
    </row>
    <row r="17" spans="1:4">
      <c r="A17" s="51" t="s">
        <v>57</v>
      </c>
      <c r="B17" s="52">
        <v>2166666.1</v>
      </c>
      <c r="C17" s="52">
        <v>1238779.1068</v>
      </c>
      <c r="D17" s="122">
        <f t="shared" si="0"/>
        <v>3405445.2067999998</v>
      </c>
    </row>
    <row r="18" spans="1:4">
      <c r="A18" s="48" t="s">
        <v>58</v>
      </c>
      <c r="B18" s="49">
        <v>1535972.4</v>
      </c>
      <c r="C18" s="49">
        <v>394462.95750000002</v>
      </c>
      <c r="D18" s="121">
        <f t="shared" si="0"/>
        <v>1930435.3574999999</v>
      </c>
    </row>
    <row r="19" spans="1:4">
      <c r="A19" s="51" t="s">
        <v>59</v>
      </c>
      <c r="B19" s="52">
        <v>1174094.5</v>
      </c>
      <c r="C19" s="52">
        <v>16261.096299999999</v>
      </c>
      <c r="D19" s="122">
        <f t="shared" si="0"/>
        <v>1190355.5963000001</v>
      </c>
    </row>
    <row r="20" spans="1:4">
      <c r="A20" s="48" t="s">
        <v>60</v>
      </c>
      <c r="B20" s="49">
        <v>1374348.6</v>
      </c>
      <c r="C20" s="49">
        <v>1277957.3271999999</v>
      </c>
      <c r="D20" s="121">
        <f t="shared" si="0"/>
        <v>2652305.9271999998</v>
      </c>
    </row>
    <row r="21" spans="1:4">
      <c r="A21" s="51" t="s">
        <v>61</v>
      </c>
      <c r="B21" s="52">
        <v>1145633.1000000001</v>
      </c>
      <c r="C21" s="52">
        <v>153683.14809999999</v>
      </c>
      <c r="D21" s="122">
        <f t="shared" si="0"/>
        <v>1299316.2481</v>
      </c>
    </row>
    <row r="22" spans="1:4">
      <c r="A22" s="48" t="s">
        <v>62</v>
      </c>
      <c r="B22" s="49">
        <v>733965.8</v>
      </c>
      <c r="C22" s="49">
        <v>152107.9516</v>
      </c>
      <c r="D22" s="121">
        <f t="shared" si="0"/>
        <v>886073.75160000008</v>
      </c>
    </row>
    <row r="23" spans="1:4">
      <c r="A23" s="51" t="s">
        <v>63</v>
      </c>
      <c r="B23" s="52">
        <v>308400.5</v>
      </c>
      <c r="C23" s="52">
        <v>2311.6518000000001</v>
      </c>
      <c r="D23" s="122">
        <f t="shared" si="0"/>
        <v>310712.15179999999</v>
      </c>
    </row>
    <row r="24" spans="1:4">
      <c r="A24" s="48" t="s">
        <v>64</v>
      </c>
      <c r="B24" s="49">
        <v>73971.7</v>
      </c>
      <c r="C24" s="49">
        <v>10151.8923</v>
      </c>
      <c r="D24" s="121">
        <f t="shared" si="0"/>
        <v>84123.592299999989</v>
      </c>
    </row>
    <row r="25" spans="1:4">
      <c r="A25" s="51" t="s">
        <v>65</v>
      </c>
      <c r="B25" s="52">
        <v>2895746.4</v>
      </c>
      <c r="C25" s="52">
        <v>200715.01190000001</v>
      </c>
      <c r="D25" s="122">
        <f t="shared" si="0"/>
        <v>3096461.4118999997</v>
      </c>
    </row>
    <row r="26" spans="1:4">
      <c r="A26" s="48" t="s">
        <v>66</v>
      </c>
      <c r="B26" s="49">
        <v>773205.6</v>
      </c>
      <c r="C26" s="49">
        <v>27070.213599999999</v>
      </c>
      <c r="D26" s="121">
        <f t="shared" si="0"/>
        <v>800275.81359999999</v>
      </c>
    </row>
    <row r="27" spans="1:4">
      <c r="A27" s="51" t="s">
        <v>67</v>
      </c>
      <c r="B27" s="52">
        <v>3878392.9</v>
      </c>
      <c r="C27" s="52">
        <v>22162.2641</v>
      </c>
      <c r="D27" s="122">
        <f t="shared" si="0"/>
        <v>3900555.1640999997</v>
      </c>
    </row>
    <row r="28" spans="1:4">
      <c r="A28" s="48" t="s">
        <v>68</v>
      </c>
      <c r="B28" s="49">
        <v>1243932.3</v>
      </c>
      <c r="C28" s="49">
        <v>10831.4516</v>
      </c>
      <c r="D28" s="121">
        <f t="shared" si="0"/>
        <v>1254763.7516000001</v>
      </c>
    </row>
    <row r="29" spans="1:4">
      <c r="A29" s="51" t="s">
        <v>69</v>
      </c>
      <c r="B29" s="52">
        <v>2230496.5</v>
      </c>
      <c r="C29" s="52">
        <v>74427.308900000004</v>
      </c>
      <c r="D29" s="122">
        <f t="shared" si="0"/>
        <v>2304923.8089000001</v>
      </c>
    </row>
    <row r="30" spans="1:4">
      <c r="A30" s="48" t="s">
        <v>70</v>
      </c>
      <c r="B30" s="49">
        <v>3667881.1</v>
      </c>
      <c r="C30" s="49">
        <v>2178704.2034999998</v>
      </c>
      <c r="D30" s="121">
        <f t="shared" si="0"/>
        <v>5846585.3035000004</v>
      </c>
    </row>
    <row r="31" spans="1:4">
      <c r="A31" s="51" t="s">
        <v>71</v>
      </c>
      <c r="B31" s="52">
        <v>1158117.1000000001</v>
      </c>
      <c r="C31" s="52">
        <v>9896.7572</v>
      </c>
      <c r="D31" s="122">
        <f t="shared" si="0"/>
        <v>1168013.8572000002</v>
      </c>
    </row>
    <row r="32" spans="1:4">
      <c r="A32" s="48" t="s">
        <v>72</v>
      </c>
      <c r="B32" s="49">
        <v>1333027.3</v>
      </c>
      <c r="C32" s="49">
        <v>532522.31499999994</v>
      </c>
      <c r="D32" s="121">
        <f t="shared" si="0"/>
        <v>1865549.615</v>
      </c>
    </row>
    <row r="33" spans="1:6">
      <c r="A33" s="51" t="s">
        <v>73</v>
      </c>
      <c r="B33" s="52">
        <v>4223663.7</v>
      </c>
      <c r="C33" s="52">
        <v>1218925.0403</v>
      </c>
      <c r="D33" s="122">
        <f t="shared" si="0"/>
        <v>5442588.7402999997</v>
      </c>
    </row>
    <row r="34" spans="1:6">
      <c r="A34" s="125" t="s">
        <v>74</v>
      </c>
      <c r="B34" s="49">
        <v>372640.4</v>
      </c>
      <c r="C34" s="49">
        <v>9907.8436999999994</v>
      </c>
      <c r="D34" s="121">
        <f t="shared" si="0"/>
        <v>382548.24370000005</v>
      </c>
    </row>
    <row r="35" spans="1:6" s="54" customFormat="1">
      <c r="A35" s="55" t="s">
        <v>75</v>
      </c>
      <c r="B35" s="126">
        <f>SUM(B9:B34)</f>
        <v>49855678.600000001</v>
      </c>
      <c r="C35" s="126">
        <f>SUM(C9:C34)</f>
        <v>8480363.5065000001</v>
      </c>
      <c r="D35" s="57">
        <f>SUM(D9:D34)</f>
        <v>58336042.106499992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2011</v>
      </c>
      <c r="E1" s="20" t="str">
        <f>Info!A4</f>
        <v>Referenzjahr 2015</v>
      </c>
      <c r="I1" s="21" t="str">
        <f>Info!$C$28</f>
        <v>FA_2015_20140616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19308.042000000001</v>
      </c>
      <c r="D7" s="45">
        <v>14318.65842</v>
      </c>
      <c r="E7" s="130">
        <f t="shared" ref="E7:E32" si="0">D7-C7</f>
        <v>-4989.3835800000015</v>
      </c>
      <c r="F7" s="45">
        <v>3592700.5364216901</v>
      </c>
      <c r="G7" s="130">
        <f>NP!J7+QS!C7+JP!D9</f>
        <v>50025675.706028149</v>
      </c>
      <c r="H7" s="131">
        <f t="shared" ref="H7:H33" si="1">G7/F7</f>
        <v>13.924254247990691</v>
      </c>
      <c r="I7" s="132">
        <f t="shared" ref="I7:I32" si="2">E7*H7</f>
        <v>-69473.445508670018</v>
      </c>
    </row>
    <row r="8" spans="1:9">
      <c r="A8" s="60"/>
      <c r="B8" s="48" t="s">
        <v>50</v>
      </c>
      <c r="C8" s="49">
        <v>6880.143</v>
      </c>
      <c r="D8" s="49">
        <v>5031.8089099999997</v>
      </c>
      <c r="E8" s="133">
        <f t="shared" si="0"/>
        <v>-1848.3340900000003</v>
      </c>
      <c r="F8" s="49">
        <v>1204991.5951807201</v>
      </c>
      <c r="G8" s="133">
        <f>NP!J8+QS!C8+JP!D10</f>
        <v>20912407.354796078</v>
      </c>
      <c r="H8" s="134">
        <f t="shared" si="1"/>
        <v>17.354815949284454</v>
      </c>
      <c r="I8" s="135">
        <f t="shared" si="2"/>
        <v>-32077.497944738174</v>
      </c>
    </row>
    <row r="9" spans="1:9">
      <c r="A9" s="60"/>
      <c r="B9" s="51" t="s">
        <v>51</v>
      </c>
      <c r="C9" s="52">
        <v>3565.7689999999998</v>
      </c>
      <c r="D9" s="52">
        <v>2723.74406</v>
      </c>
      <c r="E9" s="136">
        <f t="shared" si="0"/>
        <v>-842.02493999999979</v>
      </c>
      <c r="F9" s="52">
        <v>558451.43246987998</v>
      </c>
      <c r="G9" s="136">
        <f>NP!J9+QS!C9+JP!D11</f>
        <v>8923846.7087021209</v>
      </c>
      <c r="H9" s="137">
        <f t="shared" si="1"/>
        <v>15.979629005935852</v>
      </c>
      <c r="I9" s="138">
        <f t="shared" si="2"/>
        <v>-13455.246154945393</v>
      </c>
    </row>
    <row r="10" spans="1:9">
      <c r="A10" s="60"/>
      <c r="B10" s="48" t="s">
        <v>52</v>
      </c>
      <c r="C10" s="49">
        <v>153.40504999999999</v>
      </c>
      <c r="D10" s="49">
        <v>307.4169</v>
      </c>
      <c r="E10" s="133">
        <f t="shared" si="0"/>
        <v>154.01185000000001</v>
      </c>
      <c r="F10" s="49">
        <v>33644.259216867496</v>
      </c>
      <c r="G10" s="133">
        <f>NP!J10+QS!C10+JP!D12</f>
        <v>628781.60634674993</v>
      </c>
      <c r="H10" s="134">
        <f t="shared" si="1"/>
        <v>18.689120253582853</v>
      </c>
      <c r="I10" s="135">
        <f t="shared" si="2"/>
        <v>2878.3459851267644</v>
      </c>
    </row>
    <row r="11" spans="1:9">
      <c r="A11" s="60"/>
      <c r="B11" s="51" t="s">
        <v>53</v>
      </c>
      <c r="C11" s="52">
        <v>1179.5325</v>
      </c>
      <c r="D11" s="52">
        <v>1461.5768</v>
      </c>
      <c r="E11" s="136">
        <f t="shared" si="0"/>
        <v>282.04430000000002</v>
      </c>
      <c r="F11" s="52">
        <v>642359.818554217</v>
      </c>
      <c r="G11" s="136">
        <f>NP!J11+QS!C11+JP!D13</f>
        <v>7366068.5096237594</v>
      </c>
      <c r="H11" s="137">
        <f t="shared" si="1"/>
        <v>11.467199997351706</v>
      </c>
      <c r="I11" s="138">
        <f t="shared" si="2"/>
        <v>3234.2583962130639</v>
      </c>
    </row>
    <row r="12" spans="1:9">
      <c r="A12" s="60"/>
      <c r="B12" s="48" t="s">
        <v>54</v>
      </c>
      <c r="C12" s="49">
        <v>210.26900000000001</v>
      </c>
      <c r="D12" s="49">
        <v>397.49795</v>
      </c>
      <c r="E12" s="133">
        <f t="shared" si="0"/>
        <v>187.22895</v>
      </c>
      <c r="F12" s="49">
        <v>60735.192168674701</v>
      </c>
      <c r="G12" s="133">
        <f>NP!J12+QS!C12+JP!D14</f>
        <v>912413.98736561032</v>
      </c>
      <c r="H12" s="134">
        <f t="shared" si="1"/>
        <v>15.022822103396665</v>
      </c>
      <c r="I12" s="135">
        <f t="shared" si="2"/>
        <v>2812.707208455749</v>
      </c>
    </row>
    <row r="13" spans="1:9">
      <c r="A13" s="60"/>
      <c r="B13" s="51" t="s">
        <v>55</v>
      </c>
      <c r="C13" s="52">
        <v>1003.4841</v>
      </c>
      <c r="D13" s="52">
        <v>1270.50325</v>
      </c>
      <c r="E13" s="136">
        <f t="shared" si="0"/>
        <v>267.01914999999997</v>
      </c>
      <c r="F13" s="52">
        <v>109178.254939759</v>
      </c>
      <c r="G13" s="136">
        <f>NP!J13+QS!C13+JP!D15</f>
        <v>1572637.0159377982</v>
      </c>
      <c r="H13" s="137">
        <f t="shared" si="1"/>
        <v>14.404306212858302</v>
      </c>
      <c r="I13" s="138">
        <f t="shared" si="2"/>
        <v>3846.2256012971425</v>
      </c>
    </row>
    <row r="14" spans="1:9">
      <c r="A14" s="60"/>
      <c r="B14" s="48" t="s">
        <v>56</v>
      </c>
      <c r="C14" s="49">
        <v>175.0693</v>
      </c>
      <c r="D14" s="49">
        <v>449.92619999999999</v>
      </c>
      <c r="E14" s="133">
        <f t="shared" si="0"/>
        <v>274.8569</v>
      </c>
      <c r="F14" s="49">
        <v>39990.662891566302</v>
      </c>
      <c r="G14" s="133">
        <f>NP!J14+QS!C14+JP!D16</f>
        <v>772663.54529987869</v>
      </c>
      <c r="H14" s="134">
        <f t="shared" si="1"/>
        <v>19.321098712340351</v>
      </c>
      <c r="I14" s="135">
        <f t="shared" si="2"/>
        <v>5310.5372966678606</v>
      </c>
    </row>
    <row r="15" spans="1:9">
      <c r="A15" s="60"/>
      <c r="B15" s="51" t="s">
        <v>57</v>
      </c>
      <c r="C15" s="52">
        <v>2655.8829999999998</v>
      </c>
      <c r="D15" s="52">
        <v>3356.0527000000002</v>
      </c>
      <c r="E15" s="136">
        <f t="shared" si="0"/>
        <v>700.16970000000038</v>
      </c>
      <c r="F15" s="52">
        <v>1413029.9554819299</v>
      </c>
      <c r="G15" s="136">
        <f>NP!J15+QS!C15+JP!D17</f>
        <v>10385970.959657602</v>
      </c>
      <c r="H15" s="137">
        <f t="shared" si="1"/>
        <v>7.3501420966800017</v>
      </c>
      <c r="I15" s="138">
        <f t="shared" si="2"/>
        <v>5146.3467867898107</v>
      </c>
    </row>
    <row r="16" spans="1:9">
      <c r="A16" s="60"/>
      <c r="B16" s="48" t="s">
        <v>58</v>
      </c>
      <c r="C16" s="49">
        <v>4345.3969999999999</v>
      </c>
      <c r="D16" s="49">
        <v>1189.2781500000001</v>
      </c>
      <c r="E16" s="133">
        <f t="shared" si="0"/>
        <v>-3156.1188499999998</v>
      </c>
      <c r="F16" s="49">
        <v>462950.785795181</v>
      </c>
      <c r="G16" s="133">
        <f>NP!J16+QS!C16+JP!D18</f>
        <v>6730079.1695661601</v>
      </c>
      <c r="H16" s="134">
        <f t="shared" si="1"/>
        <v>14.537353377651867</v>
      </c>
      <c r="I16" s="135">
        <f t="shared" si="2"/>
        <v>-45881.61502431822</v>
      </c>
    </row>
    <row r="17" spans="1:9">
      <c r="A17" s="60"/>
      <c r="B17" s="51" t="s">
        <v>59</v>
      </c>
      <c r="C17" s="52">
        <v>2633.6959499999998</v>
      </c>
      <c r="D17" s="52">
        <v>3698.8122199999998</v>
      </c>
      <c r="E17" s="136">
        <f t="shared" si="0"/>
        <v>1065.11627</v>
      </c>
      <c r="F17" s="52">
        <v>365581.586650602</v>
      </c>
      <c r="G17" s="136">
        <f>NP!J17+QS!C17+JP!D19</f>
        <v>5811416.8806603905</v>
      </c>
      <c r="H17" s="137">
        <f t="shared" si="1"/>
        <v>15.89636101178845</v>
      </c>
      <c r="I17" s="138">
        <f t="shared" si="2"/>
        <v>16931.472747449541</v>
      </c>
    </row>
    <row r="18" spans="1:9">
      <c r="A18" s="60"/>
      <c r="B18" s="48" t="s">
        <v>60</v>
      </c>
      <c r="C18" s="49">
        <v>10049.90755</v>
      </c>
      <c r="D18" s="49">
        <v>4216.4026400000002</v>
      </c>
      <c r="E18" s="133">
        <f t="shared" si="0"/>
        <v>-5833.5049099999997</v>
      </c>
      <c r="F18" s="49">
        <v>981531.39366265002</v>
      </c>
      <c r="G18" s="133">
        <f>NP!J18+QS!C18+JP!D20</f>
        <v>7786270.882808269</v>
      </c>
      <c r="H18" s="134">
        <f t="shared" si="1"/>
        <v>7.9327782413084913</v>
      </c>
      <c r="I18" s="135">
        <f t="shared" si="2"/>
        <v>-46275.900820614246</v>
      </c>
    </row>
    <row r="19" spans="1:9">
      <c r="A19" s="60"/>
      <c r="B19" s="51" t="s">
        <v>61</v>
      </c>
      <c r="C19" s="52">
        <v>6050.665</v>
      </c>
      <c r="D19" s="52">
        <v>2942.7635500000001</v>
      </c>
      <c r="E19" s="136">
        <f t="shared" si="0"/>
        <v>-3107.9014499999998</v>
      </c>
      <c r="F19" s="52">
        <v>585120.48192771105</v>
      </c>
      <c r="G19" s="136">
        <f>NP!J19+QS!C19+JP!D21</f>
        <v>7958680.9455645792</v>
      </c>
      <c r="H19" s="137">
        <f t="shared" si="1"/>
        <v>13.601781498648407</v>
      </c>
      <c r="I19" s="138">
        <f t="shared" si="2"/>
        <v>-42272.996442232557</v>
      </c>
    </row>
    <row r="20" spans="1:9">
      <c r="A20" s="60"/>
      <c r="B20" s="48" t="s">
        <v>62</v>
      </c>
      <c r="C20" s="49">
        <v>510.3664</v>
      </c>
      <c r="D20" s="49">
        <v>507.52404999999999</v>
      </c>
      <c r="E20" s="133">
        <f t="shared" si="0"/>
        <v>-2.8423500000000104</v>
      </c>
      <c r="F20" s="49">
        <v>182034.702891566</v>
      </c>
      <c r="G20" s="133">
        <f>NP!J20+QS!C20+JP!D22</f>
        <v>2285349.2056293488</v>
      </c>
      <c r="H20" s="134">
        <f t="shared" si="1"/>
        <v>12.554469940771019</v>
      </c>
      <c r="I20" s="135">
        <f t="shared" si="2"/>
        <v>-35.684197636150635</v>
      </c>
    </row>
    <row r="21" spans="1:9">
      <c r="A21" s="60"/>
      <c r="B21" s="51" t="s">
        <v>63</v>
      </c>
      <c r="C21" s="52">
        <v>644.9896</v>
      </c>
      <c r="D21" s="52">
        <v>279.137</v>
      </c>
      <c r="E21" s="136">
        <f t="shared" si="0"/>
        <v>-365.8526</v>
      </c>
      <c r="F21" s="52">
        <v>85119.487999999998</v>
      </c>
      <c r="G21" s="136">
        <f>NP!J21+QS!C21+JP!D23</f>
        <v>1263694.6541528706</v>
      </c>
      <c r="H21" s="137">
        <f t="shared" si="1"/>
        <v>14.846126120411705</v>
      </c>
      <c r="I21" s="138">
        <f t="shared" si="2"/>
        <v>-5431.4938410805353</v>
      </c>
    </row>
    <row r="22" spans="1:9">
      <c r="A22" s="60"/>
      <c r="B22" s="48" t="s">
        <v>64</v>
      </c>
      <c r="C22" s="49">
        <v>9.0820000000000007</v>
      </c>
      <c r="D22" s="49">
        <v>84.972049999999996</v>
      </c>
      <c r="E22" s="133">
        <f t="shared" si="0"/>
        <v>75.890050000000002</v>
      </c>
      <c r="F22" s="49">
        <v>26498.0896987952</v>
      </c>
      <c r="G22" s="133">
        <f>NP!J22+QS!C22+JP!D24</f>
        <v>369925.68963660812</v>
      </c>
      <c r="H22" s="134">
        <f t="shared" si="1"/>
        <v>13.960466352162273</v>
      </c>
      <c r="I22" s="135">
        <f t="shared" si="2"/>
        <v>1059.4604894889126</v>
      </c>
    </row>
    <row r="23" spans="1:9">
      <c r="A23" s="60"/>
      <c r="B23" s="51" t="s">
        <v>65</v>
      </c>
      <c r="C23" s="52">
        <v>1755.65175</v>
      </c>
      <c r="D23" s="52">
        <v>3775.0102200000001</v>
      </c>
      <c r="E23" s="136">
        <f t="shared" si="0"/>
        <v>2019.3584700000001</v>
      </c>
      <c r="F23" s="52">
        <v>666743.38163855404</v>
      </c>
      <c r="G23" s="136">
        <f>NP!J23+QS!C23+JP!D25</f>
        <v>11061191.833891129</v>
      </c>
      <c r="H23" s="137">
        <f t="shared" si="1"/>
        <v>16.589878712718104</v>
      </c>
      <c r="I23" s="138">
        <f t="shared" si="2"/>
        <v>33500.912094799998</v>
      </c>
    </row>
    <row r="24" spans="1:9">
      <c r="A24" s="60"/>
      <c r="B24" s="48" t="s">
        <v>66</v>
      </c>
      <c r="C24" s="49">
        <v>682.43899999999996</v>
      </c>
      <c r="D24" s="49">
        <v>3711.5008499999999</v>
      </c>
      <c r="E24" s="133">
        <f t="shared" si="0"/>
        <v>3029.06185</v>
      </c>
      <c r="F24" s="49">
        <v>274379.40274698799</v>
      </c>
      <c r="G24" s="133">
        <f>NP!J24+QS!C24+JP!D26</f>
        <v>4449806.696449725</v>
      </c>
      <c r="H24" s="134">
        <f t="shared" si="1"/>
        <v>16.217714055427844</v>
      </c>
      <c r="I24" s="135">
        <f t="shared" si="2"/>
        <v>49124.458939505268</v>
      </c>
    </row>
    <row r="25" spans="1:9">
      <c r="A25" s="60"/>
      <c r="B25" s="51" t="s">
        <v>67</v>
      </c>
      <c r="C25" s="52">
        <v>2854.3396499999999</v>
      </c>
      <c r="D25" s="52">
        <v>7747.2615500000002</v>
      </c>
      <c r="E25" s="136">
        <f t="shared" si="0"/>
        <v>4892.9219000000003</v>
      </c>
      <c r="F25" s="52">
        <v>914683.81680722896</v>
      </c>
      <c r="G25" s="136">
        <f>NP!J25+QS!C25+JP!D27</f>
        <v>16075001.262230344</v>
      </c>
      <c r="H25" s="137">
        <f t="shared" si="1"/>
        <v>17.574380312468321</v>
      </c>
      <c r="I25" s="138">
        <f t="shared" si="2"/>
        <v>85990.070309805102</v>
      </c>
    </row>
    <row r="26" spans="1:9">
      <c r="A26" s="60"/>
      <c r="B26" s="48" t="s">
        <v>68</v>
      </c>
      <c r="C26" s="49">
        <v>2389.9740000000002</v>
      </c>
      <c r="D26" s="49">
        <v>1007.4538</v>
      </c>
      <c r="E26" s="133">
        <f t="shared" si="0"/>
        <v>-1382.5202000000002</v>
      </c>
      <c r="F26" s="49">
        <v>319011.189759036</v>
      </c>
      <c r="G26" s="133">
        <f>NP!J26+QS!C26+JP!D28</f>
        <v>5667228.7128996812</v>
      </c>
      <c r="H26" s="134">
        <f t="shared" si="1"/>
        <v>17.764984097204874</v>
      </c>
      <c r="I26" s="135">
        <f t="shared" si="2"/>
        <v>-24560.449367064502</v>
      </c>
    </row>
    <row r="27" spans="1:9">
      <c r="A27" s="60"/>
      <c r="B27" s="51" t="s">
        <v>69</v>
      </c>
      <c r="C27" s="52">
        <v>1463.9449999999999</v>
      </c>
      <c r="D27" s="52">
        <v>3775.0192000000002</v>
      </c>
      <c r="E27" s="136">
        <f t="shared" si="0"/>
        <v>2311.0742</v>
      </c>
      <c r="F27" s="52">
        <v>658057.53844578296</v>
      </c>
      <c r="G27" s="136">
        <f>NP!J27+QS!C27+JP!D29</f>
        <v>9382819.1292807683</v>
      </c>
      <c r="H27" s="137">
        <f t="shared" si="1"/>
        <v>14.258356725828792</v>
      </c>
      <c r="I27" s="138">
        <f t="shared" si="2"/>
        <v>32952.120363459391</v>
      </c>
    </row>
    <row r="28" spans="1:9">
      <c r="A28" s="60"/>
      <c r="B28" s="48" t="s">
        <v>70</v>
      </c>
      <c r="C28" s="49">
        <v>11083.59965</v>
      </c>
      <c r="D28" s="49">
        <v>10768.36299</v>
      </c>
      <c r="E28" s="133">
        <f t="shared" si="0"/>
        <v>-315.23666000000048</v>
      </c>
      <c r="F28" s="49">
        <v>1846034.622</v>
      </c>
      <c r="G28" s="133">
        <f>NP!J28+QS!C28+JP!D30</f>
        <v>22384182.676312</v>
      </c>
      <c r="H28" s="134">
        <f t="shared" si="1"/>
        <v>12.125548681238113</v>
      </c>
      <c r="I28" s="135">
        <f t="shared" si="2"/>
        <v>-3822.4174669409135</v>
      </c>
    </row>
    <row r="29" spans="1:9">
      <c r="A29" s="60"/>
      <c r="B29" s="51" t="s">
        <v>71</v>
      </c>
      <c r="C29" s="52">
        <v>269.89</v>
      </c>
      <c r="D29" s="52">
        <v>2242.56756</v>
      </c>
      <c r="E29" s="136">
        <f t="shared" si="0"/>
        <v>1972.6775600000001</v>
      </c>
      <c r="F29" s="52">
        <v>365479.02316867502</v>
      </c>
      <c r="G29" s="136">
        <f>NP!J29+QS!C29+JP!D31</f>
        <v>6176219.8750611208</v>
      </c>
      <c r="H29" s="137">
        <f t="shared" si="1"/>
        <v>16.898972262522125</v>
      </c>
      <c r="I29" s="138">
        <f t="shared" si="2"/>
        <v>33336.22336933983</v>
      </c>
    </row>
    <row r="30" spans="1:9">
      <c r="A30" s="60"/>
      <c r="B30" s="48" t="s">
        <v>72</v>
      </c>
      <c r="C30" s="49">
        <v>4267.4740000000002</v>
      </c>
      <c r="D30" s="49">
        <v>4714.8715899999997</v>
      </c>
      <c r="E30" s="133">
        <f t="shared" si="0"/>
        <v>447.39758999999958</v>
      </c>
      <c r="F30" s="49">
        <v>297038.63357831299</v>
      </c>
      <c r="G30" s="133">
        <f>NP!J30+QS!C30+JP!D32</f>
        <v>4791039.575376045</v>
      </c>
      <c r="H30" s="134">
        <f t="shared" si="1"/>
        <v>16.129348285979464</v>
      </c>
      <c r="I30" s="135">
        <f t="shared" si="2"/>
        <v>7216.2315514178363</v>
      </c>
    </row>
    <row r="31" spans="1:9">
      <c r="A31" s="60"/>
      <c r="B31" s="51" t="s">
        <v>73</v>
      </c>
      <c r="C31" s="52">
        <v>5365.9473600000001</v>
      </c>
      <c r="D31" s="52">
        <v>9358.7622499999998</v>
      </c>
      <c r="E31" s="136">
        <f t="shared" si="0"/>
        <v>3992.8148899999997</v>
      </c>
      <c r="F31" s="52">
        <v>2298604.7043253002</v>
      </c>
      <c r="G31" s="136">
        <f>NP!J31+QS!C31+JP!D33</f>
        <v>19859316.198544972</v>
      </c>
      <c r="H31" s="137">
        <f t="shared" si="1"/>
        <v>8.6397265963893481</v>
      </c>
      <c r="I31" s="138">
        <f t="shared" si="2"/>
        <v>34496.828999592406</v>
      </c>
    </row>
    <row r="32" spans="1:9">
      <c r="A32" s="60"/>
      <c r="B32" s="48" t="s">
        <v>74</v>
      </c>
      <c r="C32" s="49">
        <v>231.55375000000001</v>
      </c>
      <c r="D32" s="49">
        <v>403.62975</v>
      </c>
      <c r="E32" s="133">
        <f t="shared" si="0"/>
        <v>172.07599999999999</v>
      </c>
      <c r="F32" s="49">
        <v>77198.137168674701</v>
      </c>
      <c r="G32" s="133">
        <f>NP!J32+QS!C32+JP!D34</f>
        <v>1357946.0370606859</v>
      </c>
      <c r="H32" s="134">
        <f t="shared" si="1"/>
        <v>17.590399028588354</v>
      </c>
      <c r="I32" s="135">
        <f t="shared" si="2"/>
        <v>3026.8855032433694</v>
      </c>
    </row>
    <row r="33" spans="1:9" s="54" customFormat="1">
      <c r="A33" s="59"/>
      <c r="B33" s="55" t="s">
        <v>75</v>
      </c>
      <c r="C33" s="56">
        <f>SUM(C7:C32)</f>
        <v>89740.514610000027</v>
      </c>
      <c r="D33" s="56">
        <f>SUM(D7:D32)</f>
        <v>89740.514609999984</v>
      </c>
      <c r="E33" s="56">
        <f>SUM(E7:E32)</f>
        <v>2.7000623958883807E-12</v>
      </c>
      <c r="F33" s="56">
        <f>SUM(F7:F32)</f>
        <v>18061148.685590368</v>
      </c>
      <c r="G33" s="56">
        <f>SUM(G7:G32)</f>
        <v>234910634.81888244</v>
      </c>
      <c r="H33" s="139">
        <f t="shared" si="1"/>
        <v>13.006406121128938</v>
      </c>
      <c r="I33" s="57">
        <f>SUM(I7:I32)</f>
        <v>37576.33887441134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2011</v>
      </c>
      <c r="C1" s="141"/>
      <c r="D1" s="142" t="str">
        <f>Info!A4</f>
        <v>Referenzjahr 2015</v>
      </c>
      <c r="E1" s="143"/>
      <c r="F1" s="143"/>
      <c r="H1" s="21" t="str">
        <f>Info!$C$28</f>
        <v>FA_2015_20140616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2011</v>
      </c>
      <c r="D5" s="144">
        <f>QS!D1</f>
        <v>2011</v>
      </c>
      <c r="E5" s="144">
        <f>VERM!E1</f>
        <v>2011</v>
      </c>
      <c r="F5" s="144">
        <f>JP!D1</f>
        <v>2011</v>
      </c>
      <c r="G5" s="144">
        <f>REPART!D1</f>
        <v>2011</v>
      </c>
      <c r="H5" s="145">
        <f>Info!$C$31</f>
        <v>2011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36444289.200000003</v>
      </c>
      <c r="D7" s="130">
        <f>QS!C7</f>
        <v>1968578.07852814</v>
      </c>
      <c r="E7" s="130">
        <f>VERM!D9</f>
        <v>2802331.4160000002</v>
      </c>
      <c r="F7" s="146">
        <f>JP!D9</f>
        <v>11612808.4275</v>
      </c>
      <c r="G7" s="130">
        <f>REPART!I7</f>
        <v>-69473.445508670018</v>
      </c>
      <c r="H7" s="132">
        <f t="shared" ref="H7:H32" si="0">SUM(C7:G7)</f>
        <v>52758533.676519483</v>
      </c>
      <c r="J7" s="147"/>
    </row>
    <row r="8" spans="1:10">
      <c r="B8" s="48" t="s">
        <v>50</v>
      </c>
      <c r="C8" s="133">
        <f>NP!J8</f>
        <v>15571543.899999999</v>
      </c>
      <c r="D8" s="133">
        <f>QS!C8</f>
        <v>631717.01179608004</v>
      </c>
      <c r="E8" s="133">
        <f>VERM!D10</f>
        <v>1146868.9933280002</v>
      </c>
      <c r="F8" s="148">
        <f>JP!D10</f>
        <v>4709146.443</v>
      </c>
      <c r="G8" s="133">
        <f>REPART!I8</f>
        <v>-32077.497944738174</v>
      </c>
      <c r="H8" s="135">
        <f t="shared" si="0"/>
        <v>22027198.850179341</v>
      </c>
      <c r="J8" s="147"/>
    </row>
    <row r="9" spans="1:10">
      <c r="B9" s="51" t="s">
        <v>51</v>
      </c>
      <c r="C9" s="136">
        <f>NP!J9</f>
        <v>6479996.8000000007</v>
      </c>
      <c r="D9" s="136">
        <f>QS!C9</f>
        <v>271307.849902121</v>
      </c>
      <c r="E9" s="136">
        <f>VERM!D11</f>
        <v>502219.61259199999</v>
      </c>
      <c r="F9" s="149">
        <f>JP!D11</f>
        <v>2172542.0587999998</v>
      </c>
      <c r="G9" s="136">
        <f>REPART!I9</f>
        <v>-13455.246154945393</v>
      </c>
      <c r="H9" s="138">
        <f t="shared" si="0"/>
        <v>9412611.0751391761</v>
      </c>
      <c r="J9" s="147"/>
    </row>
    <row r="10" spans="1:10">
      <c r="B10" s="48" t="s">
        <v>52</v>
      </c>
      <c r="C10" s="133">
        <f>NP!J10</f>
        <v>452188.39999999991</v>
      </c>
      <c r="D10" s="133">
        <f>QS!C10</f>
        <v>29299.388346750002</v>
      </c>
      <c r="E10" s="133">
        <f>VERM!D12</f>
        <v>44418.766464</v>
      </c>
      <c r="F10" s="148">
        <f>JP!D12</f>
        <v>147293.818</v>
      </c>
      <c r="G10" s="133">
        <f>REPART!I10</f>
        <v>2878.3459851267644</v>
      </c>
      <c r="H10" s="135">
        <f t="shared" si="0"/>
        <v>676078.71879587672</v>
      </c>
      <c r="J10" s="147"/>
    </row>
    <row r="11" spans="1:10">
      <c r="B11" s="51" t="s">
        <v>53</v>
      </c>
      <c r="C11" s="136">
        <f>NP!J11</f>
        <v>6110860.7999999998</v>
      </c>
      <c r="D11" s="136">
        <f>QS!C11</f>
        <v>133239.028823759</v>
      </c>
      <c r="E11" s="136">
        <f>VERM!D13</f>
        <v>682221.56174399995</v>
      </c>
      <c r="F11" s="149">
        <f>JP!D13</f>
        <v>1121968.6808</v>
      </c>
      <c r="G11" s="136">
        <f>REPART!I11</f>
        <v>3234.2583962130639</v>
      </c>
      <c r="H11" s="138">
        <f t="shared" si="0"/>
        <v>8051524.3297639722</v>
      </c>
      <c r="J11" s="147"/>
    </row>
    <row r="12" spans="1:10">
      <c r="B12" s="48" t="s">
        <v>54</v>
      </c>
      <c r="C12" s="133">
        <f>NP!J12</f>
        <v>641642.89999999991</v>
      </c>
      <c r="D12" s="133">
        <f>QS!C12</f>
        <v>31692.037765610399</v>
      </c>
      <c r="E12" s="133">
        <f>VERM!D14</f>
        <v>63396.574864000002</v>
      </c>
      <c r="F12" s="148">
        <f>JP!D14</f>
        <v>239079.0496</v>
      </c>
      <c r="G12" s="133">
        <f>REPART!I12</f>
        <v>2812.707208455749</v>
      </c>
      <c r="H12" s="135">
        <f t="shared" si="0"/>
        <v>978623.26943806605</v>
      </c>
      <c r="J12" s="147"/>
    </row>
    <row r="13" spans="1:10">
      <c r="B13" s="51" t="s">
        <v>55</v>
      </c>
      <c r="C13" s="136">
        <f>NP!J13</f>
        <v>1196598.1000000001</v>
      </c>
      <c r="D13" s="136">
        <f>QS!C13</f>
        <v>29433.487537797901</v>
      </c>
      <c r="E13" s="136">
        <f>VERM!D15</f>
        <v>191995.833912</v>
      </c>
      <c r="F13" s="149">
        <f>JP!D15</f>
        <v>346605.42839999998</v>
      </c>
      <c r="G13" s="136">
        <f>REPART!I13</f>
        <v>3846.2256012971425</v>
      </c>
      <c r="H13" s="138">
        <f t="shared" si="0"/>
        <v>1768479.0754510954</v>
      </c>
      <c r="J13" s="147"/>
    </row>
    <row r="14" spans="1:10">
      <c r="B14" s="48" t="s">
        <v>56</v>
      </c>
      <c r="C14" s="133">
        <f>NP!J14</f>
        <v>561553.79999999993</v>
      </c>
      <c r="D14" s="133">
        <f>QS!C14</f>
        <v>45545.0862998788</v>
      </c>
      <c r="E14" s="133">
        <f>VERM!D16</f>
        <v>50106.705320000001</v>
      </c>
      <c r="F14" s="148">
        <f>JP!D16</f>
        <v>165564.65900000001</v>
      </c>
      <c r="G14" s="133">
        <f>REPART!I14</f>
        <v>5310.5372966678606</v>
      </c>
      <c r="H14" s="135">
        <f t="shared" si="0"/>
        <v>828080.78791654645</v>
      </c>
      <c r="J14" s="147"/>
    </row>
    <row r="15" spans="1:10">
      <c r="B15" s="51" t="s">
        <v>57</v>
      </c>
      <c r="C15" s="136">
        <f>NP!J15</f>
        <v>6718838.1999999993</v>
      </c>
      <c r="D15" s="136">
        <f>QS!C15</f>
        <v>261687.552857603</v>
      </c>
      <c r="E15" s="136">
        <f>VERM!D17</f>
        <v>415515.86638684396</v>
      </c>
      <c r="F15" s="149">
        <f>JP!D17</f>
        <v>3405445.2067999998</v>
      </c>
      <c r="G15" s="136">
        <f>REPART!I15</f>
        <v>5146.3467867898107</v>
      </c>
      <c r="H15" s="138">
        <f t="shared" si="0"/>
        <v>10806633.172831235</v>
      </c>
      <c r="J15" s="147"/>
    </row>
    <row r="16" spans="1:10">
      <c r="B16" s="48" t="s">
        <v>58</v>
      </c>
      <c r="C16" s="133">
        <f>NP!J16</f>
        <v>4570900.3999999994</v>
      </c>
      <c r="D16" s="133">
        <f>QS!C16</f>
        <v>228743.41206616099</v>
      </c>
      <c r="E16" s="133">
        <f>VERM!D18</f>
        <v>203800.838024</v>
      </c>
      <c r="F16" s="148">
        <f>JP!D18</f>
        <v>1930435.3574999999</v>
      </c>
      <c r="G16" s="133">
        <f>REPART!I16</f>
        <v>-45881.61502431822</v>
      </c>
      <c r="H16" s="135">
        <f t="shared" si="0"/>
        <v>6887998.3925658418</v>
      </c>
      <c r="J16" s="147"/>
    </row>
    <row r="17" spans="2:10">
      <c r="B17" s="51" t="s">
        <v>59</v>
      </c>
      <c r="C17" s="136">
        <f>NP!J17</f>
        <v>4458564.3</v>
      </c>
      <c r="D17" s="136">
        <f>QS!C17</f>
        <v>162496.98436038999</v>
      </c>
      <c r="E17" s="136">
        <f>VERM!D19</f>
        <v>165373.63331999999</v>
      </c>
      <c r="F17" s="149">
        <f>JP!D19</f>
        <v>1190355.5963000001</v>
      </c>
      <c r="G17" s="136">
        <f>REPART!I17</f>
        <v>16931.472747449541</v>
      </c>
      <c r="H17" s="138">
        <f t="shared" si="0"/>
        <v>5993721.9867278403</v>
      </c>
      <c r="J17" s="147"/>
    </row>
    <row r="18" spans="2:10">
      <c r="B18" s="48" t="s">
        <v>60</v>
      </c>
      <c r="C18" s="133">
        <f>NP!J18</f>
        <v>4465168.3000000007</v>
      </c>
      <c r="D18" s="133">
        <f>QS!C18</f>
        <v>668796.65560826799</v>
      </c>
      <c r="E18" s="133">
        <f>VERM!D20</f>
        <v>360669.41940800002</v>
      </c>
      <c r="F18" s="148">
        <f>JP!D20</f>
        <v>2652305.9271999998</v>
      </c>
      <c r="G18" s="133">
        <f>REPART!I18</f>
        <v>-46275.900820614246</v>
      </c>
      <c r="H18" s="135">
        <f t="shared" si="0"/>
        <v>8100664.4013956552</v>
      </c>
      <c r="J18" s="147"/>
    </row>
    <row r="19" spans="2:10">
      <c r="B19" s="51" t="s">
        <v>61</v>
      </c>
      <c r="C19" s="136">
        <f>NP!J19</f>
        <v>6294538.7000000002</v>
      </c>
      <c r="D19" s="136">
        <f>QS!C19</f>
        <v>364825.99746457901</v>
      </c>
      <c r="E19" s="136">
        <f>VERM!D21</f>
        <v>282686.73495200003</v>
      </c>
      <c r="F19" s="149">
        <f>JP!D21</f>
        <v>1299316.2481</v>
      </c>
      <c r="G19" s="136">
        <f>REPART!I19</f>
        <v>-42272.996442232557</v>
      </c>
      <c r="H19" s="138">
        <f t="shared" si="0"/>
        <v>8199094.684074346</v>
      </c>
      <c r="J19" s="147"/>
    </row>
    <row r="20" spans="2:10">
      <c r="B20" s="48" t="s">
        <v>62</v>
      </c>
      <c r="C20" s="133">
        <f>NP!J20</f>
        <v>1237632.2999999998</v>
      </c>
      <c r="D20" s="133">
        <f>QS!C20</f>
        <v>161643.15402934901</v>
      </c>
      <c r="E20" s="133">
        <f>VERM!D22</f>
        <v>88510.698672000013</v>
      </c>
      <c r="F20" s="148">
        <f>JP!D22</f>
        <v>886073.75160000008</v>
      </c>
      <c r="G20" s="133">
        <f>REPART!I20</f>
        <v>-35.684197636150635</v>
      </c>
      <c r="H20" s="135">
        <f t="shared" si="0"/>
        <v>2373824.2201037128</v>
      </c>
      <c r="J20" s="147"/>
    </row>
    <row r="21" spans="2:10">
      <c r="B21" s="51" t="s">
        <v>63</v>
      </c>
      <c r="C21" s="136">
        <f>NP!J21</f>
        <v>910568.8</v>
      </c>
      <c r="D21" s="136">
        <f>QS!C21</f>
        <v>42413.702352870503</v>
      </c>
      <c r="E21" s="136">
        <f>VERM!D23</f>
        <v>92392.68993600001</v>
      </c>
      <c r="F21" s="149">
        <f>JP!D23</f>
        <v>310712.15179999999</v>
      </c>
      <c r="G21" s="136">
        <f>REPART!I21</f>
        <v>-5431.4938410805353</v>
      </c>
      <c r="H21" s="138">
        <f t="shared" si="0"/>
        <v>1350655.8502477901</v>
      </c>
      <c r="J21" s="147"/>
    </row>
    <row r="22" spans="2:10">
      <c r="B22" s="48" t="s">
        <v>64</v>
      </c>
      <c r="C22" s="133">
        <f>NP!J22</f>
        <v>277451.40000000002</v>
      </c>
      <c r="D22" s="133">
        <f>QS!C22</f>
        <v>8350.6973366081293</v>
      </c>
      <c r="E22" s="133">
        <f>VERM!D24</f>
        <v>32187.662096</v>
      </c>
      <c r="F22" s="148">
        <f>JP!D24</f>
        <v>84123.592299999989</v>
      </c>
      <c r="G22" s="133">
        <f>REPART!I22</f>
        <v>1059.4604894889126</v>
      </c>
      <c r="H22" s="135">
        <f t="shared" si="0"/>
        <v>403172.81222209707</v>
      </c>
      <c r="J22" s="147"/>
    </row>
    <row r="23" spans="2:10">
      <c r="B23" s="51" t="s">
        <v>65</v>
      </c>
      <c r="C23" s="136">
        <f>NP!J23</f>
        <v>7470497.7000000002</v>
      </c>
      <c r="D23" s="136">
        <f>QS!C23</f>
        <v>494232.72199112899</v>
      </c>
      <c r="E23" s="136">
        <f>VERM!D25</f>
        <v>676373.560176</v>
      </c>
      <c r="F23" s="149">
        <f>JP!D25</f>
        <v>3096461.4118999997</v>
      </c>
      <c r="G23" s="136">
        <f>REPART!I23</f>
        <v>33500.912094799998</v>
      </c>
      <c r="H23" s="138">
        <f t="shared" si="0"/>
        <v>11771066.306161927</v>
      </c>
      <c r="J23" s="147"/>
    </row>
    <row r="24" spans="2:10">
      <c r="B24" s="48" t="s">
        <v>66</v>
      </c>
      <c r="C24" s="133">
        <f>NP!J24</f>
        <v>3268764.8</v>
      </c>
      <c r="D24" s="133">
        <f>QS!C24</f>
        <v>380766.08284972497</v>
      </c>
      <c r="E24" s="133">
        <f>VERM!D26</f>
        <v>398986.82748799998</v>
      </c>
      <c r="F24" s="148">
        <f>JP!D26</f>
        <v>800275.81359999999</v>
      </c>
      <c r="G24" s="133">
        <f>REPART!I24</f>
        <v>49124.458939505268</v>
      </c>
      <c r="H24" s="135">
        <f t="shared" si="0"/>
        <v>4897917.9828772293</v>
      </c>
      <c r="J24" s="147"/>
    </row>
    <row r="25" spans="2:10">
      <c r="B25" s="51" t="s">
        <v>67</v>
      </c>
      <c r="C25" s="136">
        <f>NP!J25</f>
        <v>11600601</v>
      </c>
      <c r="D25" s="136">
        <f>QS!C25</f>
        <v>573845.09813034604</v>
      </c>
      <c r="E25" s="136">
        <f>VERM!D27</f>
        <v>773619.16435209522</v>
      </c>
      <c r="F25" s="149">
        <f>JP!D27</f>
        <v>3900555.1640999997</v>
      </c>
      <c r="G25" s="136">
        <f>REPART!I25</f>
        <v>85990.070309805102</v>
      </c>
      <c r="H25" s="138">
        <f t="shared" si="0"/>
        <v>16934610.496892247</v>
      </c>
      <c r="J25" s="147"/>
    </row>
    <row r="26" spans="2:10">
      <c r="B26" s="48" t="s">
        <v>68</v>
      </c>
      <c r="C26" s="133">
        <f>NP!J26</f>
        <v>4138551.2</v>
      </c>
      <c r="D26" s="133">
        <f>QS!C26</f>
        <v>273913.76129968098</v>
      </c>
      <c r="E26" s="133">
        <f>VERM!D28</f>
        <v>339977.41279999999</v>
      </c>
      <c r="F26" s="148">
        <f>JP!D28</f>
        <v>1254763.7516000001</v>
      </c>
      <c r="G26" s="133">
        <f>REPART!I26</f>
        <v>-24560.449367064502</v>
      </c>
      <c r="H26" s="135">
        <f t="shared" si="0"/>
        <v>5982645.6763326172</v>
      </c>
      <c r="J26" s="147"/>
    </row>
    <row r="27" spans="2:10">
      <c r="B27" s="51" t="s">
        <v>69</v>
      </c>
      <c r="C27" s="136">
        <f>NP!J27</f>
        <v>6188314.0999999996</v>
      </c>
      <c r="D27" s="136">
        <f>QS!C27</f>
        <v>889581.22038076899</v>
      </c>
      <c r="E27" s="136">
        <f>VERM!D29</f>
        <v>395792.02361600002</v>
      </c>
      <c r="F27" s="149">
        <f>JP!D29</f>
        <v>2304923.8089000001</v>
      </c>
      <c r="G27" s="136">
        <f>REPART!I27</f>
        <v>32952.120363459391</v>
      </c>
      <c r="H27" s="138">
        <f t="shared" si="0"/>
        <v>9811563.2732602283</v>
      </c>
      <c r="J27" s="147"/>
    </row>
    <row r="28" spans="2:10">
      <c r="B28" s="48" t="s">
        <v>70</v>
      </c>
      <c r="C28" s="133">
        <f>NP!J28</f>
        <v>15287259.899999999</v>
      </c>
      <c r="D28" s="133">
        <f>QS!C28</f>
        <v>1250337.472812</v>
      </c>
      <c r="E28" s="133">
        <f>VERM!D30</f>
        <v>922038.81529599999</v>
      </c>
      <c r="F28" s="148">
        <f>JP!D30</f>
        <v>5846585.3035000004</v>
      </c>
      <c r="G28" s="133">
        <f>REPART!I28</f>
        <v>-3822.4174669409135</v>
      </c>
      <c r="H28" s="135">
        <f t="shared" si="0"/>
        <v>23302399.074141059</v>
      </c>
      <c r="J28" s="147"/>
    </row>
    <row r="29" spans="2:10">
      <c r="B29" s="51" t="s">
        <v>71</v>
      </c>
      <c r="C29" s="136">
        <f>NP!J29</f>
        <v>4599922.8</v>
      </c>
      <c r="D29" s="136">
        <f>QS!C29</f>
        <v>408283.217861121</v>
      </c>
      <c r="E29" s="136">
        <f>VERM!D31</f>
        <v>317567.72522399999</v>
      </c>
      <c r="F29" s="149">
        <f>JP!D31</f>
        <v>1168013.8572000002</v>
      </c>
      <c r="G29" s="136">
        <f>REPART!I29</f>
        <v>33336.22336933983</v>
      </c>
      <c r="H29" s="138">
        <f t="shared" si="0"/>
        <v>6527123.8236544607</v>
      </c>
      <c r="J29" s="147"/>
    </row>
    <row r="30" spans="2:10">
      <c r="B30" s="48" t="s">
        <v>72</v>
      </c>
      <c r="C30" s="133">
        <f>NP!J30</f>
        <v>2693122.2</v>
      </c>
      <c r="D30" s="133">
        <f>QS!C30</f>
        <v>232367.76037604499</v>
      </c>
      <c r="E30" s="133">
        <f>VERM!D32</f>
        <v>126313.212184</v>
      </c>
      <c r="F30" s="148">
        <f>JP!D32</f>
        <v>1865549.615</v>
      </c>
      <c r="G30" s="133">
        <f>REPART!I30</f>
        <v>7216.2315514178363</v>
      </c>
      <c r="H30" s="135">
        <f t="shared" si="0"/>
        <v>4924569.0191114629</v>
      </c>
      <c r="J30" s="147"/>
    </row>
    <row r="31" spans="2:10">
      <c r="B31" s="51" t="s">
        <v>73</v>
      </c>
      <c r="C31" s="136">
        <f>NP!J31</f>
        <v>11897753.5</v>
      </c>
      <c r="D31" s="136">
        <f>QS!C31</f>
        <v>2518973.9582449701</v>
      </c>
      <c r="E31" s="136">
        <f>VERM!D33</f>
        <v>678540.56359999999</v>
      </c>
      <c r="F31" s="149">
        <f>JP!D33</f>
        <v>5442588.7402999997</v>
      </c>
      <c r="G31" s="136">
        <f>REPART!I31</f>
        <v>34496.828999592406</v>
      </c>
      <c r="H31" s="138">
        <f t="shared" si="0"/>
        <v>20572353.591144562</v>
      </c>
      <c r="J31" s="147"/>
    </row>
    <row r="32" spans="2:10">
      <c r="B32" s="48" t="s">
        <v>74</v>
      </c>
      <c r="C32" s="133">
        <f>NP!J32</f>
        <v>894268.79999999981</v>
      </c>
      <c r="D32" s="133">
        <f>QS!C32</f>
        <v>81128.993360686101</v>
      </c>
      <c r="E32" s="133">
        <f>VERM!D34</f>
        <v>45741.928</v>
      </c>
      <c r="F32" s="148">
        <f>JP!D34</f>
        <v>382548.24370000005</v>
      </c>
      <c r="G32" s="133">
        <f>REPART!I32</f>
        <v>3026.8855032433694</v>
      </c>
      <c r="H32" s="135">
        <f t="shared" si="0"/>
        <v>1406714.8505639294</v>
      </c>
      <c r="J32" s="147"/>
    </row>
    <row r="33" spans="1:10">
      <c r="A33" s="59"/>
      <c r="B33" s="55" t="s">
        <v>75</v>
      </c>
      <c r="C33" s="56">
        <f t="shared" ref="C33:H33" si="1">SUM(C7:C32)</f>
        <v>164431392.30000001</v>
      </c>
      <c r="D33" s="56">
        <f t="shared" si="1"/>
        <v>12143200.412382439</v>
      </c>
      <c r="E33" s="56">
        <f t="shared" si="1"/>
        <v>11799648.239754936</v>
      </c>
      <c r="F33" s="56">
        <f t="shared" si="1"/>
        <v>58336042.106499992</v>
      </c>
      <c r="G33" s="56">
        <f t="shared" si="1"/>
        <v>37576.33887441134</v>
      </c>
      <c r="H33" s="57">
        <f t="shared" si="1"/>
        <v>246747859.39751184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5703125" style="1" customWidth="1"/>
  </cols>
  <sheetData>
    <row r="1" spans="1:10" ht="36.75" customHeight="1">
      <c r="B1" s="82" t="str">
        <f>"ASG "&amp;Info!C31&amp;" pro Einwohner"</f>
        <v>ASG 2011 pro Einwohner</v>
      </c>
      <c r="C1" s="82"/>
      <c r="D1" s="82"/>
      <c r="E1" s="142" t="str">
        <f>Info!A4</f>
        <v>Referenzjahr 2015</v>
      </c>
      <c r="F1" s="108"/>
      <c r="G1" s="109"/>
      <c r="I1" s="21" t="str">
        <f>Info!$C$28</f>
        <v>FA_2015_20140616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42</v>
      </c>
      <c r="D4" s="36" t="s">
        <v>112</v>
      </c>
      <c r="E4" s="36" t="s">
        <v>113</v>
      </c>
      <c r="F4" s="36" t="s">
        <v>114</v>
      </c>
      <c r="G4" s="36" t="s">
        <v>103</v>
      </c>
      <c r="H4" s="36" t="s">
        <v>115</v>
      </c>
      <c r="I4" s="38" t="s">
        <v>123</v>
      </c>
    </row>
    <row r="5" spans="1:10" s="39" customFormat="1" ht="11.25" customHeight="1">
      <c r="A5" s="69"/>
      <c r="B5" s="91" t="s">
        <v>111</v>
      </c>
      <c r="C5" s="144">
        <f>ASG_Total!C5</f>
        <v>2011</v>
      </c>
      <c r="D5" s="144">
        <f>ASG_Total!D5</f>
        <v>2011</v>
      </c>
      <c r="E5" s="144">
        <f>ASG_Total!E5</f>
        <v>2011</v>
      </c>
      <c r="F5" s="144">
        <f>ASG_Total!F5</f>
        <v>2011</v>
      </c>
      <c r="G5" s="144">
        <f>ASG_Total!G5</f>
        <v>2011</v>
      </c>
      <c r="H5" s="144">
        <f>Info!$C$31</f>
        <v>2011</v>
      </c>
      <c r="I5" s="92"/>
    </row>
    <row r="6" spans="1:10" s="39" customFormat="1" ht="11.25" customHeight="1">
      <c r="A6" s="69"/>
      <c r="B6" s="93" t="s">
        <v>46</v>
      </c>
      <c r="C6" s="42" t="s">
        <v>116</v>
      </c>
      <c r="D6" s="42" t="s">
        <v>116</v>
      </c>
      <c r="E6" s="42" t="s">
        <v>116</v>
      </c>
      <c r="F6" s="42" t="s">
        <v>116</v>
      </c>
      <c r="G6" s="42" t="s">
        <v>116</v>
      </c>
      <c r="H6" s="42" t="s">
        <v>116</v>
      </c>
      <c r="I6" s="43" t="s">
        <v>117</v>
      </c>
    </row>
    <row r="7" spans="1:10">
      <c r="B7" s="44" t="s">
        <v>49</v>
      </c>
      <c r="C7" s="130">
        <f>ASG_Total!C7/ASG_pro_Einwohner!$I7*1000</f>
        <v>26133.556011301222</v>
      </c>
      <c r="D7" s="130">
        <f>ASG_Total!D7/ASG_pro_Einwohner!$I7*1000</f>
        <v>1411.6325659558995</v>
      </c>
      <c r="E7" s="130">
        <f>ASG_Total!E7/ASG_pro_Einwohner!$I7*1000</f>
        <v>2009.502356332554</v>
      </c>
      <c r="F7" s="130">
        <f>ASG_Total!F7/ASG_pro_Einwohner!$I7*1000</f>
        <v>8327.3397876719209</v>
      </c>
      <c r="G7" s="130">
        <f>ASG_Total!G7/ASG_pro_Einwohner!$I7*1000</f>
        <v>-49.818180553207526</v>
      </c>
      <c r="H7" s="130">
        <f>ASG_Total!H7/ASG_pro_Einwohner!$I7*1000</f>
        <v>37832.212540708388</v>
      </c>
      <c r="I7" s="151">
        <v>1394540</v>
      </c>
      <c r="J7" s="147"/>
    </row>
    <row r="8" spans="1:10">
      <c r="B8" s="48" t="s">
        <v>50</v>
      </c>
      <c r="C8" s="133">
        <f>ASG_Total!C8/ASG_pro_Einwohner!$I8*1000</f>
        <v>15733.401265519025</v>
      </c>
      <c r="D8" s="133">
        <f>ASG_Total!D8/ASG_pro_Einwohner!$I8*1000</f>
        <v>638.28335177749091</v>
      </c>
      <c r="E8" s="133">
        <f>ASG_Total!E8/ASG_pro_Einwohner!$I8*1000</f>
        <v>1158.7900459254583</v>
      </c>
      <c r="F8" s="133">
        <f>ASG_Total!F8/ASG_pro_Einwohner!$I8*1000</f>
        <v>4758.0953489018275</v>
      </c>
      <c r="G8" s="133">
        <f>ASG_Total!G8/ASG_pro_Einwohner!$I8*1000</f>
        <v>-32.410925339164834</v>
      </c>
      <c r="H8" s="133">
        <f>ASG_Total!H8/ASG_pro_Einwohner!$I8*1000</f>
        <v>22256.159086784639</v>
      </c>
      <c r="I8" s="152">
        <v>989712.5</v>
      </c>
      <c r="J8" s="147"/>
    </row>
    <row r="9" spans="1:10">
      <c r="B9" s="51" t="s">
        <v>51</v>
      </c>
      <c r="C9" s="136">
        <f>ASG_Total!C9/ASG_pro_Einwohner!$I9*1000</f>
        <v>16951.294564203716</v>
      </c>
      <c r="D9" s="136">
        <f>ASG_Total!D9/ASG_pro_Einwohner!$I9*1000</f>
        <v>709.72554820885409</v>
      </c>
      <c r="E9" s="136">
        <f>ASG_Total!E9/ASG_pro_Einwohner!$I9*1000</f>
        <v>1313.7772828787918</v>
      </c>
      <c r="F9" s="136">
        <f>ASG_Total!F9/ASG_pro_Einwohner!$I9*1000</f>
        <v>5683.2436077499879</v>
      </c>
      <c r="G9" s="136">
        <f>ASG_Total!G9/ASG_pro_Einwohner!$I9*1000</f>
        <v>-35.198140993888877</v>
      </c>
      <c r="H9" s="136">
        <f>ASG_Total!H9/ASG_pro_Einwohner!$I9*1000</f>
        <v>24622.842862047459</v>
      </c>
      <c r="I9" s="153">
        <v>382271.5</v>
      </c>
      <c r="J9" s="147"/>
    </row>
    <row r="10" spans="1:10">
      <c r="B10" s="48" t="s">
        <v>52</v>
      </c>
      <c r="C10" s="133">
        <f>ASG_Total!C10/ASG_pro_Einwohner!$I10*1000</f>
        <v>12645.619922535898</v>
      </c>
      <c r="D10" s="133">
        <f>ASG_Total!D10/ASG_pro_Einwohner!$I10*1000</f>
        <v>819.36849551155672</v>
      </c>
      <c r="E10" s="133">
        <f>ASG_Total!E10/ASG_pro_Einwohner!$I10*1000</f>
        <v>1242.1876327027142</v>
      </c>
      <c r="F10" s="133">
        <f>ASG_Total!F10/ASG_pro_Einwohner!$I10*1000</f>
        <v>4119.1274242487798</v>
      </c>
      <c r="G10" s="133">
        <f>ASG_Total!G10/ASG_pro_Einwohner!$I10*1000</f>
        <v>80.494035967022228</v>
      </c>
      <c r="H10" s="133">
        <f>ASG_Total!H10/ASG_pro_Einwohner!$I10*1000</f>
        <v>18906.797510965971</v>
      </c>
      <c r="I10" s="152">
        <v>35758.5</v>
      </c>
      <c r="J10" s="147"/>
    </row>
    <row r="11" spans="1:10">
      <c r="B11" s="51" t="s">
        <v>53</v>
      </c>
      <c r="C11" s="136">
        <f>ASG_Total!C11/ASG_pro_Einwohner!$I11*1000</f>
        <v>41141.435236614088</v>
      </c>
      <c r="D11" s="136">
        <f>ASG_Total!D11/ASG_pro_Einwohner!$I11*1000</f>
        <v>897.03317662579366</v>
      </c>
      <c r="E11" s="136">
        <f>ASG_Total!E11/ASG_pro_Einwohner!$I11*1000</f>
        <v>4593.0639099997979</v>
      </c>
      <c r="F11" s="136">
        <f>ASG_Total!F11/ASG_pro_Einwohner!$I11*1000</f>
        <v>7553.6660593942088</v>
      </c>
      <c r="G11" s="136">
        <f>ASG_Total!G11/ASG_pro_Einwohner!$I11*1000</f>
        <v>21.77467900206058</v>
      </c>
      <c r="H11" s="136">
        <f>ASG_Total!H11/ASG_pro_Einwohner!$I11*1000</f>
        <v>54206.973061635952</v>
      </c>
      <c r="I11" s="153">
        <v>148533</v>
      </c>
      <c r="J11" s="147"/>
    </row>
    <row r="12" spans="1:10">
      <c r="B12" s="48" t="s">
        <v>54</v>
      </c>
      <c r="C12" s="133">
        <f>ASG_Total!C12/ASG_pro_Einwohner!$I12*1000</f>
        <v>17747.984952839317</v>
      </c>
      <c r="D12" s="133">
        <f>ASG_Total!D12/ASG_pro_Einwohner!$I12*1000</f>
        <v>876.60879499931957</v>
      </c>
      <c r="E12" s="133">
        <f>ASG_Total!E12/ASG_pro_Einwohner!$I12*1000</f>
        <v>1753.563324316101</v>
      </c>
      <c r="F12" s="133">
        <f>ASG_Total!F12/ASG_pro_Einwohner!$I12*1000</f>
        <v>6612.9795480319754</v>
      </c>
      <c r="G12" s="133">
        <f>ASG_Total!G12/ASG_pro_Einwohner!$I12*1000</f>
        <v>77.800105342730859</v>
      </c>
      <c r="H12" s="133">
        <f>ASG_Total!H12/ASG_pro_Einwohner!$I12*1000</f>
        <v>27068.936725529446</v>
      </c>
      <c r="I12" s="152">
        <v>36153</v>
      </c>
      <c r="J12" s="147"/>
    </row>
    <row r="13" spans="1:10">
      <c r="B13" s="51" t="s">
        <v>55</v>
      </c>
      <c r="C13" s="136">
        <f>ASG_Total!C13/ASG_pro_Einwohner!$I13*1000</f>
        <v>28883.452212848646</v>
      </c>
      <c r="D13" s="136">
        <f>ASG_Total!D13/ASG_pro_Einwohner!$I13*1000</f>
        <v>710.46471723084119</v>
      </c>
      <c r="E13" s="136">
        <f>ASG_Total!E13/ASG_pro_Einwohner!$I13*1000</f>
        <v>4634.3901882037735</v>
      </c>
      <c r="F13" s="136">
        <f>ASG_Total!F13/ASG_pro_Einwohner!$I13*1000</f>
        <v>8366.3523516419864</v>
      </c>
      <c r="G13" s="136">
        <f>ASG_Total!G13/ASG_pro_Einwohner!$I13*1000</f>
        <v>92.840088376290296</v>
      </c>
      <c r="H13" s="136">
        <f>ASG_Total!H13/ASG_pro_Einwohner!$I13*1000</f>
        <v>42687.499558301541</v>
      </c>
      <c r="I13" s="153">
        <v>41428.5</v>
      </c>
      <c r="J13" s="147"/>
    </row>
    <row r="14" spans="1:10">
      <c r="B14" s="48" t="s">
        <v>56</v>
      </c>
      <c r="C14" s="133">
        <f>ASG_Total!C14/ASG_pro_Einwohner!$I14*1000</f>
        <v>14216.911820552417</v>
      </c>
      <c r="D14" s="133">
        <f>ASG_Total!D14/ASG_pro_Einwohner!$I14*1000</f>
        <v>1153.0693511197446</v>
      </c>
      <c r="E14" s="133">
        <f>ASG_Total!E14/ASG_pro_Einwohner!$I14*1000</f>
        <v>1268.5563006658397</v>
      </c>
      <c r="F14" s="133">
        <f>ASG_Total!F14/ASG_pro_Einwohner!$I14*1000</f>
        <v>4191.6164713030712</v>
      </c>
      <c r="G14" s="133">
        <f>ASG_Total!G14/ASG_pro_Einwohner!$I14*1000</f>
        <v>134.44738592541231</v>
      </c>
      <c r="H14" s="133">
        <f>ASG_Total!H14/ASG_pro_Einwohner!$I14*1000</f>
        <v>20964.601329566482</v>
      </c>
      <c r="I14" s="152">
        <v>39499</v>
      </c>
      <c r="J14" s="147"/>
    </row>
    <row r="15" spans="1:10">
      <c r="B15" s="51" t="s">
        <v>57</v>
      </c>
      <c r="C15" s="136">
        <f>ASG_Total!C15/ASG_pro_Einwohner!$I15*1000</f>
        <v>58234.783965330433</v>
      </c>
      <c r="D15" s="136">
        <f>ASG_Total!D15/ASG_pro_Einwohner!$I15*1000</f>
        <v>2268.1478037495385</v>
      </c>
      <c r="E15" s="136">
        <f>ASG_Total!E15/ASG_pro_Einwohner!$I15*1000</f>
        <v>3601.4376284883551</v>
      </c>
      <c r="F15" s="136">
        <f>ASG_Total!F15/ASG_pro_Einwohner!$I15*1000</f>
        <v>29516.318152112675</v>
      </c>
      <c r="G15" s="136">
        <f>ASG_Total!G15/ASG_pro_Einwohner!$I15*1000</f>
        <v>44.605389267950692</v>
      </c>
      <c r="H15" s="136">
        <f>ASG_Total!H15/ASG_pro_Einwohner!$I15*1000</f>
        <v>93665.292938948958</v>
      </c>
      <c r="I15" s="153">
        <v>115375</v>
      </c>
      <c r="J15" s="147"/>
    </row>
    <row r="16" spans="1:10">
      <c r="B16" s="48" t="s">
        <v>58</v>
      </c>
      <c r="C16" s="133">
        <f>ASG_Total!C16/ASG_pro_Einwohner!$I16*1000</f>
        <v>16108.644620613944</v>
      </c>
      <c r="D16" s="133">
        <f>ASG_Total!D16/ASG_pro_Einwohner!$I16*1000</f>
        <v>806.13139903036245</v>
      </c>
      <c r="E16" s="133">
        <f>ASG_Total!E16/ASG_pro_Einwohner!$I16*1000</f>
        <v>718.22944842813058</v>
      </c>
      <c r="F16" s="133">
        <f>ASG_Total!F16/ASG_pro_Einwohner!$I16*1000</f>
        <v>6803.1885221203538</v>
      </c>
      <c r="G16" s="133">
        <f>ASG_Total!G16/ASG_pro_Einwohner!$I16*1000</f>
        <v>-161.69475734946306</v>
      </c>
      <c r="H16" s="133">
        <f>ASG_Total!H16/ASG_pro_Einwohner!$I16*1000</f>
        <v>24274.499232843325</v>
      </c>
      <c r="I16" s="152">
        <v>283754.5</v>
      </c>
      <c r="J16" s="147"/>
    </row>
    <row r="17" spans="2:10">
      <c r="B17" s="51" t="s">
        <v>59</v>
      </c>
      <c r="C17" s="136">
        <f>ASG_Total!C17/ASG_pro_Einwohner!$I17*1000</f>
        <v>17296.844249178037</v>
      </c>
      <c r="D17" s="136">
        <f>ASG_Total!D17/ASG_pro_Einwohner!$I17*1000</f>
        <v>630.40136696980812</v>
      </c>
      <c r="E17" s="136">
        <f>ASG_Total!E17/ASG_pro_Einwohner!$I17*1000</f>
        <v>641.56122598853619</v>
      </c>
      <c r="F17" s="136">
        <f>ASG_Total!F17/ASG_pro_Einwohner!$I17*1000</f>
        <v>4617.9428993181846</v>
      </c>
      <c r="G17" s="136">
        <f>ASG_Total!G17/ASG_pro_Einwohner!$I17*1000</f>
        <v>65.685056290841715</v>
      </c>
      <c r="H17" s="136">
        <f>ASG_Total!H17/ASG_pro_Einwohner!$I17*1000</f>
        <v>23252.434797745413</v>
      </c>
      <c r="I17" s="153">
        <v>257767.5</v>
      </c>
      <c r="J17" s="147"/>
    </row>
    <row r="18" spans="2:10">
      <c r="B18" s="48" t="s">
        <v>60</v>
      </c>
      <c r="C18" s="133">
        <f>ASG_Total!C18/ASG_pro_Einwohner!$I18*1000</f>
        <v>23677.344313409412</v>
      </c>
      <c r="D18" s="133">
        <f>ASG_Total!D18/ASG_pro_Einwohner!$I18*1000</f>
        <v>3546.4125037557164</v>
      </c>
      <c r="E18" s="133">
        <f>ASG_Total!E18/ASG_pro_Einwohner!$I18*1000</f>
        <v>1912.5133596063292</v>
      </c>
      <c r="F18" s="133">
        <f>ASG_Total!F18/ASG_pro_Einwohner!$I18*1000</f>
        <v>14064.321083442921</v>
      </c>
      <c r="G18" s="133">
        <f>ASG_Total!G18/ASG_pro_Einwohner!$I18*1000</f>
        <v>-245.3861452753905</v>
      </c>
      <c r="H18" s="133">
        <f>ASG_Total!H18/ASG_pro_Einwohner!$I18*1000</f>
        <v>42955.205114938988</v>
      </c>
      <c r="I18" s="152">
        <v>188584</v>
      </c>
      <c r="J18" s="147"/>
    </row>
    <row r="19" spans="2:10">
      <c r="B19" s="51" t="s">
        <v>61</v>
      </c>
      <c r="C19" s="136">
        <f>ASG_Total!C19/ASG_pro_Einwohner!$I19*1000</f>
        <v>22774.778024618099</v>
      </c>
      <c r="D19" s="136">
        <f>ASG_Total!D19/ASG_pro_Einwohner!$I19*1000</f>
        <v>1320.0063588243047</v>
      </c>
      <c r="E19" s="136">
        <f>ASG_Total!E19/ASG_pro_Einwohner!$I19*1000</f>
        <v>1022.8116699061445</v>
      </c>
      <c r="F19" s="136">
        <f>ASG_Total!F19/ASG_pro_Einwohner!$I19*1000</f>
        <v>4701.160886381891</v>
      </c>
      <c r="G19" s="136">
        <f>ASG_Total!G19/ASG_pro_Einwohner!$I19*1000</f>
        <v>-152.9513370705493</v>
      </c>
      <c r="H19" s="136">
        <f>ASG_Total!H19/ASG_pro_Einwohner!$I19*1000</f>
        <v>29665.80560265989</v>
      </c>
      <c r="I19" s="153">
        <v>276382</v>
      </c>
      <c r="J19" s="147"/>
    </row>
    <row r="20" spans="2:10">
      <c r="B20" s="48" t="s">
        <v>62</v>
      </c>
      <c r="C20" s="133">
        <f>ASG_Total!C20/ASG_pro_Einwohner!$I20*1000</f>
        <v>15965.328947368418</v>
      </c>
      <c r="D20" s="133">
        <f>ASG_Total!D20/ASG_pro_Einwohner!$I20*1000</f>
        <v>2085.1800055385579</v>
      </c>
      <c r="E20" s="133">
        <f>ASG_Total!E20/ASG_pro_Einwohner!$I20*1000</f>
        <v>1141.7788786377712</v>
      </c>
      <c r="F20" s="133">
        <f>ASG_Total!F20/ASG_pro_Einwohner!$I20*1000</f>
        <v>11430.259953560373</v>
      </c>
      <c r="G20" s="133">
        <f>ASG_Total!G20/ASG_pro_Einwohner!$I20*1000</f>
        <v>-0.46032246692660778</v>
      </c>
      <c r="H20" s="133">
        <f>ASG_Total!H20/ASG_pro_Einwohner!$I20*1000</f>
        <v>30622.087462638196</v>
      </c>
      <c r="I20" s="152">
        <v>77520</v>
      </c>
      <c r="J20" s="147"/>
    </row>
    <row r="21" spans="2:10">
      <c r="B21" s="51" t="s">
        <v>63</v>
      </c>
      <c r="C21" s="136">
        <f>ASG_Total!C21/ASG_pro_Einwohner!$I21*1000</f>
        <v>17058.239040839264</v>
      </c>
      <c r="D21" s="136">
        <f>ASG_Total!D21/ASG_pro_Einwohner!$I21*1000</f>
        <v>794.5616776483796</v>
      </c>
      <c r="E21" s="136">
        <f>ASG_Total!E21/ASG_pro_Einwohner!$I21*1000</f>
        <v>1730.8484439115778</v>
      </c>
      <c r="F21" s="136">
        <f>ASG_Total!F21/ASG_pro_Einwohner!$I21*1000</f>
        <v>5820.7596815286624</v>
      </c>
      <c r="G21" s="136">
        <f>ASG_Total!G21/ASG_pro_Einwohner!$I21*1000</f>
        <v>-101.75147697790437</v>
      </c>
      <c r="H21" s="136">
        <f>ASG_Total!H21/ASG_pro_Einwohner!$I21*1000</f>
        <v>25302.657366949985</v>
      </c>
      <c r="I21" s="153">
        <v>53380</v>
      </c>
      <c r="J21" s="147"/>
    </row>
    <row r="22" spans="2:10">
      <c r="B22" s="48" t="s">
        <v>64</v>
      </c>
      <c r="C22" s="133">
        <f>ASG_Total!C22/ASG_pro_Einwohner!$I22*1000</f>
        <v>17603.108841163597</v>
      </c>
      <c r="D22" s="133">
        <f>ASG_Total!D22/ASG_pro_Einwohner!$I22*1000</f>
        <v>529.81615560753278</v>
      </c>
      <c r="E22" s="133">
        <f>ASG_Total!E22/ASG_pro_Einwohner!$I22*1000</f>
        <v>2042.1699772229802</v>
      </c>
      <c r="F22" s="133">
        <f>ASG_Total!F22/ASG_pro_Einwohner!$I22*1000</f>
        <v>5337.283399422643</v>
      </c>
      <c r="G22" s="133">
        <f>ASG_Total!G22/ASG_pro_Einwohner!$I22*1000</f>
        <v>67.218252671948264</v>
      </c>
      <c r="H22" s="133">
        <f>ASG_Total!H22/ASG_pro_Einwohner!$I22*1000</f>
        <v>25579.5966260887</v>
      </c>
      <c r="I22" s="152">
        <v>15761.5</v>
      </c>
      <c r="J22" s="147"/>
    </row>
    <row r="23" spans="2:10">
      <c r="B23" s="51" t="s">
        <v>65</v>
      </c>
      <c r="C23" s="136">
        <f>ASG_Total!C23/ASG_pro_Einwohner!$I23*1000</f>
        <v>15436.98575221879</v>
      </c>
      <c r="D23" s="136">
        <f>ASG_Total!D23/ASG_pro_Einwohner!$I23*1000</f>
        <v>1021.2791428417638</v>
      </c>
      <c r="E23" s="136">
        <f>ASG_Total!E23/ASG_pro_Einwohner!$I23*1000</f>
        <v>1397.6537348528211</v>
      </c>
      <c r="F23" s="136">
        <f>ASG_Total!F23/ASG_pro_Einwohner!$I23*1000</f>
        <v>6398.5068488536672</v>
      </c>
      <c r="G23" s="136">
        <f>ASG_Total!G23/ASG_pro_Einwohner!$I23*1000</f>
        <v>69.22605741432217</v>
      </c>
      <c r="H23" s="136">
        <f>ASG_Total!H23/ASG_pro_Einwohner!$I23*1000</f>
        <v>24323.651536181362</v>
      </c>
      <c r="I23" s="153">
        <v>483935</v>
      </c>
      <c r="J23" s="147"/>
    </row>
    <row r="24" spans="2:10">
      <c r="B24" s="48" t="s">
        <v>66</v>
      </c>
      <c r="C24" s="133">
        <f>ASG_Total!C24/ASG_pro_Einwohner!$I24*1000</f>
        <v>16222.761641252155</v>
      </c>
      <c r="D24" s="133">
        <f>ASG_Total!D24/ASG_pro_Einwohner!$I24*1000</f>
        <v>1889.7283166853604</v>
      </c>
      <c r="E24" s="133">
        <f>ASG_Total!E24/ASG_pro_Einwohner!$I24*1000</f>
        <v>1980.1572142288173</v>
      </c>
      <c r="F24" s="133">
        <f>ASG_Total!F24/ASG_pro_Einwohner!$I24*1000</f>
        <v>3971.7399585592516</v>
      </c>
      <c r="G24" s="133">
        <f>ASG_Total!G24/ASG_pro_Einwohner!$I24*1000</f>
        <v>243.8029154410475</v>
      </c>
      <c r="H24" s="133">
        <f>ASG_Total!H24/ASG_pro_Einwohner!$I24*1000</f>
        <v>24308.19004616663</v>
      </c>
      <c r="I24" s="152">
        <v>201492.5</v>
      </c>
      <c r="J24" s="147"/>
    </row>
    <row r="25" spans="2:10">
      <c r="B25" s="51" t="s">
        <v>67</v>
      </c>
      <c r="C25" s="136">
        <f>ASG_Total!C25/ASG_pro_Einwohner!$I25*1000</f>
        <v>18745.265045931599</v>
      </c>
      <c r="D25" s="136">
        <f>ASG_Total!D25/ASG_pro_Einwohner!$I25*1000</f>
        <v>927.26906647008752</v>
      </c>
      <c r="E25" s="136">
        <f>ASG_Total!E25/ASG_pro_Einwohner!$I25*1000</f>
        <v>1250.0814639165803</v>
      </c>
      <c r="F25" s="136">
        <f>ASG_Total!F25/ASG_pro_Einwohner!$I25*1000</f>
        <v>6302.8579620428036</v>
      </c>
      <c r="G25" s="136">
        <f>ASG_Total!G25/ASG_pro_Einwohner!$I25*1000</f>
        <v>138.95027156572235</v>
      </c>
      <c r="H25" s="136">
        <f>ASG_Total!H25/ASG_pro_Einwohner!$I25*1000</f>
        <v>27364.423809926793</v>
      </c>
      <c r="I25" s="153">
        <v>618855</v>
      </c>
      <c r="J25" s="147"/>
    </row>
    <row r="26" spans="2:10">
      <c r="B26" s="48" t="s">
        <v>68</v>
      </c>
      <c r="C26" s="133">
        <f>ASG_Total!C26/ASG_pro_Einwohner!$I26*1000</f>
        <v>16394.814414264521</v>
      </c>
      <c r="D26" s="133">
        <f>ASG_Total!D26/ASG_pro_Einwohner!$I26*1000</f>
        <v>1085.1056480880125</v>
      </c>
      <c r="E26" s="133">
        <f>ASG_Total!E26/ASG_pro_Einwohner!$I26*1000</f>
        <v>1346.8159069526066</v>
      </c>
      <c r="F26" s="133">
        <f>ASG_Total!F26/ASG_pro_Einwohner!$I26*1000</f>
        <v>4970.7295734865638</v>
      </c>
      <c r="G26" s="133">
        <f>ASG_Total!G26/ASG_pro_Einwohner!$I26*1000</f>
        <v>-97.295886856241637</v>
      </c>
      <c r="H26" s="133">
        <f>ASG_Total!H26/ASG_pro_Einwohner!$I26*1000</f>
        <v>23700.169655935464</v>
      </c>
      <c r="I26" s="152">
        <v>252430.5</v>
      </c>
      <c r="J26" s="147"/>
    </row>
    <row r="27" spans="2:10">
      <c r="B27" s="51" t="s">
        <v>69</v>
      </c>
      <c r="C27" s="136">
        <f>ASG_Total!C27/ASG_pro_Einwohner!$I27*1000</f>
        <v>18328.169837948462</v>
      </c>
      <c r="D27" s="136">
        <f>ASG_Total!D27/ASG_pro_Einwohner!$I27*1000</f>
        <v>2634.7071962278378</v>
      </c>
      <c r="E27" s="136">
        <f>ASG_Total!E27/ASG_pro_Einwohner!$I27*1000</f>
        <v>1172.2325842088974</v>
      </c>
      <c r="F27" s="136">
        <f>ASG_Total!F27/ASG_pro_Einwohner!$I27*1000</f>
        <v>6826.5822242362046</v>
      </c>
      <c r="G27" s="136">
        <f>ASG_Total!G27/ASG_pro_Einwohner!$I27*1000</f>
        <v>97.595572684651501</v>
      </c>
      <c r="H27" s="136">
        <f>ASG_Total!H27/ASG_pro_Einwohner!$I27*1000</f>
        <v>29059.287415306051</v>
      </c>
      <c r="I27" s="153">
        <v>337639.5</v>
      </c>
      <c r="J27" s="147"/>
    </row>
    <row r="28" spans="2:10">
      <c r="B28" s="48" t="s">
        <v>70</v>
      </c>
      <c r="C28" s="133">
        <f>ASG_Total!C28/ASG_pro_Einwohner!$I28*1000</f>
        <v>21008.058976027416</v>
      </c>
      <c r="D28" s="133">
        <f>ASG_Total!D28/ASG_pro_Einwohner!$I28*1000</f>
        <v>1718.2388171978141</v>
      </c>
      <c r="E28" s="133">
        <f>ASG_Total!E28/ASG_pro_Einwohner!$I28*1000</f>
        <v>1267.0842215435102</v>
      </c>
      <c r="F28" s="133">
        <f>ASG_Total!F28/ASG_pro_Einwohner!$I28*1000</f>
        <v>8034.4947144061562</v>
      </c>
      <c r="G28" s="133">
        <f>ASG_Total!G28/ASG_pro_Einwohner!$I28*1000</f>
        <v>-5.2528427005085483</v>
      </c>
      <c r="H28" s="133">
        <f>ASG_Total!H28/ASG_pro_Einwohner!$I28*1000</f>
        <v>32022.623886474394</v>
      </c>
      <c r="I28" s="152">
        <v>727685.5</v>
      </c>
      <c r="J28" s="147"/>
    </row>
    <row r="29" spans="2:10">
      <c r="B29" s="51" t="s">
        <v>71</v>
      </c>
      <c r="C29" s="136">
        <f>ASG_Total!C29/ASG_pro_Einwohner!$I29*1000</f>
        <v>14258.396864339926</v>
      </c>
      <c r="D29" s="136">
        <f>ASG_Total!D29/ASG_pro_Einwohner!$I29*1000</f>
        <v>1265.5569248496133</v>
      </c>
      <c r="E29" s="136">
        <f>ASG_Total!E29/ASG_pro_Einwohner!$I29*1000</f>
        <v>984.3657936062416</v>
      </c>
      <c r="F29" s="136">
        <f>ASG_Total!F29/ASG_pro_Einwohner!$I29*1000</f>
        <v>3620.4966568147765</v>
      </c>
      <c r="G29" s="136">
        <f>ASG_Total!G29/ASG_pro_Einwohner!$I29*1000</f>
        <v>103.33240870006132</v>
      </c>
      <c r="H29" s="136">
        <f>ASG_Total!H29/ASG_pro_Einwohner!$I29*1000</f>
        <v>20232.148648310616</v>
      </c>
      <c r="I29" s="153">
        <v>322611.5</v>
      </c>
      <c r="J29" s="147"/>
    </row>
    <row r="30" spans="2:10">
      <c r="B30" s="48" t="s">
        <v>72</v>
      </c>
      <c r="C30" s="133">
        <f>ASG_Total!C30/ASG_pro_Einwohner!$I30*1000</f>
        <v>15505.159707988854</v>
      </c>
      <c r="D30" s="133">
        <f>ASG_Total!D30/ASG_pro_Einwohner!$I30*1000</f>
        <v>1337.8149850082041</v>
      </c>
      <c r="E30" s="133">
        <f>ASG_Total!E30/ASG_pro_Einwohner!$I30*1000</f>
        <v>727.22527338046666</v>
      </c>
      <c r="F30" s="133">
        <f>ASG_Total!F30/ASG_pro_Einwohner!$I30*1000</f>
        <v>10740.561539967299</v>
      </c>
      <c r="G30" s="133">
        <f>ASG_Total!G30/ASG_pro_Einwohner!$I30*1000</f>
        <v>41.546136560220596</v>
      </c>
      <c r="H30" s="133">
        <f>ASG_Total!H30/ASG_pro_Einwohner!$I30*1000</f>
        <v>28352.307642905042</v>
      </c>
      <c r="I30" s="152">
        <v>173692</v>
      </c>
      <c r="J30" s="147"/>
    </row>
    <row r="31" spans="2:10">
      <c r="B31" s="51" t="s">
        <v>73</v>
      </c>
      <c r="C31" s="136">
        <f>ASG_Total!C31/ASG_pro_Einwohner!$I31*1000</f>
        <v>25706.94704773428</v>
      </c>
      <c r="D31" s="136">
        <f>ASG_Total!D31/ASG_pro_Einwohner!$I31*1000</f>
        <v>5442.6350452818733</v>
      </c>
      <c r="E31" s="136">
        <f>ASG_Total!E31/ASG_pro_Einwohner!$I31*1000</f>
        <v>1466.0924298192072</v>
      </c>
      <c r="F31" s="136">
        <f>ASG_Total!F31/ASG_pro_Einwohner!$I31*1000</f>
        <v>11759.559529409222</v>
      </c>
      <c r="G31" s="136">
        <f>ASG_Total!G31/ASG_pro_Einwohner!$I31*1000</f>
        <v>74.535764790156932</v>
      </c>
      <c r="H31" s="136">
        <f>ASG_Total!H31/ASG_pro_Einwohner!$I31*1000</f>
        <v>44449.769817034743</v>
      </c>
      <c r="I31" s="153">
        <v>462822.5</v>
      </c>
      <c r="J31" s="147"/>
    </row>
    <row r="32" spans="2:10">
      <c r="B32" s="48" t="s">
        <v>74</v>
      </c>
      <c r="C32" s="133">
        <f>ASG_Total!C32/ASG_pro_Einwohner!$I32*1000</f>
        <v>12667.504302682179</v>
      </c>
      <c r="D32" s="133">
        <f>ASG_Total!D32/ASG_pro_Einwohner!$I32*1000</f>
        <v>1149.2091331697645</v>
      </c>
      <c r="E32" s="133">
        <f>ASG_Total!E32/ASG_pro_Einwohner!$I32*1000</f>
        <v>647.9439624338662</v>
      </c>
      <c r="F32" s="133">
        <f>ASG_Total!F32/ASG_pro_Einwohner!$I32*1000</f>
        <v>5418.8757597863896</v>
      </c>
      <c r="G32" s="133">
        <f>ASG_Total!G32/ASG_pro_Einwohner!$I32*1000</f>
        <v>42.876465259731418</v>
      </c>
      <c r="H32" s="133">
        <f>ASG_Total!H32/ASG_pro_Einwohner!$I32*1000</f>
        <v>19926.409623331932</v>
      </c>
      <c r="I32" s="152">
        <v>70595.5</v>
      </c>
      <c r="J32" s="147"/>
    </row>
    <row r="33" spans="1:10">
      <c r="A33" s="59"/>
      <c r="B33" s="55" t="s">
        <v>75</v>
      </c>
      <c r="C33" s="56">
        <f>ASG_Total!C33/ASG_pro_Einwohner!$I33*1000</f>
        <v>20584.337396002597</v>
      </c>
      <c r="D33" s="56">
        <f>ASG_Total!D33/ASG_pro_Einwohner!$I33*1000</f>
        <v>1520.1460673623326</v>
      </c>
      <c r="E33" s="56">
        <f>ASG_Total!E33/ASG_pro_Einwohner!$I33*1000</f>
        <v>1477.1385021062288</v>
      </c>
      <c r="F33" s="56">
        <f>ASG_Total!F33/ASG_pro_Einwohner!$I33*1000</f>
        <v>7302.7951431364827</v>
      </c>
      <c r="G33" s="56">
        <f>ASG_Total!G33/ASG_pro_Einwohner!$I33*1000</f>
        <v>4.7039925082323313</v>
      </c>
      <c r="H33" s="56">
        <f>ASG_Total!H33/ASG_pro_Einwohner!$I33*1000</f>
        <v>30889.121101115881</v>
      </c>
      <c r="I33" s="57">
        <f>SUM(I7:I32)</f>
        <v>7988180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2011 in Prozent</v>
      </c>
      <c r="B1" s="109"/>
      <c r="C1" s="109"/>
      <c r="D1" s="109"/>
    </row>
    <row r="2" spans="1:10" ht="21.75" customHeight="1">
      <c r="A2" s="154" t="str">
        <f>Info!A4</f>
        <v>Referenzjahr 2015</v>
      </c>
      <c r="B2" s="155"/>
      <c r="C2" s="64"/>
      <c r="D2" s="60"/>
      <c r="E2" s="60"/>
      <c r="H2" s="21" t="str">
        <f>Info!C28</f>
        <v>FA_2015_20140616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42</v>
      </c>
      <c r="C4" s="36" t="s">
        <v>112</v>
      </c>
      <c r="D4" s="36" t="s">
        <v>113</v>
      </c>
      <c r="E4" s="36" t="s">
        <v>86</v>
      </c>
      <c r="F4" s="36" t="s">
        <v>87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0.69077524829352421</v>
      </c>
      <c r="C6" s="159">
        <f>ASG_Total!D7/ASG_Total!$H7</f>
        <v>3.7312979367435835E-2</v>
      </c>
      <c r="D6" s="159">
        <f>ASG_Total!E7/ASG_Total!$H7</f>
        <v>5.3116173265581025E-2</v>
      </c>
      <c r="E6" s="159">
        <f>JP!B9/ASG_Total!$H7</f>
        <v>0.20919844299827625</v>
      </c>
      <c r="F6" s="159">
        <f>JP!C9/ASG_Total!$H7</f>
        <v>1.0913975187984912E-2</v>
      </c>
      <c r="G6" s="159">
        <f>ASG_Total!G7/ASG_Total!$H7</f>
        <v>-1.3168191128024016E-3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0.70692347247199883</v>
      </c>
      <c r="C7" s="162">
        <f>ASG_Total!D8/ASG_Total!$H8</f>
        <v>2.8678953510738237E-2</v>
      </c>
      <c r="D7" s="162">
        <f>ASG_Total!E8/ASG_Total!$H8</f>
        <v>5.2066038951596547E-2</v>
      </c>
      <c r="E7" s="162">
        <f>JP!B10/ASG_Total!$H8</f>
        <v>0.20904728428338082</v>
      </c>
      <c r="F7" s="162">
        <f>JP!C10/ASG_Total!$H8</f>
        <v>4.740518470379625E-3</v>
      </c>
      <c r="G7" s="162">
        <f>ASG_Total!G8/ASG_Total!$H8</f>
        <v>-1.4562676880940314E-3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0.68843775104180505</v>
      </c>
      <c r="C8" s="165">
        <f>ASG_Total!D9/ASG_Total!$H9</f>
        <v>2.8823867015891701E-2</v>
      </c>
      <c r="D8" s="165">
        <f>ASG_Total!E9/ASG_Total!$H9</f>
        <v>5.335603570389464E-2</v>
      </c>
      <c r="E8" s="165">
        <f>JP!B11/ASG_Total!$H9</f>
        <v>0.21628886859854643</v>
      </c>
      <c r="F8" s="165">
        <f>JP!C11/ASG_Total!$H9</f>
        <v>1.4522968994337073E-2</v>
      </c>
      <c r="G8" s="165">
        <f>ASG_Total!G9/ASG_Total!$H9</f>
        <v>-1.4294913544748201E-3</v>
      </c>
      <c r="H8" s="166">
        <f t="shared" si="0"/>
        <v>1.0000000000000002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0.66883986646609073</v>
      </c>
      <c r="C9" s="162">
        <f>ASG_Total!D10/ASG_Total!$H10</f>
        <v>4.3337243921733534E-2</v>
      </c>
      <c r="D9" s="162">
        <f>ASG_Total!E10/ASG_Total!$H10</f>
        <v>6.57005837176943E-2</v>
      </c>
      <c r="E9" s="162">
        <f>JP!B12/ASG_Total!$H10</f>
        <v>0.21618355368486034</v>
      </c>
      <c r="F9" s="162">
        <f>JP!C12/ASG_Total!$H10</f>
        <v>1.6813397144411532E-3</v>
      </c>
      <c r="G9" s="162">
        <f>ASG_Total!G10/ASG_Total!$H10</f>
        <v>4.2574124951798714E-3</v>
      </c>
      <c r="H9" s="163">
        <f t="shared" si="0"/>
        <v>0.99999999999999989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0.75896942612593932</v>
      </c>
      <c r="C10" s="165">
        <f>ASG_Total!D11/ASG_Total!$H11</f>
        <v>1.6548298603683766E-2</v>
      </c>
      <c r="D10" s="165">
        <f>ASG_Total!E11/ASG_Total!$H11</f>
        <v>8.4731975437500676E-2</v>
      </c>
      <c r="E10" s="165">
        <f>JP!B13/ASG_Total!$H11</f>
        <v>0.12591277855950028</v>
      </c>
      <c r="F10" s="165">
        <f>JP!C13/ASG_Total!$H11</f>
        <v>1.3435826108119234E-2</v>
      </c>
      <c r="G10" s="165">
        <f>ASG_Total!G11/ASG_Total!$H11</f>
        <v>4.0169516525672289E-4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0.65565874023048398</v>
      </c>
      <c r="C11" s="162">
        <f>ASG_Total!D12/ASG_Total!$H12</f>
        <v>3.238430840072732E-2</v>
      </c>
      <c r="D11" s="162">
        <f>ASG_Total!E12/ASG_Total!$H12</f>
        <v>6.4781389165621275E-2</v>
      </c>
      <c r="E11" s="162">
        <f>JP!B14/ASG_Total!$H12</f>
        <v>0.2387328273260374</v>
      </c>
      <c r="F11" s="162">
        <f>JP!C14/ASG_Total!$H12</f>
        <v>5.568587801033158E-3</v>
      </c>
      <c r="G11" s="162">
        <f>ASG_Total!G12/ASG_Total!$H12</f>
        <v>2.8741470760968416E-3</v>
      </c>
      <c r="H11" s="163">
        <f t="shared" si="0"/>
        <v>1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0.67662553468141962</v>
      </c>
      <c r="C12" s="165">
        <f>ASG_Total!D13/ASG_Total!$H13</f>
        <v>1.664339032696225E-2</v>
      </c>
      <c r="D12" s="165">
        <f>ASG_Total!E13/ASG_Total!$H13</f>
        <v>0.10856551065667916</v>
      </c>
      <c r="E12" s="165">
        <f>JP!B15/ASG_Total!$H13</f>
        <v>0.18945590290037065</v>
      </c>
      <c r="F12" s="165">
        <f>JP!C15/ASG_Total!$H13</f>
        <v>6.5347837927074081E-3</v>
      </c>
      <c r="G12" s="165">
        <f>ASG_Total!G13/ASG_Total!$H13</f>
        <v>2.1748776418607416E-3</v>
      </c>
      <c r="H12" s="166">
        <f t="shared" si="0"/>
        <v>0.99999999999999989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0.67813890648625097</v>
      </c>
      <c r="C13" s="162">
        <f>ASG_Total!D14/ASG_Total!$H14</f>
        <v>5.5000776451377846E-2</v>
      </c>
      <c r="D13" s="162">
        <f>ASG_Total!E14/ASG_Total!$H14</f>
        <v>6.0509440686419752E-2</v>
      </c>
      <c r="E13" s="162">
        <f>JP!B16/ASG_Total!$H14</f>
        <v>0.19240296638310214</v>
      </c>
      <c r="F13" s="162">
        <f>JP!C16/ASG_Total!$H14</f>
        <v>7.5348433281473611E-3</v>
      </c>
      <c r="G13" s="162">
        <f>ASG_Total!G14/ASG_Total!$H14</f>
        <v>6.4130666647021087E-3</v>
      </c>
      <c r="H13" s="163">
        <f t="shared" si="0"/>
        <v>1.0000000000000002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0.62173279064303866</v>
      </c>
      <c r="C14" s="165">
        <f>ASG_Total!D15/ASG_Total!$H15</f>
        <v>2.421545625472946E-2</v>
      </c>
      <c r="D14" s="165">
        <f>ASG_Total!E15/ASG_Total!$H15</f>
        <v>3.845007596181621E-2</v>
      </c>
      <c r="E14" s="165">
        <f>JP!B17/ASG_Total!$H15</f>
        <v>0.20049409148514238</v>
      </c>
      <c r="F14" s="165">
        <f>JP!C17/ASG_Total!$H15</f>
        <v>0.11463136455065324</v>
      </c>
      <c r="G14" s="165">
        <f>ASG_Total!G15/ASG_Total!$H15</f>
        <v>4.7622110462009111E-4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0.66360358111194295</v>
      </c>
      <c r="C15" s="162">
        <f>ASG_Total!D16/ASG_Total!$H16</f>
        <v>3.3208981627092397E-2</v>
      </c>
      <c r="D15" s="162">
        <f>ASG_Total!E16/ASG_Total!$H16</f>
        <v>2.958781730320386E-2</v>
      </c>
      <c r="E15" s="162">
        <f>JP!B18/ASG_Total!$H16</f>
        <v>0.22299256074997953</v>
      </c>
      <c r="F15" s="162">
        <f>JP!C18/ASG_Total!$H16</f>
        <v>5.7268154697268883E-2</v>
      </c>
      <c r="G15" s="162">
        <f>ASG_Total!G16/ASG_Total!$H16</f>
        <v>-6.6610954894876073E-3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0.74387239012299755</v>
      </c>
      <c r="C16" s="165">
        <f>ASG_Total!D17/ASG_Total!$H17</f>
        <v>2.7111198137019725E-2</v>
      </c>
      <c r="D16" s="165">
        <f>ASG_Total!E17/ASG_Total!$H17</f>
        <v>2.7591141812415395E-2</v>
      </c>
      <c r="E16" s="165">
        <f>JP!B19/ASG_Total!$H17</f>
        <v>0.19588738059587157</v>
      </c>
      <c r="F16" s="165">
        <f>JP!C19/ASG_Total!$H17</f>
        <v>2.7130214474424493E-3</v>
      </c>
      <c r="G16" s="165">
        <f>ASG_Total!G17/ASG_Total!$H17</f>
        <v>2.8248678842531633E-3</v>
      </c>
      <c r="H16" s="166">
        <f t="shared" si="0"/>
        <v>0.99999999999999989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0.55121013274302555</v>
      </c>
      <c r="C17" s="162">
        <f>ASG_Total!D18/ASG_Total!$H18</f>
        <v>8.2560716315200233E-2</v>
      </c>
      <c r="D17" s="162">
        <f>ASG_Total!E18/ASG_Total!$H18</f>
        <v>4.4523436786970294E-2</v>
      </c>
      <c r="E17" s="162">
        <f>JP!B20/ASG_Total!$H18</f>
        <v>0.16965875043079368</v>
      </c>
      <c r="F17" s="162">
        <f>JP!C20/ASG_Total!$H18</f>
        <v>0.15775956932369917</v>
      </c>
      <c r="G17" s="162">
        <f>ASG_Total!G18/ASG_Total!$H18</f>
        <v>-5.7126055996890102E-3</v>
      </c>
      <c r="H17" s="163">
        <f t="shared" si="0"/>
        <v>1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0.76771142943699711</v>
      </c>
      <c r="C18" s="165">
        <f>ASG_Total!D19/ASG_Total!$H19</f>
        <v>4.4495887841520497E-2</v>
      </c>
      <c r="D18" s="165">
        <f>ASG_Total!E19/ASG_Total!$H19</f>
        <v>3.4477798567332262E-2</v>
      </c>
      <c r="E18" s="165">
        <f>JP!B21/ASG_Total!$H19</f>
        <v>0.13972678010722822</v>
      </c>
      <c r="F18" s="165">
        <f>JP!C21/ASG_Total!$H19</f>
        <v>1.8743916739796789E-2</v>
      </c>
      <c r="G18" s="165">
        <f>ASG_Total!G19/ASG_Total!$H19</f>
        <v>-5.1558126928747689E-3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0.52136644723674086</v>
      </c>
      <c r="C19" s="162">
        <f>ASG_Total!D20/ASG_Total!$H20</f>
        <v>6.8093986345074367E-2</v>
      </c>
      <c r="D19" s="162">
        <f>ASG_Total!E20/ASG_Total!$H20</f>
        <v>3.7286121660740731E-2</v>
      </c>
      <c r="E19" s="162">
        <f>JP!B22/ASG_Total!$H20</f>
        <v>0.30919130143845824</v>
      </c>
      <c r="F19" s="162">
        <f>JP!C22/ASG_Total!$H20</f>
        <v>6.4077175686308566E-2</v>
      </c>
      <c r="G19" s="162">
        <f>ASG_Total!G20/ASG_Total!$H20</f>
        <v>-1.5032367322712541E-5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0.67416788653671322</v>
      </c>
      <c r="C20" s="165">
        <f>ASG_Total!D21/ASG_Total!$H21</f>
        <v>3.1402301589327379E-2</v>
      </c>
      <c r="D20" s="165">
        <f>ASG_Total!E21/ASG_Total!$H21</f>
        <v>6.8405797020054906E-2</v>
      </c>
      <c r="E20" s="165">
        <f>JP!B23/ASG_Total!$H21</f>
        <v>0.2283338867879787</v>
      </c>
      <c r="F20" s="165">
        <f>JP!C23/ASG_Total!$H21</f>
        <v>1.7115031927458846E-3</v>
      </c>
      <c r="G20" s="165">
        <f>ASG_Total!G21/ASG_Total!$H21</f>
        <v>-4.0213751268201132E-3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0.68816991520539217</v>
      </c>
      <c r="C21" s="162">
        <f>ASG_Total!D22/ASG_Total!$H22</f>
        <v>2.0712451543007208E-2</v>
      </c>
      <c r="D21" s="162">
        <f>ASG_Total!E22/ASG_Total!$H22</f>
        <v>7.9835894485535602E-2</v>
      </c>
      <c r="E21" s="162">
        <f>JP!B24/ASG_Total!$H22</f>
        <v>0.18347392918759356</v>
      </c>
      <c r="F21" s="162">
        <f>JP!C24/ASG_Total!$H22</f>
        <v>2.5180002203143585E-2</v>
      </c>
      <c r="G21" s="162">
        <f>ASG_Total!G22/ASG_Total!$H22</f>
        <v>2.6278073753278884E-3</v>
      </c>
      <c r="H21" s="163">
        <f t="shared" si="0"/>
        <v>0.99999999999999989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0.63464919028527922</v>
      </c>
      <c r="C22" s="165">
        <f>ASG_Total!D23/ASG_Total!$H23</f>
        <v>4.1987081640378461E-2</v>
      </c>
      <c r="D22" s="165">
        <f>ASG_Total!E23/ASG_Total!$H23</f>
        <v>5.7460687297456771E-2</v>
      </c>
      <c r="E22" s="165">
        <f>JP!B25/ASG_Total!$H23</f>
        <v>0.24600544459461013</v>
      </c>
      <c r="F22" s="165">
        <f>JP!C25/ASG_Total!$H23</f>
        <v>1.7051557325348646E-2</v>
      </c>
      <c r="G22" s="165">
        <f>ASG_Total!G23/ASG_Total!$H23</f>
        <v>2.8460388569269135E-3</v>
      </c>
      <c r="H22" s="166">
        <f t="shared" si="0"/>
        <v>1.0000000000000002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0.66737842720669627</v>
      </c>
      <c r="C23" s="162">
        <f>ASG_Total!D24/ASG_Total!$H24</f>
        <v>7.7740395854086555E-2</v>
      </c>
      <c r="D23" s="162">
        <f>ASG_Total!E24/ASG_Total!$H24</f>
        <v>8.1460495843913544E-2</v>
      </c>
      <c r="E23" s="162">
        <f>JP!B26/ASG_Total!$H24</f>
        <v>0.15786413792617013</v>
      </c>
      <c r="F23" s="162">
        <f>JP!C26/ASG_Total!$H24</f>
        <v>5.5268817678522852E-3</v>
      </c>
      <c r="G23" s="162">
        <f>ASG_Total!G24/ASG_Total!$H24</f>
        <v>1.0029661401281292E-2</v>
      </c>
      <c r="H23" s="163">
        <f t="shared" si="0"/>
        <v>1.0000000000000002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0.68502319566953618</v>
      </c>
      <c r="C24" s="165">
        <f>ASG_Total!D25/ASG_Total!$H25</f>
        <v>3.3885934266728791E-2</v>
      </c>
      <c r="D24" s="165">
        <f>ASG_Total!E25/ASG_Total!$H25</f>
        <v>4.5682725592895441E-2</v>
      </c>
      <c r="E24" s="165">
        <f>JP!B27/ASG_Total!$H25</f>
        <v>0.2290216772751722</v>
      </c>
      <c r="F24" s="165">
        <f>JP!C27/ASG_Total!$H25</f>
        <v>1.3086964181471493E-3</v>
      </c>
      <c r="G24" s="165">
        <f>ASG_Total!G25/ASG_Total!$H25</f>
        <v>5.0777707775201304E-3</v>
      </c>
      <c r="H24" s="166">
        <f t="shared" si="0"/>
        <v>0.99999999999999989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0.69175936933255699</v>
      </c>
      <c r="C25" s="162">
        <f>ASG_Total!D26/ASG_Total!$H26</f>
        <v>4.5784720693603079E-2</v>
      </c>
      <c r="D25" s="162">
        <f>ASG_Total!E26/ASG_Total!$H26</f>
        <v>5.6827268602075619E-2</v>
      </c>
      <c r="E25" s="162">
        <f>JP!B28/ASG_Total!$H26</f>
        <v>0.20792344512746322</v>
      </c>
      <c r="F25" s="162">
        <f>JP!C28/ASG_Total!$H26</f>
        <v>1.8104785384247791E-3</v>
      </c>
      <c r="G25" s="162">
        <f>ASG_Total!G26/ASG_Total!$H26</f>
        <v>-4.1052822941237835E-3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0.63071642384096049</v>
      </c>
      <c r="C26" s="165">
        <f>ASG_Total!D27/ASG_Total!$H27</f>
        <v>9.0666614035418147E-2</v>
      </c>
      <c r="D26" s="165">
        <f>ASG_Total!E27/ASG_Total!$H27</f>
        <v>4.0339343751129332E-2</v>
      </c>
      <c r="E26" s="165">
        <f>JP!B29/ASG_Total!$H27</f>
        <v>0.22733344706432709</v>
      </c>
      <c r="F26" s="165">
        <f>JP!C29/ASG_Total!$H27</f>
        <v>7.5856728257401307E-3</v>
      </c>
      <c r="G26" s="165">
        <f>ASG_Total!G27/ASG_Total!$H27</f>
        <v>3.3584984824248012E-3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0.65603802644357112</v>
      </c>
      <c r="C27" s="162">
        <f>ASG_Total!D28/ASG_Total!$H28</f>
        <v>5.3657027709199001E-2</v>
      </c>
      <c r="D27" s="162">
        <f>ASG_Total!E28/ASG_Total!$H28</f>
        <v>3.9568407199720351E-2</v>
      </c>
      <c r="E27" s="162">
        <f>JP!B30/ASG_Total!$H28</f>
        <v>0.15740358270965712</v>
      </c>
      <c r="F27" s="162">
        <f>JP!C30/ASG_Total!$H28</f>
        <v>9.3496991299824278E-2</v>
      </c>
      <c r="G27" s="162">
        <f>ASG_Total!G28/ASG_Total!$H28</f>
        <v>-1.640353619719222E-4</v>
      </c>
      <c r="H27" s="163">
        <f t="shared" si="0"/>
        <v>0.99999999999999989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0.70473962564181236</v>
      </c>
      <c r="C28" s="165">
        <f>ASG_Total!D29/ASG_Total!$H29</f>
        <v>6.255178067581503E-2</v>
      </c>
      <c r="D28" s="165">
        <f>ASG_Total!E29/ASG_Total!$H29</f>
        <v>4.8653546922631769E-2</v>
      </c>
      <c r="E28" s="165">
        <f>JP!B31/ASG_Total!$H29</f>
        <v>0.17743145852434339</v>
      </c>
      <c r="F28" s="165">
        <f>JP!C31/ASG_Total!$H29</f>
        <v>1.516250873644208E-3</v>
      </c>
      <c r="G28" s="165">
        <f>ASG_Total!G29/ASG_Total!$H29</f>
        <v>5.1073373617531994E-3</v>
      </c>
      <c r="H28" s="166">
        <f t="shared" si="0"/>
        <v>0.99999999999999989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0.54687469899364283</v>
      </c>
      <c r="C29" s="162">
        <f>ASG_Total!D30/ASG_Total!$H30</f>
        <v>4.7185400280565254E-2</v>
      </c>
      <c r="D29" s="162">
        <f>ASG_Total!E30/ASG_Total!$H30</f>
        <v>2.5649597293448154E-2</v>
      </c>
      <c r="E29" s="162">
        <f>JP!B32/ASG_Total!$H30</f>
        <v>0.270689129307912</v>
      </c>
      <c r="F29" s="162">
        <f>JP!C32/ASG_Total!$H30</f>
        <v>0.10813582121265154</v>
      </c>
      <c r="G29" s="162">
        <f>ASG_Total!G30/ASG_Total!$H30</f>
        <v>1.465352911780259E-3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0.57833701172244223</v>
      </c>
      <c r="C30" s="165">
        <f>ASG_Total!D31/ASG_Total!$H31</f>
        <v>0.12244461709666855</v>
      </c>
      <c r="D30" s="165">
        <f>ASG_Total!E31/ASG_Total!$H31</f>
        <v>3.2983127603449319E-2</v>
      </c>
      <c r="E30" s="165">
        <f>JP!B33/ASG_Total!$H31</f>
        <v>0.20530775349973035</v>
      </c>
      <c r="F30" s="165">
        <f>JP!C33/ASG_Total!$H31</f>
        <v>5.9250636292032741E-2</v>
      </c>
      <c r="G30" s="165">
        <f>ASG_Total!G31/ASG_Total!$H31</f>
        <v>1.6768537856767969E-3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0.6357143380134942</v>
      </c>
      <c r="C31" s="162">
        <f>ASG_Total!D32/ASG_Total!$H32</f>
        <v>5.7672664313000457E-2</v>
      </c>
      <c r="D31" s="162">
        <f>ASG_Total!E32/ASG_Total!$H32</f>
        <v>3.2516844463298868E-2</v>
      </c>
      <c r="E31" s="162">
        <f>JP!B34/ASG_Total!$H32</f>
        <v>0.26490116305419997</v>
      </c>
      <c r="F31" s="162">
        <f>JP!C34/ASG_Total!$H32</f>
        <v>7.0432495228354942E-3</v>
      </c>
      <c r="G31" s="162">
        <f>ASG_Total!G32/ASG_Total!$H32</f>
        <v>2.1517406331709229E-3</v>
      </c>
      <c r="H31" s="163">
        <f t="shared" si="0"/>
        <v>0.99999999999999989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0.66639440237291114</v>
      </c>
      <c r="C32" s="169">
        <f>ASG_Total!D33/ASG_Total!$H33</f>
        <v>4.9212991926384626E-2</v>
      </c>
      <c r="D32" s="169">
        <f>ASG_Total!E33/ASG_Total!$H33</f>
        <v>4.7820671144083372E-2</v>
      </c>
      <c r="E32" s="169">
        <f>JP!B35/ASG_Total!$H33</f>
        <v>0.20205110885960026</v>
      </c>
      <c r="F32" s="169">
        <f>JP!C35/ASG_Total!$H33</f>
        <v>3.4368539314613054E-2</v>
      </c>
      <c r="G32" s="169">
        <f>ASG_Total!G33/ASG_Total!$H33</f>
        <v>1.5228638240737764E-4</v>
      </c>
      <c r="H32" s="170">
        <f t="shared" si="0"/>
        <v>0.99999999999999978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4" t="s">
        <v>121</v>
      </c>
      <c r="B34" s="174">
        <f t="shared" ref="B34:G34" si="1">MIN(B6:B32)</f>
        <v>0.52136644723674086</v>
      </c>
      <c r="C34" s="174">
        <f t="shared" si="1"/>
        <v>1.6548298603683766E-2</v>
      </c>
      <c r="D34" s="174">
        <f t="shared" si="1"/>
        <v>2.5649597293448154E-2</v>
      </c>
      <c r="E34" s="174">
        <f t="shared" si="1"/>
        <v>0.12591277855950028</v>
      </c>
      <c r="F34" s="174">
        <f t="shared" si="1"/>
        <v>1.3086964181471493E-3</v>
      </c>
      <c r="G34" s="175">
        <f t="shared" si="1"/>
        <v>-6.6610954894876073E-3</v>
      </c>
    </row>
    <row r="35" spans="1:10">
      <c r="A35" s="185"/>
      <c r="B35" s="176" t="str">
        <f>VLOOKUP(B34,B$6:$I$32,B$36,FALSE)</f>
        <v>Schaffhausen</v>
      </c>
      <c r="C35" s="176" t="str">
        <f>VLOOKUP(C34,C$6:$I$32,C$36,FALSE)</f>
        <v>Schwyz</v>
      </c>
      <c r="D35" s="176" t="str">
        <f>VLOOKUP(D34,D$6:$I$32,D$36,FALSE)</f>
        <v>Neuenburg</v>
      </c>
      <c r="E35" s="176" t="str">
        <f>VLOOKUP(E34,E$6:$I$32,E$36,FALSE)</f>
        <v>Schwyz</v>
      </c>
      <c r="F35" s="176" t="str">
        <f>VLOOKUP(F34,F$6:$I$32,F$36,FALSE)</f>
        <v>Aargau</v>
      </c>
      <c r="G35" s="177" t="str">
        <f>VLOOKUP(G34,G$6:$I$32,G$36,FALSE)</f>
        <v>Fribourg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4" t="s">
        <v>122</v>
      </c>
      <c r="B37" s="174">
        <f t="shared" ref="B37:G37" si="2">MAX(B6:B31)</f>
        <v>0.76771142943699711</v>
      </c>
      <c r="C37" s="174">
        <f t="shared" si="2"/>
        <v>0.12244461709666855</v>
      </c>
      <c r="D37" s="174">
        <f t="shared" si="2"/>
        <v>0.10856551065667916</v>
      </c>
      <c r="E37" s="174">
        <f t="shared" si="2"/>
        <v>0.30919130143845824</v>
      </c>
      <c r="F37" s="174">
        <f t="shared" si="2"/>
        <v>0.15775956932369917</v>
      </c>
      <c r="G37" s="175">
        <f t="shared" si="2"/>
        <v>1.0029661401281292E-2</v>
      </c>
    </row>
    <row r="38" spans="1:10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2013-03-26T10:29:03Z</cp:lastPrinted>
  <dcterms:created xsi:type="dcterms:W3CDTF">2010-11-03T16:06:04Z</dcterms:created>
  <dcterms:modified xsi:type="dcterms:W3CDTF">2014-06-25T12:35:00Z</dcterms:modified>
</cp:coreProperties>
</file>