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 iterateDelta="252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C33" i="3"/>
  <c r="C5"/>
  <c r="C3"/>
  <c r="I33" i="2"/>
  <c r="H33"/>
  <c r="G33"/>
  <c r="F33"/>
  <c r="E33"/>
  <c r="D33"/>
  <c r="C33"/>
  <c r="J32"/>
  <c r="J31"/>
  <c r="J30"/>
  <c r="J29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G11" i="6" s="1"/>
  <c r="H11" s="1"/>
  <c r="J10" i="2"/>
  <c r="G10" i="6" s="1"/>
  <c r="H10" s="1"/>
  <c r="J9" i="2"/>
  <c r="G9" i="6" s="1"/>
  <c r="H9" s="1"/>
  <c r="J8" i="2"/>
  <c r="G8" i="6" s="1"/>
  <c r="H8" s="1"/>
  <c r="J7" i="2"/>
  <c r="G7" i="6" s="1"/>
  <c r="J1" i="2"/>
  <c r="A4" i="1"/>
  <c r="D1" i="7" s="1"/>
  <c r="A3" i="1"/>
  <c r="E33" i="7" l="1"/>
  <c r="E7" i="8"/>
  <c r="E8"/>
  <c r="E9"/>
  <c r="E10"/>
  <c r="E11"/>
  <c r="I9" i="6"/>
  <c r="G9" i="7" s="1"/>
  <c r="I11" i="6"/>
  <c r="G11" i="7" s="1"/>
  <c r="H7" i="6"/>
  <c r="I8"/>
  <c r="G8" i="7" s="1"/>
  <c r="I10" i="6"/>
  <c r="G10" i="7" s="1"/>
  <c r="C12" i="8"/>
  <c r="C14"/>
  <c r="C16"/>
  <c r="C18"/>
  <c r="C20"/>
  <c r="C22"/>
  <c r="C24"/>
  <c r="C26"/>
  <c r="C28"/>
  <c r="C30" i="7"/>
  <c r="G30" i="6"/>
  <c r="H30" s="1"/>
  <c r="C32" i="7"/>
  <c r="G32" i="6"/>
  <c r="H32" s="1"/>
  <c r="E12" i="8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J33" i="2"/>
  <c r="D35" i="4"/>
  <c r="E1" i="6"/>
  <c r="C7" i="7"/>
  <c r="C8"/>
  <c r="C9"/>
  <c r="C10"/>
  <c r="C11"/>
  <c r="A2" i="9"/>
  <c r="E1" i="8"/>
  <c r="C13"/>
  <c r="C15"/>
  <c r="C17"/>
  <c r="C19"/>
  <c r="C21"/>
  <c r="C23"/>
  <c r="C25"/>
  <c r="C27"/>
  <c r="C29"/>
  <c r="C31" i="7"/>
  <c r="G31" i="6"/>
  <c r="H31" s="1"/>
  <c r="F7" i="8"/>
  <c r="F33" i="7"/>
  <c r="F33" i="8" s="1"/>
  <c r="G1" i="2"/>
  <c r="B2" i="3"/>
  <c r="A2" i="4"/>
  <c r="A2" i="5"/>
  <c r="D35"/>
  <c r="I7" i="6"/>
  <c r="G12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I30" i="6"/>
  <c r="G30" i="7" s="1"/>
  <c r="I31" i="6"/>
  <c r="G31" i="7" s="1"/>
  <c r="I32" i="6"/>
  <c r="G32" i="7" s="1"/>
  <c r="D33"/>
  <c r="D7" i="8"/>
  <c r="D9"/>
  <c r="D11"/>
  <c r="D13"/>
  <c r="D15"/>
  <c r="D17"/>
  <c r="D19"/>
  <c r="D21"/>
  <c r="D23"/>
  <c r="D25"/>
  <c r="D27"/>
  <c r="D29"/>
  <c r="D31"/>
  <c r="G28" l="1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29" i="8"/>
  <c r="H29" i="7"/>
  <c r="G27" i="8"/>
  <c r="H27" i="7"/>
  <c r="G25" i="8"/>
  <c r="H25" i="7"/>
  <c r="G23" i="8"/>
  <c r="H23" i="7"/>
  <c r="G21" i="8"/>
  <c r="H21" i="7"/>
  <c r="G19" i="8"/>
  <c r="H19" i="7"/>
  <c r="G17" i="8"/>
  <c r="H17" i="7"/>
  <c r="G15" i="8"/>
  <c r="H15" i="7"/>
  <c r="G13" i="8"/>
  <c r="H13" i="7"/>
  <c r="G31" i="8"/>
  <c r="G7" i="7"/>
  <c r="I33" i="6"/>
  <c r="C31" i="8"/>
  <c r="H31" i="7"/>
  <c r="C11" i="8"/>
  <c r="H11" i="7"/>
  <c r="G10" i="9" s="1"/>
  <c r="C9" i="8"/>
  <c r="H9" i="7"/>
  <c r="C33"/>
  <c r="C7" i="8"/>
  <c r="H7" i="7"/>
  <c r="G10" i="8"/>
  <c r="G11"/>
  <c r="E33"/>
  <c r="D33"/>
  <c r="G32"/>
  <c r="G30"/>
  <c r="C10"/>
  <c r="H10" i="7"/>
  <c r="C8" i="8"/>
  <c r="H8" i="7"/>
  <c r="C32" i="8"/>
  <c r="H32" i="7"/>
  <c r="C30" i="8"/>
  <c r="H30" i="7"/>
  <c r="G7" i="9"/>
  <c r="G8" i="8"/>
  <c r="G8" i="9"/>
  <c r="G9" i="8"/>
  <c r="G33" i="6"/>
  <c r="H33" s="1"/>
  <c r="F29" i="9" l="1"/>
  <c r="H30" i="8"/>
  <c r="E29" i="9"/>
  <c r="D29"/>
  <c r="C29"/>
  <c r="F7"/>
  <c r="H8" i="8"/>
  <c r="E7" i="9"/>
  <c r="D7"/>
  <c r="C7"/>
  <c r="E6"/>
  <c r="H7" i="8"/>
  <c r="F6" i="9"/>
  <c r="H33" i="7"/>
  <c r="D6" i="9"/>
  <c r="C6"/>
  <c r="E8"/>
  <c r="H9" i="8"/>
  <c r="F8" i="9"/>
  <c r="D8"/>
  <c r="C8"/>
  <c r="E30"/>
  <c r="H31" i="8"/>
  <c r="F30" i="9"/>
  <c r="D30"/>
  <c r="C30"/>
  <c r="G6"/>
  <c r="G33" i="7"/>
  <c r="G7" i="8"/>
  <c r="E14" i="9"/>
  <c r="H15" i="8"/>
  <c r="F14" i="9"/>
  <c r="D14"/>
  <c r="B14"/>
  <c r="C14"/>
  <c r="E18"/>
  <c r="H19" i="8"/>
  <c r="F18" i="9"/>
  <c r="D18"/>
  <c r="B18"/>
  <c r="C18"/>
  <c r="E22"/>
  <c r="H23" i="8"/>
  <c r="F22" i="9"/>
  <c r="D22"/>
  <c r="B22"/>
  <c r="C22"/>
  <c r="E26"/>
  <c r="H27" i="8"/>
  <c r="F26" i="9"/>
  <c r="D26"/>
  <c r="B26"/>
  <c r="C26"/>
  <c r="F11"/>
  <c r="H12" i="8"/>
  <c r="E11" i="9"/>
  <c r="D11"/>
  <c r="B11"/>
  <c r="C11"/>
  <c r="F15"/>
  <c r="H16" i="8"/>
  <c r="E15" i="9"/>
  <c r="D15"/>
  <c r="B15"/>
  <c r="C15"/>
  <c r="F19"/>
  <c r="H20" i="8"/>
  <c r="E19" i="9"/>
  <c r="D19"/>
  <c r="B19"/>
  <c r="C19"/>
  <c r="F23"/>
  <c r="H24" i="8"/>
  <c r="E23" i="9"/>
  <c r="D23"/>
  <c r="B23"/>
  <c r="C23"/>
  <c r="F27"/>
  <c r="H28" i="8"/>
  <c r="E27" i="9"/>
  <c r="D27"/>
  <c r="B27"/>
  <c r="C27"/>
  <c r="B29"/>
  <c r="B7"/>
  <c r="H7" s="1"/>
  <c r="B6"/>
  <c r="B8"/>
  <c r="H8" s="1"/>
  <c r="B30"/>
  <c r="G30"/>
  <c r="G14"/>
  <c r="G18"/>
  <c r="G22"/>
  <c r="G26"/>
  <c r="G11"/>
  <c r="G15"/>
  <c r="G19"/>
  <c r="G23"/>
  <c r="G27"/>
  <c r="F31"/>
  <c r="H32" i="8"/>
  <c r="E31" i="9"/>
  <c r="D31"/>
  <c r="C31"/>
  <c r="F9"/>
  <c r="H10" i="8"/>
  <c r="E9" i="9"/>
  <c r="D9"/>
  <c r="C9"/>
  <c r="B32"/>
  <c r="C33" i="8"/>
  <c r="E10" i="9"/>
  <c r="H11" i="8"/>
  <c r="F10" i="9"/>
  <c r="D10"/>
  <c r="C10"/>
  <c r="E12"/>
  <c r="H13" i="8"/>
  <c r="F12" i="9"/>
  <c r="D12"/>
  <c r="B12"/>
  <c r="C12"/>
  <c r="E16"/>
  <c r="H17" i="8"/>
  <c r="F16" i="9"/>
  <c r="D16"/>
  <c r="B16"/>
  <c r="C16"/>
  <c r="E20"/>
  <c r="H21" i="8"/>
  <c r="F20" i="9"/>
  <c r="D20"/>
  <c r="B20"/>
  <c r="C20"/>
  <c r="E24"/>
  <c r="H25" i="8"/>
  <c r="F24" i="9"/>
  <c r="D24"/>
  <c r="B24"/>
  <c r="C24"/>
  <c r="E28"/>
  <c r="H29" i="8"/>
  <c r="F28" i="9"/>
  <c r="D28"/>
  <c r="B28"/>
  <c r="C28"/>
  <c r="F13"/>
  <c r="H14" i="8"/>
  <c r="E13" i="9"/>
  <c r="B13"/>
  <c r="D13"/>
  <c r="C13"/>
  <c r="F17"/>
  <c r="H18" i="8"/>
  <c r="E17" i="9"/>
  <c r="B17"/>
  <c r="D17"/>
  <c r="C17"/>
  <c r="F21"/>
  <c r="H22" i="8"/>
  <c r="E21" i="9"/>
  <c r="B21"/>
  <c r="D21"/>
  <c r="C21"/>
  <c r="F25"/>
  <c r="H26" i="8"/>
  <c r="E25" i="9"/>
  <c r="B25"/>
  <c r="D25"/>
  <c r="C25"/>
  <c r="B31"/>
  <c r="B9"/>
  <c r="G29"/>
  <c r="G31"/>
  <c r="G9"/>
  <c r="B10"/>
  <c r="H10" s="1"/>
  <c r="G12"/>
  <c r="G16"/>
  <c r="G20"/>
  <c r="G24"/>
  <c r="G28"/>
  <c r="G13"/>
  <c r="G17"/>
  <c r="G21"/>
  <c r="G25"/>
  <c r="H31" l="1"/>
  <c r="H30"/>
  <c r="G37"/>
  <c r="G38" s="1"/>
  <c r="D37"/>
  <c r="D38" s="1"/>
  <c r="F37"/>
  <c r="F38" s="1"/>
  <c r="E37"/>
  <c r="E38" s="1"/>
  <c r="H9"/>
  <c r="H25"/>
  <c r="H21"/>
  <c r="H17"/>
  <c r="H13"/>
  <c r="B37"/>
  <c r="B38" s="1"/>
  <c r="B34"/>
  <c r="B35" s="1"/>
  <c r="H6"/>
  <c r="G32"/>
  <c r="G34" s="1"/>
  <c r="G35" s="1"/>
  <c r="G33" i="8"/>
  <c r="C37" i="9"/>
  <c r="C38" s="1"/>
  <c r="H33" i="8"/>
  <c r="F32" i="9"/>
  <c r="F34" s="1"/>
  <c r="F35" s="1"/>
  <c r="E32"/>
  <c r="E34" s="1"/>
  <c r="E35" s="1"/>
  <c r="D32"/>
  <c r="D34" s="1"/>
  <c r="D35" s="1"/>
  <c r="C32"/>
  <c r="H32" s="1"/>
  <c r="H28"/>
  <c r="H24"/>
  <c r="H20"/>
  <c r="H16"/>
  <c r="H12"/>
  <c r="H29"/>
  <c r="H27"/>
  <c r="H23"/>
  <c r="H19"/>
  <c r="H15"/>
  <c r="H11"/>
  <c r="H26"/>
  <c r="H22"/>
  <c r="H18"/>
  <c r="H14"/>
  <c r="C34" l="1"/>
  <c r="C35" s="1"/>
</calcChain>
</file>

<file path=xl/sharedStrings.xml><?xml version="1.0" encoding="utf-8"?>
<sst xmlns="http://schemas.openxmlformats.org/spreadsheetml/2006/main" count="456" uniqueCount="129">
  <si>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</si>
  <si>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</si>
  <si>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</si>
  <si>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</si>
  <si>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</si>
  <si>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</si>
  <si>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</si>
  <si>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</si>
  <si>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</si>
  <si>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</si>
  <si>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REPART</t>
  </si>
  <si>
    <t>Steuerrepartitionen</t>
  </si>
  <si>
    <t>Produktion</t>
  </si>
  <si>
    <t>Umgebung</t>
  </si>
  <si>
    <t>Typ</t>
  </si>
  <si>
    <t>Berechnung</t>
  </si>
  <si>
    <t>WS</t>
  </si>
  <si>
    <t>FA_2014_20130902</t>
  </si>
  <si>
    <t>SWS</t>
  </si>
  <si>
    <t>RA_2014_20130902</t>
  </si>
  <si>
    <t>RefJahr</t>
  </si>
  <si>
    <t>BemJahr</t>
  </si>
  <si>
    <t>41f49f01-b513-e311-a860-00215ad18666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</si>
  <si>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</si>
  <si>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</si>
  <si>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</si>
  <si>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</si>
  <si>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</si>
  <si>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</si>
  <si>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</si>
  <si>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</si>
  <si>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</si>
  <si>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</si>
  <si>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</si>
  <si>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</si>
  <si>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</si>
  <si>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</si>
  <si>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</si>
  <si>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</si>
  <si>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</si>
  <si>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</si>
  <si>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</si>
  <si>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</si>
  <si>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</si>
  <si>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</si>
  <si>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</si>
  <si>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</si>
  <si>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</si>
  <si>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</si>
  <si>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</si>
  <si>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</si>
  <si>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</si>
  <si>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</si>
  <si>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</si>
  <si>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</si>
  <si>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</si>
  <si>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</si>
  <si>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</si>
  <si>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</si>
  <si>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</si>
  <si>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</si>
  <si>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</si>
  <si>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</si>
  <si>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</si>
  <si>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</si>
  <si>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</si>
  <si>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</si>
  <si>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</si>
  <si>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</si>
  <si>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</si>
  <si>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</si>
  <si>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</si>
  <si>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</si>
  <si>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</si>
  <si>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</si>
  <si>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</si>
  <si>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</si>
  <si>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</si>
  <si>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</si>
  <si>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</si>
  <si>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
Vermögen</t>
  </si>
  <si>
    <t>Art. 13 FiLaV</t>
  </si>
  <si>
    <t>Gewinne der juristischen Personen</t>
  </si>
  <si>
    <t>D = B + C</t>
  </si>
  <si>
    <t>Massgebende Gewinne der juristischen Personen ohne besonderen Steuerstatus</t>
  </si>
  <si>
    <t>Massgebende Gewinne der juristischen Personen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</si>
  <si>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</si>
  <si>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</si>
  <si>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</si>
  <si>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</si>
  <si>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</si>
  <si>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</si>
  <si>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</si>
  <si>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</si>
  <si>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</si>
  <si>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</si>
  <si>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</si>
  <si>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</si>
  <si>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</si>
  <si>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</si>
  <si>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</si>
  <si>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</si>
  <si>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</si>
  <si>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</si>
  <si>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</si>
  <si>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</si>
  <si>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</si>
  <si>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</si>
  <si>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</si>
  <si>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</si>
  <si>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Massgebende quellenbesteuerte Einkommen</t>
  </si>
  <si>
    <t>Massgebende Vermögen</t>
  </si>
  <si>
    <t>Massgebende Gewinne der juristischen Personen</t>
  </si>
  <si>
    <t>ASG</t>
  </si>
  <si>
    <t>CHF pro Einwohner</t>
  </si>
  <si>
    <t>Einwohner</t>
  </si>
  <si>
    <t>ASG pro Einwohner</t>
  </si>
  <si>
    <t>Prozent</t>
  </si>
  <si>
    <t>Fribourg</t>
  </si>
  <si>
    <t>Minimum</t>
  </si>
  <si>
    <t>Maximum</t>
  </si>
  <si>
    <t>Mittlere 
Wohn-bevölkerung</t>
  </si>
  <si>
    <t>Anzahl Steuerpflichtige mit steuerbarem Einkommen grösser oder gleich dem Freibetrag</t>
  </si>
  <si>
    <t>ASG_Total</t>
  </si>
  <si>
    <t>Zusammenfassung ASG</t>
  </si>
  <si>
    <t>ASG_pro_Einwohner</t>
  </si>
  <si>
    <t>Zusammenfassung ASG pro Einwohner</t>
  </si>
  <si>
    <t>ASG_in_Prozent</t>
  </si>
  <si>
    <t>Zusammenfassung ASG in 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</si>
</sst>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6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0" borderId="1" xfId="0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11.140625" style="1" customWidth="1"/>
    <col min="2" max="2" width="18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4" t="s">
        <v>0</v>
      </c>
      <c r="B1" s="184"/>
      <c r="C1" s="184"/>
      <c r="D1" s="184"/>
      <c r="E1" s="184"/>
    </row>
    <row r="2" spans="1:5" ht="24.75" customHeight="1">
      <c r="A2" s="183"/>
      <c r="B2" s="183"/>
      <c r="C2" s="183"/>
      <c r="D2" s="183"/>
      <c r="E2" s="183"/>
    </row>
    <row r="3" spans="1:5" ht="18" customHeight="1">
      <c r="A3" s="182" t="str">
        <f>"Bemessungsjahr "&amp;C31</f>
        <v>Bemessungsjahr 2010</v>
      </c>
      <c r="B3" s="182"/>
      <c r="C3" s="182"/>
      <c r="D3" s="182"/>
      <c r="E3" s="182"/>
    </row>
    <row r="4" spans="1:5" ht="18" customHeight="1">
      <c r="A4" s="182" t="str">
        <f>"Referenzjahr "&amp;C30</f>
        <v>Referenzjahr 2014</v>
      </c>
      <c r="B4" s="182"/>
      <c r="C4" s="182"/>
      <c r="D4" s="182"/>
      <c r="E4" s="182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181" t="s">
        <v>82</v>
      </c>
      <c r="D16" s="5"/>
    </row>
    <row r="17" spans="2:4">
      <c r="B17" s="4" t="s">
        <v>10</v>
      </c>
      <c r="C17" s="4" t="s">
        <v>11</v>
      </c>
      <c r="D17" s="5"/>
    </row>
    <row r="18" spans="2:4">
      <c r="B18" s="181" t="s">
        <v>123</v>
      </c>
      <c r="C18" s="181" t="s">
        <v>124</v>
      </c>
      <c r="D18" s="5"/>
    </row>
    <row r="19" spans="2:4">
      <c r="B19" s="181" t="s">
        <v>125</v>
      </c>
      <c r="C19" s="181" t="s">
        <v>126</v>
      </c>
      <c r="D19" s="5"/>
    </row>
    <row r="20" spans="2:4">
      <c r="B20" s="181" t="s">
        <v>127</v>
      </c>
      <c r="C20" s="181" t="s">
        <v>128</v>
      </c>
      <c r="D20" s="5"/>
    </row>
    <row r="25" spans="2:4">
      <c r="B25" s="6" t="s">
        <v>12</v>
      </c>
      <c r="C25" s="7"/>
    </row>
    <row r="26" spans="2:4">
      <c r="B26" s="8" t="s">
        <v>13</v>
      </c>
      <c r="C26" s="9" t="s">
        <v>12</v>
      </c>
    </row>
    <row r="27" spans="2:4">
      <c r="B27" s="10" t="s">
        <v>14</v>
      </c>
      <c r="C27" s="11" t="s">
        <v>15</v>
      </c>
    </row>
    <row r="28" spans="2:4">
      <c r="B28" s="10" t="s">
        <v>16</v>
      </c>
      <c r="C28" s="11" t="s">
        <v>17</v>
      </c>
    </row>
    <row r="29" spans="2:4">
      <c r="B29" s="10" t="s">
        <v>18</v>
      </c>
      <c r="C29" s="11" t="s">
        <v>19</v>
      </c>
    </row>
    <row r="30" spans="2:4">
      <c r="B30" s="10" t="s">
        <v>20</v>
      </c>
      <c r="C30" s="11">
        <v>2014</v>
      </c>
    </row>
    <row r="31" spans="2:4">
      <c r="B31" s="12" t="s">
        <v>21</v>
      </c>
      <c r="C31" s="13">
        <v>2010</v>
      </c>
    </row>
    <row r="32" spans="2:4">
      <c r="C32" s="14" t="s">
        <v>22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2010</v>
      </c>
      <c r="G1" s="20" t="str">
        <f>Info!A4</f>
        <v>Referenzjahr 2014</v>
      </c>
      <c r="J1" s="21" t="str">
        <f>Info!$C$28</f>
        <v>FA_2014_20130902</v>
      </c>
    </row>
    <row r="2" spans="1:12" s="22" customFormat="1">
      <c r="A2" s="23"/>
      <c r="B2" s="24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5" t="s">
        <v>30</v>
      </c>
      <c r="J2" s="26" t="s">
        <v>31</v>
      </c>
    </row>
    <row r="3" spans="1:12" s="27" customFormat="1" ht="11.25" customHeight="1">
      <c r="A3" s="28"/>
      <c r="B3" s="29" t="s">
        <v>32</v>
      </c>
      <c r="C3" s="30"/>
      <c r="D3" s="30"/>
      <c r="E3" s="30"/>
      <c r="F3" s="30"/>
      <c r="G3" s="31"/>
      <c r="H3" s="31"/>
      <c r="I3" s="32"/>
      <c r="J3" s="33" t="s">
        <v>33</v>
      </c>
    </row>
    <row r="4" spans="1:12" ht="93.75" customHeight="1">
      <c r="A4" s="34"/>
      <c r="B4" s="35"/>
      <c r="C4" s="36" t="s">
        <v>34</v>
      </c>
      <c r="D4" s="36" t="s">
        <v>35</v>
      </c>
      <c r="E4" s="37" t="s">
        <v>36</v>
      </c>
      <c r="F4" s="36" t="s">
        <v>37</v>
      </c>
      <c r="G4" s="36" t="s">
        <v>38</v>
      </c>
      <c r="H4" s="36" t="s">
        <v>122</v>
      </c>
      <c r="I4" s="36" t="s">
        <v>39</v>
      </c>
      <c r="J4" s="38" t="s">
        <v>40</v>
      </c>
    </row>
    <row r="5" spans="1:12" s="39" customFormat="1" ht="22.5" customHeight="1">
      <c r="A5" s="40"/>
      <c r="B5" s="41" t="s">
        <v>41</v>
      </c>
      <c r="C5" s="42" t="s">
        <v>42</v>
      </c>
      <c r="D5" s="42" t="s">
        <v>42</v>
      </c>
      <c r="E5" s="42" t="s">
        <v>43</v>
      </c>
      <c r="F5" s="42" t="s">
        <v>42</v>
      </c>
      <c r="G5" s="42" t="s">
        <v>42</v>
      </c>
      <c r="H5" s="42" t="s">
        <v>42</v>
      </c>
      <c r="I5" s="42" t="s">
        <v>42</v>
      </c>
      <c r="J5" s="43"/>
    </row>
    <row r="6" spans="1:12" s="39" customFormat="1" ht="11.25" customHeight="1">
      <c r="A6" s="40"/>
      <c r="B6" s="41" t="s">
        <v>44</v>
      </c>
      <c r="C6" s="41"/>
      <c r="D6" s="41" t="s">
        <v>45</v>
      </c>
      <c r="E6" s="41" t="s">
        <v>46</v>
      </c>
      <c r="F6" s="41"/>
      <c r="G6" s="41" t="s">
        <v>45</v>
      </c>
      <c r="H6" s="41"/>
      <c r="I6" s="41" t="s">
        <v>45</v>
      </c>
      <c r="J6" s="43" t="s">
        <v>45</v>
      </c>
    </row>
    <row r="7" spans="1:12">
      <c r="B7" s="44" t="s">
        <v>47</v>
      </c>
      <c r="C7" s="45">
        <v>836575</v>
      </c>
      <c r="D7" s="45">
        <v>55479105.299999997</v>
      </c>
      <c r="E7" s="45">
        <v>29200</v>
      </c>
      <c r="F7" s="45">
        <v>234935</v>
      </c>
      <c r="G7" s="45">
        <v>2664256</v>
      </c>
      <c r="H7" s="45">
        <v>601640</v>
      </c>
      <c r="I7" s="45">
        <v>52814849.299999997</v>
      </c>
      <c r="J7" s="46">
        <f t="shared" ref="J7:J32" si="0">I7-(E7/1000*H7)</f>
        <v>35246961.299999997</v>
      </c>
      <c r="K7" s="1"/>
      <c r="L7" s="47"/>
    </row>
    <row r="8" spans="1:12">
      <c r="B8" s="48" t="s">
        <v>48</v>
      </c>
      <c r="C8" s="49">
        <v>618897</v>
      </c>
      <c r="D8" s="49">
        <v>29936219</v>
      </c>
      <c r="E8" s="49">
        <v>29200</v>
      </c>
      <c r="F8" s="49">
        <v>214855</v>
      </c>
      <c r="G8" s="49">
        <v>2227397.9</v>
      </c>
      <c r="H8" s="49">
        <v>404042</v>
      </c>
      <c r="I8" s="49">
        <v>27708821.100000001</v>
      </c>
      <c r="J8" s="50">
        <f t="shared" si="0"/>
        <v>15910794.700000001</v>
      </c>
      <c r="K8" s="1"/>
      <c r="L8" s="47"/>
    </row>
    <row r="9" spans="1:12">
      <c r="B9" s="51" t="s">
        <v>49</v>
      </c>
      <c r="C9" s="52">
        <v>220654</v>
      </c>
      <c r="D9" s="52">
        <v>11850933.300000001</v>
      </c>
      <c r="E9" s="52">
        <v>29200</v>
      </c>
      <c r="F9" s="52">
        <v>66433</v>
      </c>
      <c r="G9" s="52">
        <v>845832.6</v>
      </c>
      <c r="H9" s="52">
        <v>154221</v>
      </c>
      <c r="I9" s="52">
        <v>11005100.699999999</v>
      </c>
      <c r="J9" s="53">
        <f t="shared" si="0"/>
        <v>6501847.4999999991</v>
      </c>
      <c r="K9" s="1"/>
      <c r="L9" s="47"/>
    </row>
    <row r="10" spans="1:12">
      <c r="B10" s="48" t="s">
        <v>50</v>
      </c>
      <c r="C10" s="49">
        <v>20315</v>
      </c>
      <c r="D10" s="49">
        <v>957146.6</v>
      </c>
      <c r="E10" s="49">
        <v>29200</v>
      </c>
      <c r="F10" s="49">
        <v>6401</v>
      </c>
      <c r="G10" s="49">
        <v>84040.7</v>
      </c>
      <c r="H10" s="49">
        <v>13914</v>
      </c>
      <c r="I10" s="49">
        <v>873105.9</v>
      </c>
      <c r="J10" s="50">
        <f t="shared" si="0"/>
        <v>466817.10000000003</v>
      </c>
      <c r="K10" s="1"/>
      <c r="L10" s="47"/>
    </row>
    <row r="11" spans="1:12">
      <c r="B11" s="51" t="s">
        <v>51</v>
      </c>
      <c r="C11" s="52">
        <v>86477</v>
      </c>
      <c r="D11" s="52">
        <v>7492263.9000000004</v>
      </c>
      <c r="E11" s="52">
        <v>29200</v>
      </c>
      <c r="F11" s="52">
        <v>24173</v>
      </c>
      <c r="G11" s="52">
        <v>298913.2</v>
      </c>
      <c r="H11" s="52">
        <v>62304</v>
      </c>
      <c r="I11" s="52">
        <v>7193350.7000000002</v>
      </c>
      <c r="J11" s="53">
        <f t="shared" si="0"/>
        <v>5374073.9000000004</v>
      </c>
      <c r="K11" s="1"/>
      <c r="L11" s="47"/>
    </row>
    <row r="12" spans="1:12">
      <c r="B12" s="48" t="s">
        <v>52</v>
      </c>
      <c r="C12" s="49">
        <v>21431</v>
      </c>
      <c r="D12" s="49">
        <v>1176496.5</v>
      </c>
      <c r="E12" s="49">
        <v>29200</v>
      </c>
      <c r="F12" s="49">
        <v>6954</v>
      </c>
      <c r="G12" s="49">
        <v>88330.8</v>
      </c>
      <c r="H12" s="49">
        <v>14477</v>
      </c>
      <c r="I12" s="49">
        <v>1088165.7</v>
      </c>
      <c r="J12" s="50">
        <f t="shared" si="0"/>
        <v>665437.30000000005</v>
      </c>
      <c r="K12" s="1"/>
      <c r="L12" s="47"/>
    </row>
    <row r="13" spans="1:12">
      <c r="B13" s="51" t="s">
        <v>53</v>
      </c>
      <c r="C13" s="52">
        <v>24735</v>
      </c>
      <c r="D13" s="52">
        <v>1758391.4</v>
      </c>
      <c r="E13" s="52">
        <v>29200</v>
      </c>
      <c r="F13" s="52">
        <v>6426</v>
      </c>
      <c r="G13" s="52">
        <v>86302.2</v>
      </c>
      <c r="H13" s="52">
        <v>18309</v>
      </c>
      <c r="I13" s="52">
        <v>1672089.2</v>
      </c>
      <c r="J13" s="53">
        <f t="shared" si="0"/>
        <v>1137466.3999999999</v>
      </c>
      <c r="K13" s="1"/>
      <c r="L13" s="47"/>
    </row>
    <row r="14" spans="1:12">
      <c r="B14" s="48" t="s">
        <v>54</v>
      </c>
      <c r="C14" s="49">
        <v>22791</v>
      </c>
      <c r="D14" s="49">
        <v>1128572.2</v>
      </c>
      <c r="E14" s="49">
        <v>29200</v>
      </c>
      <c r="F14" s="49">
        <v>7204</v>
      </c>
      <c r="G14" s="49">
        <v>98777.4</v>
      </c>
      <c r="H14" s="49">
        <v>15587</v>
      </c>
      <c r="I14" s="49">
        <v>1029794.8</v>
      </c>
      <c r="J14" s="50">
        <f t="shared" si="0"/>
        <v>574654.40000000014</v>
      </c>
      <c r="K14" s="1"/>
      <c r="L14" s="47"/>
    </row>
    <row r="15" spans="1:12">
      <c r="B15" s="51" t="s">
        <v>55</v>
      </c>
      <c r="C15" s="52">
        <v>66005</v>
      </c>
      <c r="D15" s="52">
        <v>6242117.5999999996</v>
      </c>
      <c r="E15" s="52">
        <v>29200</v>
      </c>
      <c r="F15" s="52">
        <v>15993</v>
      </c>
      <c r="G15" s="52">
        <v>184700.1</v>
      </c>
      <c r="H15" s="52">
        <v>50012</v>
      </c>
      <c r="I15" s="52">
        <v>6057417.5</v>
      </c>
      <c r="J15" s="53">
        <f t="shared" si="0"/>
        <v>4597067.0999999996</v>
      </c>
      <c r="K15" s="1"/>
      <c r="L15" s="47"/>
    </row>
    <row r="16" spans="1:12">
      <c r="B16" s="48" t="s">
        <v>56</v>
      </c>
      <c r="C16" s="49">
        <v>158319</v>
      </c>
      <c r="D16" s="49">
        <v>8177826.5</v>
      </c>
      <c r="E16" s="49">
        <v>29200</v>
      </c>
      <c r="F16" s="49">
        <v>51854</v>
      </c>
      <c r="G16" s="49">
        <v>622799.80000000005</v>
      </c>
      <c r="H16" s="49">
        <v>106465</v>
      </c>
      <c r="I16" s="49">
        <v>7555026.7000000002</v>
      </c>
      <c r="J16" s="50">
        <f t="shared" si="0"/>
        <v>4446248.7</v>
      </c>
      <c r="K16" s="1"/>
      <c r="L16" s="47"/>
    </row>
    <row r="17" spans="2:12">
      <c r="B17" s="51" t="s">
        <v>57</v>
      </c>
      <c r="C17" s="52">
        <v>158457</v>
      </c>
      <c r="D17" s="52">
        <v>8242798.2999999998</v>
      </c>
      <c r="E17" s="52">
        <v>29200</v>
      </c>
      <c r="F17" s="52">
        <v>48592</v>
      </c>
      <c r="G17" s="52">
        <v>542047.4</v>
      </c>
      <c r="H17" s="52">
        <v>109865</v>
      </c>
      <c r="I17" s="52">
        <v>7700750.9000000004</v>
      </c>
      <c r="J17" s="53">
        <f t="shared" si="0"/>
        <v>4492692.9000000004</v>
      </c>
      <c r="K17" s="1"/>
      <c r="L17" s="47"/>
    </row>
    <row r="18" spans="2:12">
      <c r="B18" s="48" t="s">
        <v>58</v>
      </c>
      <c r="C18" s="49">
        <v>121411</v>
      </c>
      <c r="D18" s="49">
        <v>7335822.9000000004</v>
      </c>
      <c r="E18" s="49">
        <v>29200</v>
      </c>
      <c r="F18" s="49">
        <v>41194</v>
      </c>
      <c r="G18" s="49">
        <v>490283.5</v>
      </c>
      <c r="H18" s="49">
        <v>80217</v>
      </c>
      <c r="I18" s="49">
        <v>6845539.4000000004</v>
      </c>
      <c r="J18" s="50">
        <f t="shared" si="0"/>
        <v>4503203</v>
      </c>
      <c r="K18" s="1"/>
      <c r="L18" s="47"/>
    </row>
    <row r="19" spans="2:12">
      <c r="B19" s="51" t="s">
        <v>59</v>
      </c>
      <c r="C19" s="52">
        <v>163556</v>
      </c>
      <c r="D19" s="52">
        <v>10541011.800000001</v>
      </c>
      <c r="E19" s="52">
        <v>29200</v>
      </c>
      <c r="F19" s="52">
        <v>42426</v>
      </c>
      <c r="G19" s="52">
        <v>468566</v>
      </c>
      <c r="H19" s="52">
        <v>121130</v>
      </c>
      <c r="I19" s="52">
        <v>10072445.800000001</v>
      </c>
      <c r="J19" s="53">
        <f t="shared" si="0"/>
        <v>6535449.8000000007</v>
      </c>
      <c r="K19" s="1"/>
      <c r="L19" s="47"/>
    </row>
    <row r="20" spans="2:12">
      <c r="B20" s="48" t="s">
        <v>60</v>
      </c>
      <c r="C20" s="49">
        <v>45286</v>
      </c>
      <c r="D20" s="49">
        <v>2366433.1</v>
      </c>
      <c r="E20" s="49">
        <v>29200</v>
      </c>
      <c r="F20" s="49">
        <v>13808</v>
      </c>
      <c r="G20" s="49">
        <v>177687.2</v>
      </c>
      <c r="H20" s="49">
        <v>31478</v>
      </c>
      <c r="I20" s="49">
        <v>2188745.9</v>
      </c>
      <c r="J20" s="50">
        <f t="shared" si="0"/>
        <v>1269588.2999999998</v>
      </c>
      <c r="K20" s="1"/>
      <c r="L20" s="47"/>
    </row>
    <row r="21" spans="2:12">
      <c r="B21" s="51" t="s">
        <v>61</v>
      </c>
      <c r="C21" s="52">
        <v>31315</v>
      </c>
      <c r="D21" s="52">
        <v>1697067.6</v>
      </c>
      <c r="E21" s="52">
        <v>29200</v>
      </c>
      <c r="F21" s="52">
        <v>10347</v>
      </c>
      <c r="G21" s="52">
        <v>133617.70000000001</v>
      </c>
      <c r="H21" s="52">
        <v>20968</v>
      </c>
      <c r="I21" s="52">
        <v>1563449.9</v>
      </c>
      <c r="J21" s="53">
        <f t="shared" si="0"/>
        <v>951184.29999999993</v>
      </c>
      <c r="K21" s="1"/>
      <c r="L21" s="47"/>
    </row>
    <row r="22" spans="2:12">
      <c r="B22" s="48" t="s">
        <v>62</v>
      </c>
      <c r="C22" s="49">
        <v>9081</v>
      </c>
      <c r="D22" s="49">
        <v>491971.2</v>
      </c>
      <c r="E22" s="49">
        <v>29200</v>
      </c>
      <c r="F22" s="49">
        <v>2913</v>
      </c>
      <c r="G22" s="49">
        <v>38739.199999999997</v>
      </c>
      <c r="H22" s="49">
        <v>6168</v>
      </c>
      <c r="I22" s="49">
        <v>453232</v>
      </c>
      <c r="J22" s="50">
        <f t="shared" si="0"/>
        <v>273126.40000000002</v>
      </c>
      <c r="K22" s="1"/>
      <c r="L22" s="47"/>
    </row>
    <row r="23" spans="2:12">
      <c r="B23" s="51" t="s">
        <v>63</v>
      </c>
      <c r="C23" s="52">
        <v>279512</v>
      </c>
      <c r="D23" s="52">
        <v>14251304</v>
      </c>
      <c r="E23" s="52">
        <v>29200</v>
      </c>
      <c r="F23" s="52">
        <v>89457</v>
      </c>
      <c r="G23" s="52">
        <v>1161089.5</v>
      </c>
      <c r="H23" s="52">
        <v>190055</v>
      </c>
      <c r="I23" s="52">
        <v>13090214.5</v>
      </c>
      <c r="J23" s="53">
        <f t="shared" si="0"/>
        <v>7540608.5</v>
      </c>
      <c r="K23" s="1"/>
      <c r="L23" s="47"/>
    </row>
    <row r="24" spans="2:12">
      <c r="B24" s="48" t="s">
        <v>64</v>
      </c>
      <c r="C24" s="49">
        <v>126881</v>
      </c>
      <c r="D24" s="49">
        <v>6205298.5</v>
      </c>
      <c r="E24" s="49">
        <v>29200</v>
      </c>
      <c r="F24" s="49">
        <v>48533</v>
      </c>
      <c r="G24" s="49">
        <v>493068.9</v>
      </c>
      <c r="H24" s="49">
        <v>78348</v>
      </c>
      <c r="I24" s="49">
        <v>5712229.5999999996</v>
      </c>
      <c r="J24" s="50">
        <f t="shared" si="0"/>
        <v>3424467.9999999995</v>
      </c>
      <c r="K24" s="1"/>
      <c r="L24" s="47"/>
    </row>
    <row r="25" spans="2:12">
      <c r="B25" s="51" t="s">
        <v>65</v>
      </c>
      <c r="C25" s="52">
        <v>352754</v>
      </c>
      <c r="D25" s="52">
        <v>20478161.800000001</v>
      </c>
      <c r="E25" s="52">
        <v>29200</v>
      </c>
      <c r="F25" s="52">
        <v>89065</v>
      </c>
      <c r="G25" s="52">
        <v>1104798.3</v>
      </c>
      <c r="H25" s="52">
        <v>263689</v>
      </c>
      <c r="I25" s="52">
        <v>19373363.5</v>
      </c>
      <c r="J25" s="53">
        <f t="shared" si="0"/>
        <v>11673644.699999999</v>
      </c>
      <c r="K25" s="1"/>
      <c r="L25" s="47"/>
    </row>
    <row r="26" spans="2:12">
      <c r="B26" s="48" t="s">
        <v>66</v>
      </c>
      <c r="C26" s="49">
        <v>143822</v>
      </c>
      <c r="D26" s="49">
        <v>7676553.7999999998</v>
      </c>
      <c r="E26" s="49">
        <v>29200</v>
      </c>
      <c r="F26" s="49">
        <v>42933</v>
      </c>
      <c r="G26" s="49">
        <v>569391.69999999995</v>
      </c>
      <c r="H26" s="49">
        <v>100889</v>
      </c>
      <c r="I26" s="49">
        <v>7107162.0999999996</v>
      </c>
      <c r="J26" s="50">
        <f t="shared" si="0"/>
        <v>4161203.3</v>
      </c>
      <c r="K26" s="1"/>
      <c r="L26" s="47"/>
    </row>
    <row r="27" spans="2:12">
      <c r="B27" s="51" t="s">
        <v>67</v>
      </c>
      <c r="C27" s="52">
        <v>210984</v>
      </c>
      <c r="D27" s="52">
        <v>11152198.4</v>
      </c>
      <c r="E27" s="52">
        <v>29200</v>
      </c>
      <c r="F27" s="52">
        <v>80437</v>
      </c>
      <c r="G27" s="52">
        <v>986520.4</v>
      </c>
      <c r="H27" s="52">
        <v>130547</v>
      </c>
      <c r="I27" s="52">
        <v>10165678</v>
      </c>
      <c r="J27" s="53">
        <f t="shared" si="0"/>
        <v>6353705.5999999996</v>
      </c>
      <c r="K27" s="1"/>
      <c r="L27" s="47"/>
    </row>
    <row r="28" spans="2:12">
      <c r="B28" s="48" t="s">
        <v>68</v>
      </c>
      <c r="C28" s="49">
        <v>404427</v>
      </c>
      <c r="D28" s="49">
        <v>24772988.600000001</v>
      </c>
      <c r="E28" s="49">
        <v>29200</v>
      </c>
      <c r="F28" s="49">
        <v>136168</v>
      </c>
      <c r="G28" s="49">
        <v>1452494.7</v>
      </c>
      <c r="H28" s="49">
        <v>268259</v>
      </c>
      <c r="I28" s="49">
        <v>23320493.899999999</v>
      </c>
      <c r="J28" s="50">
        <f t="shared" si="0"/>
        <v>15487331.099999998</v>
      </c>
      <c r="K28" s="1"/>
      <c r="L28" s="47"/>
    </row>
    <row r="29" spans="2:12">
      <c r="B29" s="51" t="s">
        <v>69</v>
      </c>
      <c r="C29" s="52">
        <v>218654</v>
      </c>
      <c r="D29" s="52">
        <v>9170280.9000000004</v>
      </c>
      <c r="E29" s="52">
        <v>29200</v>
      </c>
      <c r="F29" s="52">
        <v>97164</v>
      </c>
      <c r="G29" s="52">
        <v>846718.6</v>
      </c>
      <c r="H29" s="52">
        <v>121490</v>
      </c>
      <c r="I29" s="52">
        <v>8323562.2999999998</v>
      </c>
      <c r="J29" s="53">
        <f t="shared" si="0"/>
        <v>4776054.3</v>
      </c>
      <c r="K29" s="1"/>
      <c r="L29" s="47"/>
    </row>
    <row r="30" spans="2:12">
      <c r="B30" s="48" t="s">
        <v>70</v>
      </c>
      <c r="C30" s="49">
        <v>103114</v>
      </c>
      <c r="D30" s="49">
        <v>5086154.9000000004</v>
      </c>
      <c r="E30" s="49">
        <v>29200</v>
      </c>
      <c r="F30" s="49">
        <v>36716</v>
      </c>
      <c r="G30" s="49">
        <v>413005.3</v>
      </c>
      <c r="H30" s="49">
        <v>66398</v>
      </c>
      <c r="I30" s="49">
        <v>4673149.5999999996</v>
      </c>
      <c r="J30" s="50">
        <f t="shared" si="0"/>
        <v>2734328</v>
      </c>
      <c r="K30" s="1"/>
      <c r="L30" s="47"/>
    </row>
    <row r="31" spans="2:12">
      <c r="B31" s="51" t="s">
        <v>71</v>
      </c>
      <c r="C31" s="52">
        <v>256606</v>
      </c>
      <c r="D31" s="52">
        <v>18558566.300000001</v>
      </c>
      <c r="E31" s="52">
        <v>29200</v>
      </c>
      <c r="F31" s="52">
        <v>85535</v>
      </c>
      <c r="G31" s="52">
        <v>933627.9</v>
      </c>
      <c r="H31" s="52">
        <v>171071</v>
      </c>
      <c r="I31" s="52">
        <v>17624938.399999999</v>
      </c>
      <c r="J31" s="53">
        <f t="shared" si="0"/>
        <v>12629665.199999999</v>
      </c>
      <c r="K31" s="1"/>
      <c r="L31" s="47"/>
    </row>
    <row r="32" spans="2:12">
      <c r="B32" s="48" t="s">
        <v>72</v>
      </c>
      <c r="C32" s="49">
        <v>42813</v>
      </c>
      <c r="D32" s="49">
        <v>1905669.8</v>
      </c>
      <c r="E32" s="49">
        <v>29200</v>
      </c>
      <c r="F32" s="49">
        <v>15968</v>
      </c>
      <c r="G32" s="49">
        <v>197058.8</v>
      </c>
      <c r="H32" s="49">
        <v>26845</v>
      </c>
      <c r="I32" s="49">
        <v>1708611</v>
      </c>
      <c r="J32" s="50">
        <f t="shared" si="0"/>
        <v>924737</v>
      </c>
      <c r="K32" s="1"/>
      <c r="L32" s="47"/>
    </row>
    <row r="33" spans="2:12" s="54" customFormat="1">
      <c r="B33" s="55" t="s">
        <v>73</v>
      </c>
      <c r="C33" s="56">
        <f>SUM(C7:C32)</f>
        <v>4744872</v>
      </c>
      <c r="D33" s="56">
        <f>SUM(D7:D32)</f>
        <v>274131354.20000005</v>
      </c>
      <c r="E33" s="56">
        <f>AVERAGE(E7:E32)</f>
        <v>29200</v>
      </c>
      <c r="F33" s="56">
        <f>SUM(F7:F32)</f>
        <v>1516484</v>
      </c>
      <c r="G33" s="56">
        <f>SUM(G7:G32)</f>
        <v>17210065.800000001</v>
      </c>
      <c r="H33" s="56">
        <f>SUM(H7:H32)</f>
        <v>3228388</v>
      </c>
      <c r="I33" s="56">
        <f>SUM(I7:I32)</f>
        <v>256921288.40000007</v>
      </c>
      <c r="J33" s="57">
        <f>SUM(J7:J32)</f>
        <v>162652358.79999998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2010</v>
      </c>
    </row>
    <row r="2" spans="1:4" ht="15.75" customHeight="1">
      <c r="B2" s="63" t="str">
        <f>Info!A4</f>
        <v>Referenzjahr 2014</v>
      </c>
      <c r="C2" s="64"/>
    </row>
    <row r="3" spans="1:4" ht="19.5" customHeight="1">
      <c r="A3" s="65"/>
      <c r="B3" s="60"/>
      <c r="C3" s="21" t="str">
        <f>Info!$C$28</f>
        <v>FA_2014_20130902</v>
      </c>
    </row>
    <row r="4" spans="1:4" ht="38.25" customHeight="1">
      <c r="A4" s="65"/>
      <c r="B4" s="4"/>
      <c r="C4" s="66" t="s">
        <v>74</v>
      </c>
    </row>
    <row r="5" spans="1:4" ht="17.25" customHeight="1">
      <c r="B5" s="67" t="s">
        <v>41</v>
      </c>
      <c r="C5" s="68" t="str">
        <f>"QS_"&amp;Info!C30&amp;"_"&amp;Info!C31&amp;".xlsx"</f>
        <v>QS_2014_2010.xlsx</v>
      </c>
    </row>
    <row r="6" spans="1:4">
      <c r="A6" s="69"/>
      <c r="B6" s="70" t="s">
        <v>44</v>
      </c>
      <c r="C6" s="71" t="s">
        <v>75</v>
      </c>
    </row>
    <row r="7" spans="1:4" ht="15" customHeight="1">
      <c r="A7" s="72"/>
      <c r="B7" s="73" t="s">
        <v>47</v>
      </c>
      <c r="C7" s="74">
        <v>1823681.8312832101</v>
      </c>
    </row>
    <row r="8" spans="1:4" ht="15" customHeight="1">
      <c r="A8" s="72"/>
      <c r="B8" s="75" t="s">
        <v>48</v>
      </c>
      <c r="C8" s="76">
        <v>601231.64673405502</v>
      </c>
    </row>
    <row r="9" spans="1:4" ht="15" customHeight="1">
      <c r="A9" s="72"/>
      <c r="B9" s="77" t="s">
        <v>49</v>
      </c>
      <c r="C9" s="78">
        <v>259157.95311671399</v>
      </c>
    </row>
    <row r="10" spans="1:4" ht="15" customHeight="1">
      <c r="A10" s="72"/>
      <c r="B10" s="75" t="s">
        <v>50</v>
      </c>
      <c r="C10" s="76">
        <v>28660.007000624999</v>
      </c>
    </row>
    <row r="11" spans="1:4" ht="15" customHeight="1">
      <c r="A11" s="72"/>
      <c r="B11" s="77" t="s">
        <v>51</v>
      </c>
      <c r="C11" s="78">
        <v>124090.825533508</v>
      </c>
    </row>
    <row r="12" spans="1:4" ht="15" customHeight="1">
      <c r="A12" s="72"/>
      <c r="B12" s="75" t="s">
        <v>52</v>
      </c>
      <c r="C12" s="76">
        <v>29592.327780592699</v>
      </c>
    </row>
    <row r="13" spans="1:4" ht="15" customHeight="1">
      <c r="A13" s="72"/>
      <c r="B13" s="77" t="s">
        <v>53</v>
      </c>
      <c r="C13" s="78">
        <v>26647.607535491399</v>
      </c>
    </row>
    <row r="14" spans="1:4" ht="15" customHeight="1">
      <c r="A14" s="72"/>
      <c r="B14" s="75" t="s">
        <v>54</v>
      </c>
      <c r="C14" s="76">
        <v>34946.8604977621</v>
      </c>
    </row>
    <row r="15" spans="1:4" ht="15" customHeight="1">
      <c r="A15" s="72"/>
      <c r="B15" s="77" t="s">
        <v>55</v>
      </c>
      <c r="C15" s="78">
        <v>209572.47284624999</v>
      </c>
    </row>
    <row r="16" spans="1:4" ht="15" customHeight="1">
      <c r="A16" s="72"/>
      <c r="B16" s="75" t="s">
        <v>56</v>
      </c>
      <c r="C16" s="76">
        <v>195778.94461186</v>
      </c>
    </row>
    <row r="17" spans="1:3" ht="15" customHeight="1">
      <c r="A17" s="72"/>
      <c r="B17" s="77" t="s">
        <v>57</v>
      </c>
      <c r="C17" s="78">
        <v>158467.17613524201</v>
      </c>
    </row>
    <row r="18" spans="1:3" ht="15" customHeight="1">
      <c r="A18" s="72"/>
      <c r="B18" s="75" t="s">
        <v>58</v>
      </c>
      <c r="C18" s="76">
        <v>640445.61496224301</v>
      </c>
    </row>
    <row r="19" spans="1:3" ht="15" customHeight="1">
      <c r="A19" s="72"/>
      <c r="B19" s="77" t="s">
        <v>59</v>
      </c>
      <c r="C19" s="78">
        <v>359683.04745970498</v>
      </c>
    </row>
    <row r="20" spans="1:3" ht="15" customHeight="1">
      <c r="A20" s="72"/>
      <c r="B20" s="75" t="s">
        <v>60</v>
      </c>
      <c r="C20" s="76">
        <v>148736.038581756</v>
      </c>
    </row>
    <row r="21" spans="1:3" ht="15" customHeight="1">
      <c r="A21" s="72"/>
      <c r="B21" s="77" t="s">
        <v>61</v>
      </c>
      <c r="C21" s="78">
        <v>40636.8642151815</v>
      </c>
    </row>
    <row r="22" spans="1:3" ht="15" customHeight="1">
      <c r="A22" s="72"/>
      <c r="B22" s="75" t="s">
        <v>62</v>
      </c>
      <c r="C22" s="76">
        <v>8208.7996728447597</v>
      </c>
    </row>
    <row r="23" spans="1:3" ht="15" customHeight="1">
      <c r="A23" s="72"/>
      <c r="B23" s="77" t="s">
        <v>63</v>
      </c>
      <c r="C23" s="78">
        <v>466690.797573346</v>
      </c>
    </row>
    <row r="24" spans="1:3" ht="15" customHeight="1">
      <c r="A24" s="72"/>
      <c r="B24" s="75" t="s">
        <v>64</v>
      </c>
      <c r="C24" s="76">
        <v>372421.70088825002</v>
      </c>
    </row>
    <row r="25" spans="1:3" ht="15" customHeight="1">
      <c r="A25" s="72"/>
      <c r="B25" s="77" t="s">
        <v>65</v>
      </c>
      <c r="C25" s="78">
        <v>561379.83586046402</v>
      </c>
    </row>
    <row r="26" spans="1:3" ht="15" customHeight="1">
      <c r="A26" s="72"/>
      <c r="B26" s="75" t="s">
        <v>66</v>
      </c>
      <c r="C26" s="76">
        <v>248073.26139358801</v>
      </c>
    </row>
    <row r="27" spans="1:3" ht="15" customHeight="1">
      <c r="A27" s="72"/>
      <c r="B27" s="77" t="s">
        <v>67</v>
      </c>
      <c r="C27" s="78">
        <v>826982.16835893702</v>
      </c>
    </row>
    <row r="28" spans="1:3" ht="15" customHeight="1">
      <c r="A28" s="72"/>
      <c r="B28" s="75" t="s">
        <v>68</v>
      </c>
      <c r="C28" s="76">
        <v>1183386.64373226</v>
      </c>
    </row>
    <row r="29" spans="1:3" ht="15" customHeight="1">
      <c r="A29" s="72"/>
      <c r="B29" s="77" t="s">
        <v>69</v>
      </c>
      <c r="C29" s="78">
        <v>385419.299031823</v>
      </c>
    </row>
    <row r="30" spans="1:3" ht="15" customHeight="1">
      <c r="A30" s="72"/>
      <c r="B30" s="75" t="s">
        <v>70</v>
      </c>
      <c r="C30" s="76">
        <v>216212.61303157301</v>
      </c>
    </row>
    <row r="31" spans="1:3" ht="15" customHeight="1">
      <c r="A31" s="72"/>
      <c r="B31" s="77" t="s">
        <v>71</v>
      </c>
      <c r="C31" s="78">
        <v>2147679.4647169299</v>
      </c>
    </row>
    <row r="32" spans="1:3" ht="15" customHeight="1">
      <c r="A32" s="72"/>
      <c r="B32" s="75" t="s">
        <v>72</v>
      </c>
      <c r="C32" s="76">
        <v>74151.089140645199</v>
      </c>
    </row>
    <row r="33" spans="1:3" s="54" customFormat="1" ht="18.75" customHeight="1">
      <c r="A33" s="79"/>
      <c r="B33" s="80" t="s">
        <v>73</v>
      </c>
      <c r="C33" s="81">
        <f>SUM(C7:C32)</f>
        <v>11171934.891694855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2010</v>
      </c>
    </row>
    <row r="2" spans="1:5" ht="15.75" customHeight="1">
      <c r="A2" s="83" t="str">
        <f>Info!A4</f>
        <v>Referenzjahr 2014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FA_2014_20130902</v>
      </c>
    </row>
    <row r="4" spans="1:5" s="1" customFormat="1">
      <c r="A4" s="86" t="s">
        <v>23</v>
      </c>
      <c r="B4" s="25" t="s">
        <v>76</v>
      </c>
      <c r="C4" s="25" t="s">
        <v>24</v>
      </c>
      <c r="D4" s="87" t="s">
        <v>25</v>
      </c>
    </row>
    <row r="5" spans="1:5">
      <c r="A5" s="88" t="s">
        <v>32</v>
      </c>
      <c r="B5" s="30"/>
      <c r="C5" s="30"/>
      <c r="D5" s="89" t="s">
        <v>77</v>
      </c>
    </row>
    <row r="6" spans="1:5" ht="25.5" customHeight="1">
      <c r="A6" s="90"/>
      <c r="B6" s="36" t="s">
        <v>78</v>
      </c>
      <c r="C6" s="36" t="s">
        <v>79</v>
      </c>
      <c r="D6" s="38" t="s">
        <v>80</v>
      </c>
      <c r="E6" s="54"/>
    </row>
    <row r="7" spans="1:5">
      <c r="A7" s="91" t="s">
        <v>41</v>
      </c>
      <c r="B7" s="42" t="s">
        <v>42</v>
      </c>
      <c r="C7" s="42" t="s">
        <v>81</v>
      </c>
      <c r="D7" s="92"/>
    </row>
    <row r="8" spans="1:5" s="39" customFormat="1" ht="11.25" customHeight="1">
      <c r="A8" s="93" t="s">
        <v>44</v>
      </c>
      <c r="B8" s="41" t="s">
        <v>45</v>
      </c>
      <c r="C8" s="41"/>
      <c r="D8" s="43" t="s">
        <v>45</v>
      </c>
    </row>
    <row r="9" spans="1:5" ht="15" customHeight="1">
      <c r="A9" s="44" t="s">
        <v>47</v>
      </c>
      <c r="B9" s="94">
        <v>342937596</v>
      </c>
      <c r="C9" s="95">
        <f t="shared" ref="C9:C34" si="0">C$35</f>
        <v>8.0000000000000002E-3</v>
      </c>
      <c r="D9" s="96">
        <f t="shared" ref="D9:D34" si="1">B9*C9</f>
        <v>2743500.7680000002</v>
      </c>
    </row>
    <row r="10" spans="1:5" ht="15" customHeight="1">
      <c r="A10" s="48" t="s">
        <v>48</v>
      </c>
      <c r="B10" s="97">
        <v>148222558.78400001</v>
      </c>
      <c r="C10" s="98">
        <f t="shared" si="0"/>
        <v>8.0000000000000002E-3</v>
      </c>
      <c r="D10" s="99">
        <f t="shared" si="1"/>
        <v>1185780.4702720002</v>
      </c>
    </row>
    <row r="11" spans="1:5" ht="15" customHeight="1">
      <c r="A11" s="51" t="s">
        <v>49</v>
      </c>
      <c r="B11" s="100">
        <v>57043015.739929996</v>
      </c>
      <c r="C11" s="101">
        <f t="shared" si="0"/>
        <v>8.0000000000000002E-3</v>
      </c>
      <c r="D11" s="102">
        <f t="shared" si="1"/>
        <v>456344.12591944</v>
      </c>
    </row>
    <row r="12" spans="1:5" ht="15" customHeight="1">
      <c r="A12" s="48" t="s">
        <v>50</v>
      </c>
      <c r="B12" s="97">
        <v>4305563.9400000004</v>
      </c>
      <c r="C12" s="98">
        <f t="shared" si="0"/>
        <v>8.0000000000000002E-3</v>
      </c>
      <c r="D12" s="99">
        <f t="shared" si="1"/>
        <v>34444.511520000007</v>
      </c>
    </row>
    <row r="13" spans="1:5" ht="15" customHeight="1">
      <c r="A13" s="51" t="s">
        <v>51</v>
      </c>
      <c r="B13" s="100">
        <v>79455521.944999993</v>
      </c>
      <c r="C13" s="101">
        <f t="shared" si="0"/>
        <v>8.0000000000000002E-3</v>
      </c>
      <c r="D13" s="102">
        <f t="shared" si="1"/>
        <v>635644.17556</v>
      </c>
    </row>
    <row r="14" spans="1:5" ht="15" customHeight="1">
      <c r="A14" s="48" t="s">
        <v>52</v>
      </c>
      <c r="B14" s="97">
        <v>7245962.5669999998</v>
      </c>
      <c r="C14" s="98">
        <f t="shared" si="0"/>
        <v>8.0000000000000002E-3</v>
      </c>
      <c r="D14" s="99">
        <f t="shared" si="1"/>
        <v>57967.700535999997</v>
      </c>
    </row>
    <row r="15" spans="1:5" ht="15" customHeight="1">
      <c r="A15" s="51" t="s">
        <v>53</v>
      </c>
      <c r="B15" s="100">
        <v>23231878.113000002</v>
      </c>
      <c r="C15" s="101">
        <f t="shared" si="0"/>
        <v>8.0000000000000002E-3</v>
      </c>
      <c r="D15" s="102">
        <f t="shared" si="1"/>
        <v>185855.02490400002</v>
      </c>
    </row>
    <row r="16" spans="1:5" ht="15" customHeight="1">
      <c r="A16" s="48" t="s">
        <v>54</v>
      </c>
      <c r="B16" s="97">
        <v>6173874.2680000002</v>
      </c>
      <c r="C16" s="98">
        <f t="shared" si="0"/>
        <v>8.0000000000000002E-3</v>
      </c>
      <c r="D16" s="99">
        <f t="shared" si="1"/>
        <v>49390.994144000004</v>
      </c>
    </row>
    <row r="17" spans="1:4" ht="15" customHeight="1">
      <c r="A17" s="51" t="s">
        <v>55</v>
      </c>
      <c r="B17" s="100">
        <v>43327479.895999998</v>
      </c>
      <c r="C17" s="101">
        <f t="shared" si="0"/>
        <v>8.0000000000000002E-3</v>
      </c>
      <c r="D17" s="102">
        <f t="shared" si="1"/>
        <v>346619.83916799998</v>
      </c>
    </row>
    <row r="18" spans="1:4" ht="15" customHeight="1">
      <c r="A18" s="48" t="s">
        <v>56</v>
      </c>
      <c r="B18" s="97">
        <v>24795223.177000001</v>
      </c>
      <c r="C18" s="98">
        <f t="shared" si="0"/>
        <v>8.0000000000000002E-3</v>
      </c>
      <c r="D18" s="99">
        <f t="shared" si="1"/>
        <v>198361.785416</v>
      </c>
    </row>
    <row r="19" spans="1:4" ht="15" customHeight="1">
      <c r="A19" s="51" t="s">
        <v>57</v>
      </c>
      <c r="B19" s="100">
        <v>21068839.427999999</v>
      </c>
      <c r="C19" s="101">
        <f t="shared" si="0"/>
        <v>8.0000000000000002E-3</v>
      </c>
      <c r="D19" s="102">
        <f t="shared" si="1"/>
        <v>168550.71542399999</v>
      </c>
    </row>
    <row r="20" spans="1:4" ht="15" customHeight="1">
      <c r="A20" s="48" t="s">
        <v>58</v>
      </c>
      <c r="B20" s="97">
        <v>44220152.322999999</v>
      </c>
      <c r="C20" s="98">
        <f t="shared" si="0"/>
        <v>8.0000000000000002E-3</v>
      </c>
      <c r="D20" s="99">
        <f t="shared" si="1"/>
        <v>353761.21858400002</v>
      </c>
    </row>
    <row r="21" spans="1:4" ht="15" customHeight="1">
      <c r="A21" s="51" t="s">
        <v>59</v>
      </c>
      <c r="B21" s="100">
        <v>35550333.681999996</v>
      </c>
      <c r="C21" s="101">
        <f t="shared" si="0"/>
        <v>8.0000000000000002E-3</v>
      </c>
      <c r="D21" s="102">
        <f t="shared" si="1"/>
        <v>284402.66945599997</v>
      </c>
    </row>
    <row r="22" spans="1:4" ht="15" customHeight="1">
      <c r="A22" s="48" t="s">
        <v>60</v>
      </c>
      <c r="B22" s="97">
        <v>10983382.120999999</v>
      </c>
      <c r="C22" s="98">
        <f t="shared" si="0"/>
        <v>8.0000000000000002E-3</v>
      </c>
      <c r="D22" s="99">
        <f t="shared" si="1"/>
        <v>87867.05696799999</v>
      </c>
    </row>
    <row r="23" spans="1:4" ht="15" customHeight="1">
      <c r="A23" s="51" t="s">
        <v>61</v>
      </c>
      <c r="B23" s="100">
        <v>11510478.381999999</v>
      </c>
      <c r="C23" s="101">
        <f t="shared" si="0"/>
        <v>8.0000000000000002E-3</v>
      </c>
      <c r="D23" s="102">
        <f t="shared" si="1"/>
        <v>92083.827055999995</v>
      </c>
    </row>
    <row r="24" spans="1:4" ht="15" customHeight="1">
      <c r="A24" s="48" t="s">
        <v>62</v>
      </c>
      <c r="B24" s="97">
        <v>3877347.5180000002</v>
      </c>
      <c r="C24" s="98">
        <f t="shared" si="0"/>
        <v>8.0000000000000002E-3</v>
      </c>
      <c r="D24" s="99">
        <f t="shared" si="1"/>
        <v>31018.780144</v>
      </c>
    </row>
    <row r="25" spans="1:4" ht="15" customHeight="1">
      <c r="A25" s="51" t="s">
        <v>63</v>
      </c>
      <c r="B25" s="100">
        <v>82256806.165000007</v>
      </c>
      <c r="C25" s="101">
        <f t="shared" si="0"/>
        <v>8.0000000000000002E-3</v>
      </c>
      <c r="D25" s="102">
        <f t="shared" si="1"/>
        <v>658054.44932000001</v>
      </c>
    </row>
    <row r="26" spans="1:4" ht="15" customHeight="1">
      <c r="A26" s="48" t="s">
        <v>64</v>
      </c>
      <c r="B26" s="97">
        <v>47220450.505999997</v>
      </c>
      <c r="C26" s="98">
        <f t="shared" si="0"/>
        <v>8.0000000000000002E-3</v>
      </c>
      <c r="D26" s="99">
        <f t="shared" si="1"/>
        <v>377763.60404800001</v>
      </c>
    </row>
    <row r="27" spans="1:4" ht="15" customHeight="1">
      <c r="A27" s="51" t="s">
        <v>65</v>
      </c>
      <c r="B27" s="100">
        <v>94809025.653999999</v>
      </c>
      <c r="C27" s="101">
        <f t="shared" si="0"/>
        <v>8.0000000000000002E-3</v>
      </c>
      <c r="D27" s="102">
        <f t="shared" si="1"/>
        <v>758472.20523199998</v>
      </c>
    </row>
    <row r="28" spans="1:4" ht="15" customHeight="1">
      <c r="A28" s="48" t="s">
        <v>66</v>
      </c>
      <c r="B28" s="97">
        <v>41579727.5</v>
      </c>
      <c r="C28" s="98">
        <f t="shared" si="0"/>
        <v>8.0000000000000002E-3</v>
      </c>
      <c r="D28" s="99">
        <f t="shared" si="1"/>
        <v>332637.82</v>
      </c>
    </row>
    <row r="29" spans="1:4" ht="15" customHeight="1">
      <c r="A29" s="51" t="s">
        <v>67</v>
      </c>
      <c r="B29" s="100">
        <v>47866731.68</v>
      </c>
      <c r="C29" s="101">
        <f t="shared" si="0"/>
        <v>8.0000000000000002E-3</v>
      </c>
      <c r="D29" s="102">
        <f t="shared" si="1"/>
        <v>382933.85343999998</v>
      </c>
    </row>
    <row r="30" spans="1:4" ht="15" customHeight="1">
      <c r="A30" s="48" t="s">
        <v>68</v>
      </c>
      <c r="B30" s="97">
        <v>113077405.689</v>
      </c>
      <c r="C30" s="98">
        <f t="shared" si="0"/>
        <v>8.0000000000000002E-3</v>
      </c>
      <c r="D30" s="99">
        <f t="shared" si="1"/>
        <v>904619.24551199994</v>
      </c>
    </row>
    <row r="31" spans="1:4" ht="15" customHeight="1">
      <c r="A31" s="51" t="s">
        <v>69</v>
      </c>
      <c r="B31" s="100">
        <v>39131581.861000001</v>
      </c>
      <c r="C31" s="101">
        <f t="shared" si="0"/>
        <v>8.0000000000000002E-3</v>
      </c>
      <c r="D31" s="102">
        <f t="shared" si="1"/>
        <v>313052.65488799999</v>
      </c>
    </row>
    <row r="32" spans="1:4" ht="15" customHeight="1">
      <c r="A32" s="48" t="s">
        <v>70</v>
      </c>
      <c r="B32" s="97">
        <v>15884979.372</v>
      </c>
      <c r="C32" s="98">
        <f t="shared" si="0"/>
        <v>8.0000000000000002E-3</v>
      </c>
      <c r="D32" s="99">
        <f t="shared" si="1"/>
        <v>127079.834976</v>
      </c>
    </row>
    <row r="33" spans="1:4" ht="15" customHeight="1">
      <c r="A33" s="51" t="s">
        <v>71</v>
      </c>
      <c r="B33" s="100">
        <v>82474362.155000001</v>
      </c>
      <c r="C33" s="101">
        <f t="shared" si="0"/>
        <v>8.0000000000000002E-3</v>
      </c>
      <c r="D33" s="102">
        <f t="shared" si="1"/>
        <v>659794.89724000008</v>
      </c>
    </row>
    <row r="34" spans="1:4" ht="15" customHeight="1">
      <c r="A34" s="48" t="s">
        <v>72</v>
      </c>
      <c r="B34" s="97">
        <v>5671524</v>
      </c>
      <c r="C34" s="98">
        <f t="shared" si="0"/>
        <v>8.0000000000000002E-3</v>
      </c>
      <c r="D34" s="99">
        <f t="shared" si="1"/>
        <v>45372.192000000003</v>
      </c>
    </row>
    <row r="35" spans="1:4" s="54" customFormat="1" ht="18.75" customHeight="1">
      <c r="A35" s="103" t="s">
        <v>73</v>
      </c>
      <c r="B35" s="104">
        <f>SUM(B9:B34)</f>
        <v>1433921802.4659302</v>
      </c>
      <c r="C35" s="105">
        <v>8.0000000000000002E-3</v>
      </c>
      <c r="D35" s="106">
        <f>SUM(D9:D34)</f>
        <v>11471374.419727439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3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82</v>
      </c>
      <c r="B1" s="109"/>
      <c r="C1" s="109"/>
      <c r="D1" s="19">
        <v>2010</v>
      </c>
      <c r="E1" s="109"/>
    </row>
    <row r="2" spans="1:7" ht="15.75" customHeight="1">
      <c r="A2" s="83" t="str">
        <f>Info!A4</f>
        <v>Referenzjahr 2014</v>
      </c>
      <c r="B2" s="110"/>
      <c r="C2" s="64"/>
      <c r="D2" s="60"/>
      <c r="E2" s="60"/>
    </row>
    <row r="3" spans="1:7">
      <c r="D3" s="21" t="str">
        <f>Info!$C$28</f>
        <v>FA_2014_20130902</v>
      </c>
      <c r="G3" s="21"/>
    </row>
    <row r="4" spans="1:7" s="22" customFormat="1">
      <c r="A4" s="86" t="s">
        <v>23</v>
      </c>
      <c r="B4" s="25" t="s">
        <v>76</v>
      </c>
      <c r="C4" s="25" t="s">
        <v>24</v>
      </c>
      <c r="D4" s="87" t="s">
        <v>25</v>
      </c>
    </row>
    <row r="5" spans="1:7" s="27" customFormat="1" ht="11.25" customHeight="1">
      <c r="A5" s="88" t="s">
        <v>32</v>
      </c>
      <c r="B5" s="32"/>
      <c r="C5" s="32"/>
      <c r="D5" s="89" t="s">
        <v>83</v>
      </c>
    </row>
    <row r="6" spans="1:7" ht="56.25" customHeight="1">
      <c r="A6" s="111"/>
      <c r="B6" s="112" t="s">
        <v>84</v>
      </c>
      <c r="C6" s="112" t="s">
        <v>85</v>
      </c>
      <c r="D6" s="113" t="s">
        <v>86</v>
      </c>
    </row>
    <row r="7" spans="1:7" s="39" customFormat="1" ht="11.25" customHeight="1">
      <c r="A7" s="91" t="s">
        <v>41</v>
      </c>
      <c r="B7" s="42" t="s">
        <v>42</v>
      </c>
      <c r="C7" s="42" t="s">
        <v>42</v>
      </c>
      <c r="D7" s="114"/>
    </row>
    <row r="8" spans="1:7" s="115" customFormat="1">
      <c r="A8" s="93" t="s">
        <v>44</v>
      </c>
      <c r="B8" s="41" t="s">
        <v>45</v>
      </c>
      <c r="C8" s="41" t="s">
        <v>45</v>
      </c>
      <c r="D8" s="43" t="s">
        <v>45</v>
      </c>
      <c r="F8" s="116" t="s">
        <v>87</v>
      </c>
      <c r="G8" s="117"/>
    </row>
    <row r="9" spans="1:7">
      <c r="A9" s="44" t="s">
        <v>47</v>
      </c>
      <c r="B9" s="45">
        <v>10971641.1</v>
      </c>
      <c r="C9" s="45">
        <v>399661.13789999997</v>
      </c>
      <c r="D9" s="118">
        <f t="shared" ref="D9:D34" si="0">B9+C9</f>
        <v>11371302.2379</v>
      </c>
      <c r="F9" s="119" t="s">
        <v>88</v>
      </c>
      <c r="G9" s="120">
        <v>2.7E-2</v>
      </c>
    </row>
    <row r="10" spans="1:7">
      <c r="A10" s="48" t="s">
        <v>48</v>
      </c>
      <c r="B10" s="49">
        <v>4357058.9000000004</v>
      </c>
      <c r="C10" s="49">
        <v>916213.82299999997</v>
      </c>
      <c r="D10" s="121">
        <f t="shared" si="0"/>
        <v>5273272.7230000002</v>
      </c>
      <c r="F10" s="119" t="s">
        <v>89</v>
      </c>
      <c r="G10" s="120">
        <v>8.7999999999999995E-2</v>
      </c>
    </row>
    <row r="11" spans="1:7">
      <c r="A11" s="51" t="s">
        <v>49</v>
      </c>
      <c r="B11" s="52">
        <v>2006852.8</v>
      </c>
      <c r="C11" s="52">
        <v>74325.428499999995</v>
      </c>
      <c r="D11" s="122">
        <f t="shared" si="0"/>
        <v>2081178.2285</v>
      </c>
      <c r="F11" s="119" t="s">
        <v>90</v>
      </c>
      <c r="G11" s="120">
        <v>0.125</v>
      </c>
    </row>
    <row r="12" spans="1:7">
      <c r="A12" s="48" t="s">
        <v>50</v>
      </c>
      <c r="B12" s="49">
        <v>136179.6</v>
      </c>
      <c r="C12" s="49">
        <v>667.41930000000002</v>
      </c>
      <c r="D12" s="121">
        <f t="shared" si="0"/>
        <v>136847.01930000001</v>
      </c>
      <c r="F12" s="123" t="s">
        <v>91</v>
      </c>
      <c r="G12" s="124">
        <v>1</v>
      </c>
    </row>
    <row r="13" spans="1:7">
      <c r="A13" s="51" t="s">
        <v>51</v>
      </c>
      <c r="B13" s="52">
        <v>967922.3</v>
      </c>
      <c r="C13" s="52">
        <v>86683.0239</v>
      </c>
      <c r="D13" s="122">
        <f t="shared" si="0"/>
        <v>1054605.3239</v>
      </c>
    </row>
    <row r="14" spans="1:7">
      <c r="A14" s="48" t="s">
        <v>52</v>
      </c>
      <c r="B14" s="49">
        <v>199523.4</v>
      </c>
      <c r="C14" s="49">
        <v>4560.7425000000003</v>
      </c>
      <c r="D14" s="121">
        <f t="shared" si="0"/>
        <v>204084.14249999999</v>
      </c>
    </row>
    <row r="15" spans="1:7">
      <c r="A15" s="51" t="s">
        <v>53</v>
      </c>
      <c r="B15" s="52">
        <v>197151.8</v>
      </c>
      <c r="C15" s="52">
        <v>18647.8616</v>
      </c>
      <c r="D15" s="122">
        <f t="shared" si="0"/>
        <v>215799.66159999999</v>
      </c>
    </row>
    <row r="16" spans="1:7">
      <c r="A16" s="48" t="s">
        <v>54</v>
      </c>
      <c r="B16" s="49">
        <v>156011.5</v>
      </c>
      <c r="C16" s="49">
        <v>37416.633000000002</v>
      </c>
      <c r="D16" s="121">
        <f t="shared" si="0"/>
        <v>193428.133</v>
      </c>
    </row>
    <row r="17" spans="1:4">
      <c r="A17" s="51" t="s">
        <v>55</v>
      </c>
      <c r="B17" s="52">
        <v>2030423.3</v>
      </c>
      <c r="C17" s="52">
        <v>1068767.9049</v>
      </c>
      <c r="D17" s="122">
        <f t="shared" si="0"/>
        <v>3099191.2049000002</v>
      </c>
    </row>
    <row r="18" spans="1:4">
      <c r="A18" s="48" t="s">
        <v>56</v>
      </c>
      <c r="B18" s="49">
        <v>1216549.3</v>
      </c>
      <c r="C18" s="49">
        <v>334735.22090000001</v>
      </c>
      <c r="D18" s="121">
        <f t="shared" si="0"/>
        <v>1551284.5209000001</v>
      </c>
    </row>
    <row r="19" spans="1:4">
      <c r="A19" s="51" t="s">
        <v>57</v>
      </c>
      <c r="B19" s="52">
        <v>1406308.3</v>
      </c>
      <c r="C19" s="52">
        <v>19498.1077</v>
      </c>
      <c r="D19" s="122">
        <f t="shared" si="0"/>
        <v>1425806.4077000001</v>
      </c>
    </row>
    <row r="20" spans="1:4">
      <c r="A20" s="48" t="s">
        <v>58</v>
      </c>
      <c r="B20" s="49">
        <v>1574444.3</v>
      </c>
      <c r="C20" s="49">
        <v>1456981.4139</v>
      </c>
      <c r="D20" s="121">
        <f t="shared" si="0"/>
        <v>3031425.7138999999</v>
      </c>
    </row>
    <row r="21" spans="1:4">
      <c r="A21" s="51" t="s">
        <v>59</v>
      </c>
      <c r="B21" s="52">
        <v>1179416.5</v>
      </c>
      <c r="C21" s="52">
        <v>277304.21529999998</v>
      </c>
      <c r="D21" s="122">
        <f t="shared" si="0"/>
        <v>1456720.7153</v>
      </c>
    </row>
    <row r="22" spans="1:4">
      <c r="A22" s="48" t="s">
        <v>60</v>
      </c>
      <c r="B22" s="49">
        <v>683010.1</v>
      </c>
      <c r="C22" s="49">
        <v>182797.4013</v>
      </c>
      <c r="D22" s="121">
        <f t="shared" si="0"/>
        <v>865807.5013</v>
      </c>
    </row>
    <row r="23" spans="1:4">
      <c r="A23" s="51" t="s">
        <v>61</v>
      </c>
      <c r="B23" s="52">
        <v>309611.8</v>
      </c>
      <c r="C23" s="52">
        <v>4835.1292000000003</v>
      </c>
      <c r="D23" s="122">
        <f t="shared" si="0"/>
        <v>314446.92920000001</v>
      </c>
    </row>
    <row r="24" spans="1:4">
      <c r="A24" s="48" t="s">
        <v>62</v>
      </c>
      <c r="B24" s="49">
        <v>79924.800000000003</v>
      </c>
      <c r="C24" s="49">
        <v>2260.0672</v>
      </c>
      <c r="D24" s="121">
        <f t="shared" si="0"/>
        <v>82184.867200000008</v>
      </c>
    </row>
    <row r="25" spans="1:4">
      <c r="A25" s="51" t="s">
        <v>63</v>
      </c>
      <c r="B25" s="52">
        <v>2753495.1</v>
      </c>
      <c r="C25" s="52">
        <v>173036.02129999999</v>
      </c>
      <c r="D25" s="122">
        <f t="shared" si="0"/>
        <v>2926531.1213000002</v>
      </c>
    </row>
    <row r="26" spans="1:4">
      <c r="A26" s="48" t="s">
        <v>64</v>
      </c>
      <c r="B26" s="49">
        <v>737651.7</v>
      </c>
      <c r="C26" s="49">
        <v>34482.072899999999</v>
      </c>
      <c r="D26" s="121">
        <f t="shared" si="0"/>
        <v>772133.77289999998</v>
      </c>
    </row>
    <row r="27" spans="1:4">
      <c r="A27" s="51" t="s">
        <v>65</v>
      </c>
      <c r="B27" s="52">
        <v>3386008.8</v>
      </c>
      <c r="C27" s="52">
        <v>38785.010900000001</v>
      </c>
      <c r="D27" s="122">
        <f t="shared" si="0"/>
        <v>3424793.8108999999</v>
      </c>
    </row>
    <row r="28" spans="1:4">
      <c r="A28" s="48" t="s">
        <v>66</v>
      </c>
      <c r="B28" s="49">
        <v>1195210.3</v>
      </c>
      <c r="C28" s="49">
        <v>10883.527400000001</v>
      </c>
      <c r="D28" s="121">
        <f t="shared" si="0"/>
        <v>1206093.8274000001</v>
      </c>
    </row>
    <row r="29" spans="1:4">
      <c r="A29" s="51" t="s">
        <v>67</v>
      </c>
      <c r="B29" s="52">
        <v>2339785.7999999998</v>
      </c>
      <c r="C29" s="52">
        <v>133135.2004</v>
      </c>
      <c r="D29" s="122">
        <f t="shared" si="0"/>
        <v>2472921.0003999998</v>
      </c>
    </row>
    <row r="30" spans="1:4">
      <c r="A30" s="48" t="s">
        <v>68</v>
      </c>
      <c r="B30" s="49">
        <v>3668757.8</v>
      </c>
      <c r="C30" s="49">
        <v>2388960.7771999999</v>
      </c>
      <c r="D30" s="121">
        <f t="shared" si="0"/>
        <v>6057718.5771999992</v>
      </c>
    </row>
    <row r="31" spans="1:4">
      <c r="A31" s="51" t="s">
        <v>69</v>
      </c>
      <c r="B31" s="52">
        <v>1239390.1000000001</v>
      </c>
      <c r="C31" s="52">
        <v>4196.5069999999996</v>
      </c>
      <c r="D31" s="122">
        <f t="shared" si="0"/>
        <v>1243586.6070000001</v>
      </c>
    </row>
    <row r="32" spans="1:4">
      <c r="A32" s="48" t="s">
        <v>70</v>
      </c>
      <c r="B32" s="49">
        <v>1132896.8999999999</v>
      </c>
      <c r="C32" s="49">
        <v>366634.63569999998</v>
      </c>
      <c r="D32" s="121">
        <f t="shared" si="0"/>
        <v>1499531.5356999999</v>
      </c>
    </row>
    <row r="33" spans="1:6">
      <c r="A33" s="51" t="s">
        <v>71</v>
      </c>
      <c r="B33" s="52">
        <v>4165621.6</v>
      </c>
      <c r="C33" s="52">
        <v>1029615.3667</v>
      </c>
      <c r="D33" s="122">
        <f t="shared" si="0"/>
        <v>5195236.9666999998</v>
      </c>
    </row>
    <row r="34" spans="1:6">
      <c r="A34" s="125" t="s">
        <v>72</v>
      </c>
      <c r="B34" s="49">
        <v>268789.8</v>
      </c>
      <c r="C34" s="49">
        <v>11455.3896</v>
      </c>
      <c r="D34" s="121">
        <f t="shared" si="0"/>
        <v>280245.18959999998</v>
      </c>
    </row>
    <row r="35" spans="1:6" s="54" customFormat="1">
      <c r="A35" s="55" t="s">
        <v>73</v>
      </c>
      <c r="B35" s="126">
        <f>SUM(B9:B34)</f>
        <v>48359637.699999996</v>
      </c>
      <c r="C35" s="126">
        <f>SUM(C9:C34)</f>
        <v>9076540.0392000005</v>
      </c>
      <c r="D35" s="57">
        <f>SUM(D9:D34)</f>
        <v>57436177.739200003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11</v>
      </c>
      <c r="C1" s="127"/>
      <c r="D1" s="19">
        <v>2010</v>
      </c>
      <c r="E1" s="20" t="str">
        <f>Info!A4</f>
        <v>Referenzjahr 2014</v>
      </c>
      <c r="I1" s="21" t="str">
        <f>Info!$C$28</f>
        <v>FA_2014_20130902</v>
      </c>
    </row>
    <row r="2" spans="1:9" s="1" customFormat="1">
      <c r="A2" s="128"/>
      <c r="B2" s="86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6" t="s">
        <v>30</v>
      </c>
    </row>
    <row r="3" spans="1:9">
      <c r="A3" s="129"/>
      <c r="B3" s="88" t="s">
        <v>32</v>
      </c>
      <c r="C3" s="30"/>
      <c r="D3" s="30"/>
      <c r="E3" s="30" t="s">
        <v>92</v>
      </c>
      <c r="F3" s="30"/>
      <c r="G3" s="30"/>
      <c r="H3" s="30" t="s">
        <v>93</v>
      </c>
      <c r="I3" s="89" t="s">
        <v>94</v>
      </c>
    </row>
    <row r="4" spans="1:9" ht="40.5" customHeight="1">
      <c r="A4" s="60"/>
      <c r="B4" s="90"/>
      <c r="C4" s="36" t="s">
        <v>95</v>
      </c>
      <c r="D4" s="36" t="s">
        <v>96</v>
      </c>
      <c r="E4" s="36" t="s">
        <v>97</v>
      </c>
      <c r="F4" s="36" t="s">
        <v>98</v>
      </c>
      <c r="G4" s="36" t="s">
        <v>99</v>
      </c>
      <c r="H4" s="36" t="s">
        <v>100</v>
      </c>
      <c r="I4" s="38" t="s">
        <v>101</v>
      </c>
    </row>
    <row r="5" spans="1:9">
      <c r="A5" s="60"/>
      <c r="B5" s="91" t="s">
        <v>41</v>
      </c>
      <c r="C5" s="42" t="s">
        <v>42</v>
      </c>
      <c r="D5" s="42" t="s">
        <v>42</v>
      </c>
      <c r="E5" s="42"/>
      <c r="F5" s="42" t="s">
        <v>42</v>
      </c>
      <c r="G5" s="42" t="s">
        <v>102</v>
      </c>
      <c r="H5" s="42"/>
      <c r="I5" s="92"/>
    </row>
    <row r="6" spans="1:9" s="39" customFormat="1" ht="11.25" customHeight="1">
      <c r="A6" s="69"/>
      <c r="B6" s="93" t="s">
        <v>44</v>
      </c>
      <c r="C6" s="41" t="s">
        <v>45</v>
      </c>
      <c r="D6" s="41" t="s">
        <v>45</v>
      </c>
      <c r="E6" s="41" t="s">
        <v>45</v>
      </c>
      <c r="F6" s="41" t="s">
        <v>45</v>
      </c>
      <c r="G6" s="41" t="s">
        <v>45</v>
      </c>
      <c r="H6" s="41"/>
      <c r="I6" s="43" t="s">
        <v>45</v>
      </c>
    </row>
    <row r="7" spans="1:9">
      <c r="A7" s="60"/>
      <c r="B7" s="44" t="s">
        <v>47</v>
      </c>
      <c r="C7" s="45">
        <v>70306.721000000005</v>
      </c>
      <c r="D7" s="45">
        <v>17637.329040000001</v>
      </c>
      <c r="E7" s="130">
        <f t="shared" ref="E7:E32" si="0">D7-C7</f>
        <v>-52669.391960000008</v>
      </c>
      <c r="F7" s="45">
        <v>3781158.4782289201</v>
      </c>
      <c r="G7" s="130">
        <f>NP!J7+QS!C7+JP!D9</f>
        <v>48441945.369183213</v>
      </c>
      <c r="H7" s="131">
        <f t="shared" ref="H7:H33" si="1">G7/F7</f>
        <v>12.811403078739305</v>
      </c>
      <c r="I7" s="132">
        <f t="shared" ref="I7:I32" si="2">E7*H7</f>
        <v>-674768.81031167135</v>
      </c>
    </row>
    <row r="8" spans="1:9">
      <c r="A8" s="60"/>
      <c r="B8" s="48" t="s">
        <v>48</v>
      </c>
      <c r="C8" s="49">
        <v>9651.1939999999995</v>
      </c>
      <c r="D8" s="49">
        <v>10939.438630000001</v>
      </c>
      <c r="E8" s="133">
        <f t="shared" si="0"/>
        <v>1288.2446300000011</v>
      </c>
      <c r="F8" s="49">
        <v>1289853.86951807</v>
      </c>
      <c r="G8" s="133">
        <f>NP!J8+QS!C8+JP!D10</f>
        <v>21785299.069734056</v>
      </c>
      <c r="H8" s="134">
        <f t="shared" si="1"/>
        <v>16.889741996799785</v>
      </c>
      <c r="I8" s="135">
        <f t="shared" si="2"/>
        <v>21758.119429462819</v>
      </c>
    </row>
    <row r="9" spans="1:9">
      <c r="A9" s="60"/>
      <c r="B9" s="51" t="s">
        <v>49</v>
      </c>
      <c r="C9" s="52">
        <v>4645.7529999999997</v>
      </c>
      <c r="D9" s="52">
        <v>4299.5074800000002</v>
      </c>
      <c r="E9" s="136">
        <f t="shared" si="0"/>
        <v>-346.24551999999949</v>
      </c>
      <c r="F9" s="52">
        <v>538038.59578313201</v>
      </c>
      <c r="G9" s="136">
        <f>NP!J9+QS!C9+JP!D11</f>
        <v>8842183.6816167124</v>
      </c>
      <c r="H9" s="137">
        <f t="shared" si="1"/>
        <v>16.434106681039559</v>
      </c>
      <c r="I9" s="138">
        <f t="shared" si="2"/>
        <v>-5690.2358135120076</v>
      </c>
    </row>
    <row r="10" spans="1:9">
      <c r="A10" s="60"/>
      <c r="B10" s="48" t="s">
        <v>50</v>
      </c>
      <c r="C10" s="49">
        <v>39.781550000000003</v>
      </c>
      <c r="D10" s="49">
        <v>247.36931000000001</v>
      </c>
      <c r="E10" s="133">
        <f t="shared" si="0"/>
        <v>207.58776</v>
      </c>
      <c r="F10" s="49">
        <v>27403.706927710798</v>
      </c>
      <c r="G10" s="133">
        <f>NP!J10+QS!C10+JP!D12</f>
        <v>632324.12630062504</v>
      </c>
      <c r="H10" s="134">
        <f t="shared" si="1"/>
        <v>23.074401137359082</v>
      </c>
      <c r="I10" s="135">
        <f t="shared" si="2"/>
        <v>4789.9632454458242</v>
      </c>
    </row>
    <row r="11" spans="1:9">
      <c r="A11" s="60"/>
      <c r="B11" s="51" t="s">
        <v>51</v>
      </c>
      <c r="C11" s="52">
        <v>2331.6606999999999</v>
      </c>
      <c r="D11" s="52">
        <v>1509.46686</v>
      </c>
      <c r="E11" s="136">
        <f t="shared" si="0"/>
        <v>-822.19383999999991</v>
      </c>
      <c r="F11" s="52">
        <v>673258.66524096404</v>
      </c>
      <c r="G11" s="136">
        <f>NP!J11+QS!C11+JP!D13</f>
        <v>6552770.0494335089</v>
      </c>
      <c r="H11" s="137">
        <f t="shared" si="1"/>
        <v>9.7329160213455648</v>
      </c>
      <c r="I11" s="138">
        <f t="shared" si="2"/>
        <v>-8002.3435979876313</v>
      </c>
    </row>
    <row r="12" spans="1:9">
      <c r="A12" s="60"/>
      <c r="B12" s="48" t="s">
        <v>52</v>
      </c>
      <c r="C12" s="49">
        <v>282.60000000000002</v>
      </c>
      <c r="D12" s="49">
        <v>360.04109999999997</v>
      </c>
      <c r="E12" s="133">
        <f t="shared" si="0"/>
        <v>77.441099999999949</v>
      </c>
      <c r="F12" s="49">
        <v>57632.170060240998</v>
      </c>
      <c r="G12" s="133">
        <f>NP!J12+QS!C12+JP!D14</f>
        <v>899113.77028059273</v>
      </c>
      <c r="H12" s="134">
        <f t="shared" si="1"/>
        <v>15.600900839596685</v>
      </c>
      <c r="I12" s="135">
        <f t="shared" si="2"/>
        <v>1208.1509220092901</v>
      </c>
    </row>
    <row r="13" spans="1:9">
      <c r="A13" s="60"/>
      <c r="B13" s="51" t="s">
        <v>53</v>
      </c>
      <c r="C13" s="52">
        <v>379.291</v>
      </c>
      <c r="D13" s="52">
        <v>846.27255000000002</v>
      </c>
      <c r="E13" s="136">
        <f t="shared" si="0"/>
        <v>466.98155000000003</v>
      </c>
      <c r="F13" s="52">
        <v>107638.24650602401</v>
      </c>
      <c r="G13" s="136">
        <f>NP!J13+QS!C13+JP!D15</f>
        <v>1379913.6691354914</v>
      </c>
      <c r="H13" s="137">
        <f t="shared" si="1"/>
        <v>12.819919628273247</v>
      </c>
      <c r="I13" s="138">
        <f t="shared" si="2"/>
        <v>5986.6659388864655</v>
      </c>
    </row>
    <row r="14" spans="1:9">
      <c r="A14" s="60"/>
      <c r="B14" s="48" t="s">
        <v>54</v>
      </c>
      <c r="C14" s="49">
        <v>143.578</v>
      </c>
      <c r="D14" s="49">
        <v>1019.2702</v>
      </c>
      <c r="E14" s="133">
        <f t="shared" si="0"/>
        <v>875.69220000000007</v>
      </c>
      <c r="F14" s="49">
        <v>39008.927831325302</v>
      </c>
      <c r="G14" s="133">
        <f>NP!J14+QS!C14+JP!D16</f>
        <v>803029.39349776227</v>
      </c>
      <c r="H14" s="134">
        <f t="shared" si="1"/>
        <v>20.585784797010145</v>
      </c>
      <c r="I14" s="135">
        <f t="shared" si="2"/>
        <v>18026.81117762037</v>
      </c>
    </row>
    <row r="15" spans="1:9">
      <c r="A15" s="60"/>
      <c r="B15" s="51" t="s">
        <v>55</v>
      </c>
      <c r="C15" s="52">
        <v>2327.3829999999998</v>
      </c>
      <c r="D15" s="52">
        <v>4710.4733500000002</v>
      </c>
      <c r="E15" s="136">
        <f t="shared" si="0"/>
        <v>2383.0903500000004</v>
      </c>
      <c r="F15" s="52">
        <v>1271034.83875904</v>
      </c>
      <c r="G15" s="136">
        <f>NP!J15+QS!C15+JP!D17</f>
        <v>7905830.7777462499</v>
      </c>
      <c r="H15" s="137">
        <f t="shared" si="1"/>
        <v>6.2199953429010773</v>
      </c>
      <c r="I15" s="138">
        <f t="shared" si="2"/>
        <v>14822.8108787125</v>
      </c>
    </row>
    <row r="16" spans="1:9">
      <c r="A16" s="60"/>
      <c r="B16" s="48" t="s">
        <v>56</v>
      </c>
      <c r="C16" s="49">
        <v>3781.5558999999998</v>
      </c>
      <c r="D16" s="49">
        <v>2434.4104000000002</v>
      </c>
      <c r="E16" s="133">
        <f t="shared" si="0"/>
        <v>-1347.1454999999996</v>
      </c>
      <c r="F16" s="49">
        <v>503496.087722892</v>
      </c>
      <c r="G16" s="133">
        <f>NP!J16+QS!C16+JP!D18</f>
        <v>6193312.1655118605</v>
      </c>
      <c r="H16" s="134">
        <f t="shared" si="1"/>
        <v>12.300616264014467</v>
      </c>
      <c r="I16" s="135">
        <f t="shared" si="2"/>
        <v>-16570.719847293898</v>
      </c>
    </row>
    <row r="17" spans="1:9">
      <c r="A17" s="60"/>
      <c r="B17" s="51" t="s">
        <v>57</v>
      </c>
      <c r="C17" s="52">
        <v>1503.0074</v>
      </c>
      <c r="D17" s="52">
        <v>4070.0110300000001</v>
      </c>
      <c r="E17" s="136">
        <f t="shared" si="0"/>
        <v>2567.0036300000002</v>
      </c>
      <c r="F17" s="52">
        <v>308480.72748192801</v>
      </c>
      <c r="G17" s="136">
        <f>NP!J17+QS!C17+JP!D19</f>
        <v>6076966.4838352427</v>
      </c>
      <c r="H17" s="137">
        <f t="shared" si="1"/>
        <v>19.699663358033462</v>
      </c>
      <c r="I17" s="138">
        <f t="shared" si="2"/>
        <v>50569.107349849888</v>
      </c>
    </row>
    <row r="18" spans="1:9">
      <c r="A18" s="60"/>
      <c r="B18" s="48" t="s">
        <v>58</v>
      </c>
      <c r="C18" s="49">
        <v>13450.48705</v>
      </c>
      <c r="D18" s="49">
        <v>11620.17001</v>
      </c>
      <c r="E18" s="133">
        <f t="shared" si="0"/>
        <v>-1830.3170399999999</v>
      </c>
      <c r="F18" s="49">
        <v>851272.252795181</v>
      </c>
      <c r="G18" s="133">
        <f>NP!J18+QS!C18+JP!D20</f>
        <v>8175074.3288622424</v>
      </c>
      <c r="H18" s="134">
        <f t="shared" si="1"/>
        <v>9.6033605019065416</v>
      </c>
      <c r="I18" s="135">
        <f t="shared" si="2"/>
        <v>-17577.194367902495</v>
      </c>
    </row>
    <row r="19" spans="1:9">
      <c r="A19" s="60"/>
      <c r="B19" s="51" t="s">
        <v>59</v>
      </c>
      <c r="C19" s="52">
        <v>3748.7685499999998</v>
      </c>
      <c r="D19" s="52">
        <v>2529.4287199999999</v>
      </c>
      <c r="E19" s="136">
        <f t="shared" si="0"/>
        <v>-1219.3398299999999</v>
      </c>
      <c r="F19" s="52">
        <v>603614.45783132501</v>
      </c>
      <c r="G19" s="136">
        <f>NP!J19+QS!C19+JP!D21</f>
        <v>8351853.5627597058</v>
      </c>
      <c r="H19" s="137">
        <f t="shared" si="1"/>
        <v>13.83640410596918</v>
      </c>
      <c r="I19" s="138">
        <f t="shared" si="2"/>
        <v>-16871.27863038376</v>
      </c>
    </row>
    <row r="20" spans="1:9">
      <c r="A20" s="60"/>
      <c r="B20" s="48" t="s">
        <v>60</v>
      </c>
      <c r="C20" s="49">
        <v>621.14514999999994</v>
      </c>
      <c r="D20" s="49">
        <v>1792.2286999999999</v>
      </c>
      <c r="E20" s="133">
        <f t="shared" si="0"/>
        <v>1171.0835499999998</v>
      </c>
      <c r="F20" s="49">
        <v>266662.72716867499</v>
      </c>
      <c r="G20" s="133">
        <f>NP!J20+QS!C20+JP!D22</f>
        <v>2284131.8398817559</v>
      </c>
      <c r="H20" s="134">
        <f t="shared" si="1"/>
        <v>8.5656209404809314</v>
      </c>
      <c r="I20" s="135">
        <f t="shared" si="2"/>
        <v>10031.057778932747</v>
      </c>
    </row>
    <row r="21" spans="1:9">
      <c r="A21" s="60"/>
      <c r="B21" s="51" t="s">
        <v>61</v>
      </c>
      <c r="C21" s="52">
        <v>689.97500000000002</v>
      </c>
      <c r="D21" s="52">
        <v>828.76900000000001</v>
      </c>
      <c r="E21" s="136">
        <f t="shared" si="0"/>
        <v>138.79399999999998</v>
      </c>
      <c r="F21" s="52">
        <v>84189.255072289205</v>
      </c>
      <c r="G21" s="136">
        <f>NP!J21+QS!C21+JP!D23</f>
        <v>1306268.0934151816</v>
      </c>
      <c r="H21" s="137">
        <f t="shared" si="1"/>
        <v>15.515852851929299</v>
      </c>
      <c r="I21" s="138">
        <f t="shared" si="2"/>
        <v>2153.5072807306751</v>
      </c>
    </row>
    <row r="22" spans="1:9">
      <c r="A22" s="60"/>
      <c r="B22" s="48" t="s">
        <v>62</v>
      </c>
      <c r="C22" s="49">
        <v>286.78055000000001</v>
      </c>
      <c r="D22" s="49">
        <v>117.78215</v>
      </c>
      <c r="E22" s="133">
        <f t="shared" si="0"/>
        <v>-168.9984</v>
      </c>
      <c r="F22" s="49">
        <v>29496.881445783099</v>
      </c>
      <c r="G22" s="133">
        <f>NP!J22+QS!C22+JP!D24</f>
        <v>363520.06687284482</v>
      </c>
      <c r="H22" s="134">
        <f t="shared" si="1"/>
        <v>12.324016948741338</v>
      </c>
      <c r="I22" s="135">
        <f t="shared" si="2"/>
        <v>-2082.7391459101682</v>
      </c>
    </row>
    <row r="23" spans="1:9">
      <c r="A23" s="60"/>
      <c r="B23" s="51" t="s">
        <v>63</v>
      </c>
      <c r="C23" s="52">
        <v>3990.4641499999998</v>
      </c>
      <c r="D23" s="52">
        <v>7390.4129400000002</v>
      </c>
      <c r="E23" s="136">
        <f t="shared" si="0"/>
        <v>3399.9487900000004</v>
      </c>
      <c r="F23" s="52">
        <v>676402.95030120504</v>
      </c>
      <c r="G23" s="136">
        <f>NP!J23+QS!C23+JP!D25</f>
        <v>10933830.418873345</v>
      </c>
      <c r="H23" s="137">
        <f t="shared" si="1"/>
        <v>16.164669911632505</v>
      </c>
      <c r="I23" s="138">
        <f t="shared" si="2"/>
        <v>54959.04990680435</v>
      </c>
    </row>
    <row r="24" spans="1:9">
      <c r="A24" s="60"/>
      <c r="B24" s="48" t="s">
        <v>64</v>
      </c>
      <c r="C24" s="49">
        <v>1585.9190000000001</v>
      </c>
      <c r="D24" s="49">
        <v>4562.4568099999997</v>
      </c>
      <c r="E24" s="133">
        <f t="shared" si="0"/>
        <v>2976.5378099999998</v>
      </c>
      <c r="F24" s="49">
        <v>267972.68867469899</v>
      </c>
      <c r="G24" s="133">
        <f>NP!J24+QS!C24+JP!D26</f>
        <v>4569023.4737882493</v>
      </c>
      <c r="H24" s="134">
        <f t="shared" si="1"/>
        <v>17.050332615555234</v>
      </c>
      <c r="I24" s="135">
        <f t="shared" si="2"/>
        <v>50750.959703276349</v>
      </c>
    </row>
    <row r="25" spans="1:9">
      <c r="A25" s="60"/>
      <c r="B25" s="51" t="s">
        <v>65</v>
      </c>
      <c r="C25" s="52">
        <v>4383.92</v>
      </c>
      <c r="D25" s="52">
        <v>9809.4499500000002</v>
      </c>
      <c r="E25" s="136">
        <f t="shared" si="0"/>
        <v>5425.5299500000001</v>
      </c>
      <c r="F25" s="52">
        <v>915577.74704819301</v>
      </c>
      <c r="G25" s="136">
        <f>NP!J25+QS!C25+JP!D27</f>
        <v>15659818.346760463</v>
      </c>
      <c r="H25" s="137">
        <f t="shared" si="1"/>
        <v>17.103755958734745</v>
      </c>
      <c r="I25" s="138">
        <f t="shared" si="2"/>
        <v>92796.940211606328</v>
      </c>
    </row>
    <row r="26" spans="1:9">
      <c r="A26" s="60"/>
      <c r="B26" s="48" t="s">
        <v>66</v>
      </c>
      <c r="C26" s="49">
        <v>766.38800000000003</v>
      </c>
      <c r="D26" s="49">
        <v>2140.3789999999999</v>
      </c>
      <c r="E26" s="133">
        <f t="shared" si="0"/>
        <v>1373.991</v>
      </c>
      <c r="F26" s="49">
        <v>300612.39343373501</v>
      </c>
      <c r="G26" s="133">
        <f>NP!J26+QS!C26+JP!D28</f>
        <v>5615370.3887935877</v>
      </c>
      <c r="H26" s="134">
        <f t="shared" si="1"/>
        <v>18.679770067535166</v>
      </c>
      <c r="I26" s="135">
        <f t="shared" si="2"/>
        <v>25665.835954862712</v>
      </c>
    </row>
    <row r="27" spans="1:9">
      <c r="A27" s="60"/>
      <c r="B27" s="51" t="s">
        <v>67</v>
      </c>
      <c r="C27" s="52">
        <v>495.887</v>
      </c>
      <c r="D27" s="52">
        <v>12649.850570000001</v>
      </c>
      <c r="E27" s="136">
        <f t="shared" si="0"/>
        <v>12153.96357</v>
      </c>
      <c r="F27" s="52">
        <v>673727.75521686801</v>
      </c>
      <c r="G27" s="136">
        <f>NP!J27+QS!C27+JP!D29</f>
        <v>9653608.7687589359</v>
      </c>
      <c r="H27" s="137">
        <f t="shared" si="1"/>
        <v>14.328649360232324</v>
      </c>
      <c r="I27" s="138">
        <f t="shared" si="2"/>
        <v>174149.88233156747</v>
      </c>
    </row>
    <row r="28" spans="1:9">
      <c r="A28" s="60"/>
      <c r="B28" s="48" t="s">
        <v>68</v>
      </c>
      <c r="C28" s="49">
        <v>6952.4309999999996</v>
      </c>
      <c r="D28" s="49">
        <v>13108.92959</v>
      </c>
      <c r="E28" s="133">
        <f t="shared" si="0"/>
        <v>6156.4985900000001</v>
      </c>
      <c r="F28" s="49">
        <v>1880773.0191566299</v>
      </c>
      <c r="G28" s="133">
        <f>NP!J28+QS!C28+JP!D30</f>
        <v>22728436.320932258</v>
      </c>
      <c r="H28" s="134">
        <f t="shared" si="1"/>
        <v>12.084624826830018</v>
      </c>
      <c r="I28" s="135">
        <f t="shared" si="2"/>
        <v>74398.975707057994</v>
      </c>
    </row>
    <row r="29" spans="1:9">
      <c r="A29" s="60"/>
      <c r="B29" s="51" t="s">
        <v>69</v>
      </c>
      <c r="C29" s="52">
        <v>827.17345999999998</v>
      </c>
      <c r="D29" s="52">
        <v>3979.4874399999999</v>
      </c>
      <c r="E29" s="136">
        <f t="shared" si="0"/>
        <v>3152.3139799999999</v>
      </c>
      <c r="F29" s="52">
        <v>331261.212</v>
      </c>
      <c r="G29" s="136">
        <f>NP!J29+QS!C29+JP!D31</f>
        <v>6405060.2060318226</v>
      </c>
      <c r="H29" s="137">
        <f t="shared" si="1"/>
        <v>19.335376355598864</v>
      </c>
      <c r="I29" s="138">
        <f t="shared" si="2"/>
        <v>60951.177194315751</v>
      </c>
    </row>
    <row r="30" spans="1:9">
      <c r="A30" s="60"/>
      <c r="B30" s="48" t="s">
        <v>70</v>
      </c>
      <c r="C30" s="49">
        <v>2151.2339999999999</v>
      </c>
      <c r="D30" s="49">
        <v>6924.2123499999998</v>
      </c>
      <c r="E30" s="133">
        <f t="shared" si="0"/>
        <v>4772.9783499999994</v>
      </c>
      <c r="F30" s="49">
        <v>258682.41462650601</v>
      </c>
      <c r="G30" s="133">
        <f>NP!J30+QS!C30+JP!D32</f>
        <v>4450072.1487315726</v>
      </c>
      <c r="H30" s="134">
        <f t="shared" si="1"/>
        <v>17.20283984188384</v>
      </c>
      <c r="I30" s="135">
        <f t="shared" si="2"/>
        <v>82108.782123828976</v>
      </c>
    </row>
    <row r="31" spans="1:9">
      <c r="A31" s="60"/>
      <c r="B31" s="51" t="s">
        <v>71</v>
      </c>
      <c r="C31" s="52">
        <v>9725.8139800000008</v>
      </c>
      <c r="D31" s="52">
        <v>19201.98861</v>
      </c>
      <c r="E31" s="136">
        <f t="shared" si="0"/>
        <v>9476.1746299999995</v>
      </c>
      <c r="F31" s="52">
        <v>2271972.82515663</v>
      </c>
      <c r="G31" s="136">
        <f>NP!J31+QS!C31+JP!D33</f>
        <v>19972581.631416928</v>
      </c>
      <c r="H31" s="137">
        <f t="shared" si="1"/>
        <v>8.7908541027730021</v>
      </c>
      <c r="I31" s="138">
        <f t="shared" si="2"/>
        <v>83303.668624728933</v>
      </c>
    </row>
    <row r="32" spans="1:9">
      <c r="A32" s="60"/>
      <c r="B32" s="48" t="s">
        <v>72</v>
      </c>
      <c r="C32" s="49">
        <v>336.36610000000002</v>
      </c>
      <c r="D32" s="49">
        <v>676.14274999999998</v>
      </c>
      <c r="E32" s="133">
        <f t="shared" si="0"/>
        <v>339.77664999999996</v>
      </c>
      <c r="F32" s="49">
        <v>58692.564759036097</v>
      </c>
      <c r="G32" s="133">
        <f>NP!J32+QS!C32+JP!D34</f>
        <v>1279133.2787406452</v>
      </c>
      <c r="H32" s="134">
        <f t="shared" si="1"/>
        <v>21.793787407181153</v>
      </c>
      <c r="I32" s="135">
        <f t="shared" si="2"/>
        <v>7405.0200760241969</v>
      </c>
    </row>
    <row r="33" spans="1:9" s="54" customFormat="1">
      <c r="A33" s="59"/>
      <c r="B33" s="55" t="s">
        <v>73</v>
      </c>
      <c r="C33" s="56">
        <f>SUM(C7:C32)</f>
        <v>145405.27854</v>
      </c>
      <c r="D33" s="56">
        <f>SUM(D7:D32)</f>
        <v>145405.27854</v>
      </c>
      <c r="E33" s="56">
        <f>SUM(E7:E32)</f>
        <v>3.808509063674137E-12</v>
      </c>
      <c r="F33" s="56">
        <f>SUM(F7:F32)</f>
        <v>18067915.458747003</v>
      </c>
      <c r="G33" s="56">
        <f>SUM(G7:G32)</f>
        <v>231260471.43089485</v>
      </c>
      <c r="H33" s="139">
        <f t="shared" si="1"/>
        <v>12.799510378433695</v>
      </c>
      <c r="I33" s="57">
        <f>SUM(I7:I32)</f>
        <v>94273.164121062146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2010</v>
      </c>
      <c r="C1" s="141"/>
      <c r="D1" s="142" t="str">
        <f>Info!A4</f>
        <v>Referenzjahr 2014</v>
      </c>
      <c r="E1" s="143"/>
      <c r="F1" s="143"/>
      <c r="H1" s="21" t="str">
        <f>Info!$C$28</f>
        <v>FA_2014_20130902</v>
      </c>
    </row>
    <row r="2" spans="1:10" s="1" customFormat="1">
      <c r="A2" s="128"/>
      <c r="B2" s="86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6" t="s">
        <v>29</v>
      </c>
    </row>
    <row r="3" spans="1:10">
      <c r="A3" s="129"/>
      <c r="B3" s="88" t="s">
        <v>32</v>
      </c>
      <c r="C3" s="30"/>
      <c r="D3" s="30"/>
      <c r="E3" s="30"/>
      <c r="F3" s="30"/>
      <c r="G3" s="30"/>
      <c r="H3" s="89" t="s">
        <v>103</v>
      </c>
    </row>
    <row r="4" spans="1:10" ht="54.75" customHeight="1">
      <c r="B4" s="51"/>
      <c r="C4" s="36" t="s">
        <v>104</v>
      </c>
      <c r="D4" s="36" t="s">
        <v>105</v>
      </c>
      <c r="E4" s="36" t="s">
        <v>106</v>
      </c>
      <c r="F4" s="36" t="s">
        <v>107</v>
      </c>
      <c r="G4" s="36" t="s">
        <v>101</v>
      </c>
      <c r="H4" s="38" t="s">
        <v>108</v>
      </c>
    </row>
    <row r="5" spans="1:10" s="39" customFormat="1" ht="11.25" customHeight="1">
      <c r="A5" s="69"/>
      <c r="B5" s="91" t="s">
        <v>109</v>
      </c>
      <c r="C5" s="144">
        <f>NP!F1</f>
        <v>2010</v>
      </c>
      <c r="D5" s="144">
        <f>QS!D1</f>
        <v>2010</v>
      </c>
      <c r="E5" s="144">
        <f>VERM!E1</f>
        <v>2010</v>
      </c>
      <c r="F5" s="144">
        <f>JP!D1</f>
        <v>2010</v>
      </c>
      <c r="G5" s="144">
        <f>REPART!D1</f>
        <v>2010</v>
      </c>
      <c r="H5" s="145">
        <f>Info!$C$31</f>
        <v>2010</v>
      </c>
    </row>
    <row r="6" spans="1:10" s="39" customFormat="1" ht="11.25" customHeight="1">
      <c r="A6" s="69"/>
      <c r="B6" s="93" t="s">
        <v>44</v>
      </c>
      <c r="C6" s="41" t="s">
        <v>45</v>
      </c>
      <c r="D6" s="41" t="s">
        <v>45</v>
      </c>
      <c r="E6" s="41" t="s">
        <v>45</v>
      </c>
      <c r="F6" s="41" t="s">
        <v>45</v>
      </c>
      <c r="G6" s="41" t="s">
        <v>45</v>
      </c>
      <c r="H6" s="43" t="s">
        <v>45</v>
      </c>
    </row>
    <row r="7" spans="1:10">
      <c r="B7" s="44" t="s">
        <v>47</v>
      </c>
      <c r="C7" s="130">
        <f>NP!J7</f>
        <v>35246961.299999997</v>
      </c>
      <c r="D7" s="130">
        <f>QS!C7</f>
        <v>1823681.8312832101</v>
      </c>
      <c r="E7" s="130">
        <f>VERM!D9</f>
        <v>2743500.7680000002</v>
      </c>
      <c r="F7" s="146">
        <f>JP!D9</f>
        <v>11371302.2379</v>
      </c>
      <c r="G7" s="130">
        <f>REPART!I7</f>
        <v>-674768.81031167135</v>
      </c>
      <c r="H7" s="132">
        <f t="shared" ref="H7:H32" si="0">SUM(C7:G7)</f>
        <v>50510677.326871529</v>
      </c>
      <c r="J7" s="147"/>
    </row>
    <row r="8" spans="1:10">
      <c r="B8" s="48" t="s">
        <v>48</v>
      </c>
      <c r="C8" s="133">
        <f>NP!J8</f>
        <v>15910794.700000001</v>
      </c>
      <c r="D8" s="133">
        <f>QS!C8</f>
        <v>601231.64673405502</v>
      </c>
      <c r="E8" s="133">
        <f>VERM!D10</f>
        <v>1185780.4702720002</v>
      </c>
      <c r="F8" s="148">
        <f>JP!D10</f>
        <v>5273272.7230000002</v>
      </c>
      <c r="G8" s="133">
        <f>REPART!I8</f>
        <v>21758.119429462819</v>
      </c>
      <c r="H8" s="135">
        <f t="shared" si="0"/>
        <v>22992837.659435518</v>
      </c>
      <c r="J8" s="147"/>
    </row>
    <row r="9" spans="1:10">
      <c r="B9" s="51" t="s">
        <v>49</v>
      </c>
      <c r="C9" s="136">
        <f>NP!J9</f>
        <v>6501847.4999999991</v>
      </c>
      <c r="D9" s="136">
        <f>QS!C9</f>
        <v>259157.95311671399</v>
      </c>
      <c r="E9" s="136">
        <f>VERM!D11</f>
        <v>456344.12591944</v>
      </c>
      <c r="F9" s="149">
        <f>JP!D11</f>
        <v>2081178.2285</v>
      </c>
      <c r="G9" s="136">
        <f>REPART!I9</f>
        <v>-5690.2358135120076</v>
      </c>
      <c r="H9" s="138">
        <f t="shared" si="0"/>
        <v>9292837.5717226416</v>
      </c>
      <c r="J9" s="147"/>
    </row>
    <row r="10" spans="1:10">
      <c r="B10" s="48" t="s">
        <v>50</v>
      </c>
      <c r="C10" s="133">
        <f>NP!J10</f>
        <v>466817.10000000003</v>
      </c>
      <c r="D10" s="133">
        <f>QS!C10</f>
        <v>28660.007000624999</v>
      </c>
      <c r="E10" s="133">
        <f>VERM!D12</f>
        <v>34444.511520000007</v>
      </c>
      <c r="F10" s="148">
        <f>JP!D12</f>
        <v>136847.01930000001</v>
      </c>
      <c r="G10" s="133">
        <f>REPART!I10</f>
        <v>4789.9632454458242</v>
      </c>
      <c r="H10" s="135">
        <f t="shared" si="0"/>
        <v>671558.60106607096</v>
      </c>
      <c r="J10" s="147"/>
    </row>
    <row r="11" spans="1:10">
      <c r="B11" s="51" t="s">
        <v>51</v>
      </c>
      <c r="C11" s="136">
        <f>NP!J11</f>
        <v>5374073.9000000004</v>
      </c>
      <c r="D11" s="136">
        <f>QS!C11</f>
        <v>124090.825533508</v>
      </c>
      <c r="E11" s="136">
        <f>VERM!D13</f>
        <v>635644.17556</v>
      </c>
      <c r="F11" s="149">
        <f>JP!D13</f>
        <v>1054605.3239</v>
      </c>
      <c r="G11" s="136">
        <f>REPART!I11</f>
        <v>-8002.3435979876313</v>
      </c>
      <c r="H11" s="138">
        <f t="shared" si="0"/>
        <v>7180411.8813955216</v>
      </c>
      <c r="J11" s="147"/>
    </row>
    <row r="12" spans="1:10">
      <c r="B12" s="48" t="s">
        <v>52</v>
      </c>
      <c r="C12" s="133">
        <f>NP!J12</f>
        <v>665437.30000000005</v>
      </c>
      <c r="D12" s="133">
        <f>QS!C12</f>
        <v>29592.327780592699</v>
      </c>
      <c r="E12" s="133">
        <f>VERM!D14</f>
        <v>57967.700535999997</v>
      </c>
      <c r="F12" s="148">
        <f>JP!D14</f>
        <v>204084.14249999999</v>
      </c>
      <c r="G12" s="133">
        <f>REPART!I12</f>
        <v>1208.1509220092901</v>
      </c>
      <c r="H12" s="135">
        <f t="shared" si="0"/>
        <v>958289.62173860194</v>
      </c>
      <c r="J12" s="147"/>
    </row>
    <row r="13" spans="1:10">
      <c r="B13" s="51" t="s">
        <v>53</v>
      </c>
      <c r="C13" s="136">
        <f>NP!J13</f>
        <v>1137466.3999999999</v>
      </c>
      <c r="D13" s="136">
        <f>QS!C13</f>
        <v>26647.607535491399</v>
      </c>
      <c r="E13" s="136">
        <f>VERM!D15</f>
        <v>185855.02490400002</v>
      </c>
      <c r="F13" s="149">
        <f>JP!D15</f>
        <v>215799.66159999999</v>
      </c>
      <c r="G13" s="136">
        <f>REPART!I13</f>
        <v>5986.6659388864655</v>
      </c>
      <c r="H13" s="138">
        <f t="shared" si="0"/>
        <v>1571755.3599783781</v>
      </c>
      <c r="J13" s="147"/>
    </row>
    <row r="14" spans="1:10">
      <c r="B14" s="48" t="s">
        <v>54</v>
      </c>
      <c r="C14" s="133">
        <f>NP!J14</f>
        <v>574654.40000000014</v>
      </c>
      <c r="D14" s="133">
        <f>QS!C14</f>
        <v>34946.8604977621</v>
      </c>
      <c r="E14" s="133">
        <f>VERM!D16</f>
        <v>49390.994144000004</v>
      </c>
      <c r="F14" s="148">
        <f>JP!D16</f>
        <v>193428.133</v>
      </c>
      <c r="G14" s="133">
        <f>REPART!I14</f>
        <v>18026.81117762037</v>
      </c>
      <c r="H14" s="135">
        <f t="shared" si="0"/>
        <v>870447.19881938258</v>
      </c>
      <c r="J14" s="147"/>
    </row>
    <row r="15" spans="1:10">
      <c r="B15" s="51" t="s">
        <v>55</v>
      </c>
      <c r="C15" s="136">
        <f>NP!J15</f>
        <v>4597067.0999999996</v>
      </c>
      <c r="D15" s="136">
        <f>QS!C15</f>
        <v>209572.47284624999</v>
      </c>
      <c r="E15" s="136">
        <f>VERM!D17</f>
        <v>346619.83916799998</v>
      </c>
      <c r="F15" s="149">
        <f>JP!D17</f>
        <v>3099191.2049000002</v>
      </c>
      <c r="G15" s="136">
        <f>REPART!I15</f>
        <v>14822.8108787125</v>
      </c>
      <c r="H15" s="138">
        <f t="shared" si="0"/>
        <v>8267273.4277929626</v>
      </c>
      <c r="J15" s="147"/>
    </row>
    <row r="16" spans="1:10">
      <c r="B16" s="48" t="s">
        <v>56</v>
      </c>
      <c r="C16" s="133">
        <f>NP!J16</f>
        <v>4446248.7</v>
      </c>
      <c r="D16" s="133">
        <f>QS!C16</f>
        <v>195778.94461186</v>
      </c>
      <c r="E16" s="133">
        <f>VERM!D18</f>
        <v>198361.785416</v>
      </c>
      <c r="F16" s="148">
        <f>JP!D18</f>
        <v>1551284.5209000001</v>
      </c>
      <c r="G16" s="133">
        <f>REPART!I16</f>
        <v>-16570.719847293898</v>
      </c>
      <c r="H16" s="135">
        <f t="shared" si="0"/>
        <v>6375103.2310805665</v>
      </c>
      <c r="J16" s="147"/>
    </row>
    <row r="17" spans="2:10">
      <c r="B17" s="51" t="s">
        <v>57</v>
      </c>
      <c r="C17" s="136">
        <f>NP!J17</f>
        <v>4492692.9000000004</v>
      </c>
      <c r="D17" s="136">
        <f>QS!C17</f>
        <v>158467.17613524201</v>
      </c>
      <c r="E17" s="136">
        <f>VERM!D19</f>
        <v>168550.71542399999</v>
      </c>
      <c r="F17" s="149">
        <f>JP!D19</f>
        <v>1425806.4077000001</v>
      </c>
      <c r="G17" s="136">
        <f>REPART!I17</f>
        <v>50569.107349849888</v>
      </c>
      <c r="H17" s="138">
        <f t="shared" si="0"/>
        <v>6296086.3066090932</v>
      </c>
      <c r="J17" s="147"/>
    </row>
    <row r="18" spans="2:10">
      <c r="B18" s="48" t="s">
        <v>58</v>
      </c>
      <c r="C18" s="133">
        <f>NP!J18</f>
        <v>4503203</v>
      </c>
      <c r="D18" s="133">
        <f>QS!C18</f>
        <v>640445.61496224301</v>
      </c>
      <c r="E18" s="133">
        <f>VERM!D20</f>
        <v>353761.21858400002</v>
      </c>
      <c r="F18" s="148">
        <f>JP!D20</f>
        <v>3031425.7138999999</v>
      </c>
      <c r="G18" s="133">
        <f>REPART!I18</f>
        <v>-17577.194367902495</v>
      </c>
      <c r="H18" s="135">
        <f t="shared" si="0"/>
        <v>8511258.3530783411</v>
      </c>
      <c r="J18" s="147"/>
    </row>
    <row r="19" spans="2:10">
      <c r="B19" s="51" t="s">
        <v>59</v>
      </c>
      <c r="C19" s="136">
        <f>NP!J19</f>
        <v>6535449.8000000007</v>
      </c>
      <c r="D19" s="136">
        <f>QS!C19</f>
        <v>359683.04745970498</v>
      </c>
      <c r="E19" s="136">
        <f>VERM!D21</f>
        <v>284402.66945599997</v>
      </c>
      <c r="F19" s="149">
        <f>JP!D21</f>
        <v>1456720.7153</v>
      </c>
      <c r="G19" s="136">
        <f>REPART!I19</f>
        <v>-16871.27863038376</v>
      </c>
      <c r="H19" s="138">
        <f t="shared" si="0"/>
        <v>8619384.9535853211</v>
      </c>
      <c r="J19" s="147"/>
    </row>
    <row r="20" spans="2:10">
      <c r="B20" s="48" t="s">
        <v>60</v>
      </c>
      <c r="C20" s="133">
        <f>NP!J20</f>
        <v>1269588.2999999998</v>
      </c>
      <c r="D20" s="133">
        <f>QS!C20</f>
        <v>148736.038581756</v>
      </c>
      <c r="E20" s="133">
        <f>VERM!D22</f>
        <v>87867.05696799999</v>
      </c>
      <c r="F20" s="148">
        <f>JP!D22</f>
        <v>865807.5013</v>
      </c>
      <c r="G20" s="133">
        <f>REPART!I20</f>
        <v>10031.057778932747</v>
      </c>
      <c r="H20" s="135">
        <f t="shared" si="0"/>
        <v>2382029.9546286883</v>
      </c>
      <c r="J20" s="147"/>
    </row>
    <row r="21" spans="2:10">
      <c r="B21" s="51" t="s">
        <v>61</v>
      </c>
      <c r="C21" s="136">
        <f>NP!J21</f>
        <v>951184.29999999993</v>
      </c>
      <c r="D21" s="136">
        <f>QS!C21</f>
        <v>40636.8642151815</v>
      </c>
      <c r="E21" s="136">
        <f>VERM!D23</f>
        <v>92083.827055999995</v>
      </c>
      <c r="F21" s="149">
        <f>JP!D23</f>
        <v>314446.92920000001</v>
      </c>
      <c r="G21" s="136">
        <f>REPART!I21</f>
        <v>2153.5072807306751</v>
      </c>
      <c r="H21" s="138">
        <f t="shared" si="0"/>
        <v>1400505.4277519123</v>
      </c>
      <c r="J21" s="147"/>
    </row>
    <row r="22" spans="2:10">
      <c r="B22" s="48" t="s">
        <v>62</v>
      </c>
      <c r="C22" s="133">
        <f>NP!J22</f>
        <v>273126.40000000002</v>
      </c>
      <c r="D22" s="133">
        <f>QS!C22</f>
        <v>8208.7996728447597</v>
      </c>
      <c r="E22" s="133">
        <f>VERM!D24</f>
        <v>31018.780144</v>
      </c>
      <c r="F22" s="148">
        <f>JP!D24</f>
        <v>82184.867200000008</v>
      </c>
      <c r="G22" s="133">
        <f>REPART!I22</f>
        <v>-2082.7391459101682</v>
      </c>
      <c r="H22" s="135">
        <f t="shared" si="0"/>
        <v>392456.10787093459</v>
      </c>
      <c r="J22" s="147"/>
    </row>
    <row r="23" spans="2:10">
      <c r="B23" s="51" t="s">
        <v>63</v>
      </c>
      <c r="C23" s="136">
        <f>NP!J23</f>
        <v>7540608.5</v>
      </c>
      <c r="D23" s="136">
        <f>QS!C23</f>
        <v>466690.797573346</v>
      </c>
      <c r="E23" s="136">
        <f>VERM!D25</f>
        <v>658054.44932000001</v>
      </c>
      <c r="F23" s="149">
        <f>JP!D25</f>
        <v>2926531.1213000002</v>
      </c>
      <c r="G23" s="136">
        <f>REPART!I23</f>
        <v>54959.04990680435</v>
      </c>
      <c r="H23" s="138">
        <f t="shared" si="0"/>
        <v>11646843.918100152</v>
      </c>
      <c r="J23" s="147"/>
    </row>
    <row r="24" spans="2:10">
      <c r="B24" s="48" t="s">
        <v>64</v>
      </c>
      <c r="C24" s="133">
        <f>NP!J24</f>
        <v>3424467.9999999995</v>
      </c>
      <c r="D24" s="133">
        <f>QS!C24</f>
        <v>372421.70088825002</v>
      </c>
      <c r="E24" s="133">
        <f>VERM!D26</f>
        <v>377763.60404800001</v>
      </c>
      <c r="F24" s="148">
        <f>JP!D26</f>
        <v>772133.77289999998</v>
      </c>
      <c r="G24" s="133">
        <f>REPART!I24</f>
        <v>50750.959703276349</v>
      </c>
      <c r="H24" s="135">
        <f t="shared" si="0"/>
        <v>4997538.0375395259</v>
      </c>
      <c r="J24" s="147"/>
    </row>
    <row r="25" spans="2:10">
      <c r="B25" s="51" t="s">
        <v>65</v>
      </c>
      <c r="C25" s="136">
        <f>NP!J25</f>
        <v>11673644.699999999</v>
      </c>
      <c r="D25" s="136">
        <f>QS!C25</f>
        <v>561379.83586046402</v>
      </c>
      <c r="E25" s="136">
        <f>VERM!D27</f>
        <v>758472.20523199998</v>
      </c>
      <c r="F25" s="149">
        <f>JP!D27</f>
        <v>3424793.8108999999</v>
      </c>
      <c r="G25" s="136">
        <f>REPART!I25</f>
        <v>92796.940211606328</v>
      </c>
      <c r="H25" s="138">
        <f t="shared" si="0"/>
        <v>16511087.492204072</v>
      </c>
      <c r="J25" s="147"/>
    </row>
    <row r="26" spans="2:10">
      <c r="B26" s="48" t="s">
        <v>66</v>
      </c>
      <c r="C26" s="133">
        <f>NP!J26</f>
        <v>4161203.3</v>
      </c>
      <c r="D26" s="133">
        <f>QS!C26</f>
        <v>248073.26139358801</v>
      </c>
      <c r="E26" s="133">
        <f>VERM!D28</f>
        <v>332637.82</v>
      </c>
      <c r="F26" s="148">
        <f>JP!D28</f>
        <v>1206093.8274000001</v>
      </c>
      <c r="G26" s="133">
        <f>REPART!I26</f>
        <v>25665.835954862712</v>
      </c>
      <c r="H26" s="135">
        <f t="shared" si="0"/>
        <v>5973674.0447484506</v>
      </c>
      <c r="J26" s="147"/>
    </row>
    <row r="27" spans="2:10">
      <c r="B27" s="51" t="s">
        <v>67</v>
      </c>
      <c r="C27" s="136">
        <f>NP!J27</f>
        <v>6353705.5999999996</v>
      </c>
      <c r="D27" s="136">
        <f>QS!C27</f>
        <v>826982.16835893702</v>
      </c>
      <c r="E27" s="136">
        <f>VERM!D29</f>
        <v>382933.85343999998</v>
      </c>
      <c r="F27" s="149">
        <f>JP!D29</f>
        <v>2472921.0003999998</v>
      </c>
      <c r="G27" s="136">
        <f>REPART!I27</f>
        <v>174149.88233156747</v>
      </c>
      <c r="H27" s="138">
        <f t="shared" si="0"/>
        <v>10210692.504530502</v>
      </c>
      <c r="J27" s="147"/>
    </row>
    <row r="28" spans="2:10">
      <c r="B28" s="48" t="s">
        <v>68</v>
      </c>
      <c r="C28" s="133">
        <f>NP!J28</f>
        <v>15487331.099999998</v>
      </c>
      <c r="D28" s="133">
        <f>QS!C28</f>
        <v>1183386.64373226</v>
      </c>
      <c r="E28" s="133">
        <f>VERM!D30</f>
        <v>904619.24551199994</v>
      </c>
      <c r="F28" s="148">
        <f>JP!D30</f>
        <v>6057718.5771999992</v>
      </c>
      <c r="G28" s="133">
        <f>REPART!I28</f>
        <v>74398.975707057994</v>
      </c>
      <c r="H28" s="135">
        <f t="shared" si="0"/>
        <v>23707454.542151317</v>
      </c>
      <c r="J28" s="147"/>
    </row>
    <row r="29" spans="2:10">
      <c r="B29" s="51" t="s">
        <v>69</v>
      </c>
      <c r="C29" s="136">
        <f>NP!J29</f>
        <v>4776054.3</v>
      </c>
      <c r="D29" s="136">
        <f>QS!C29</f>
        <v>385419.299031823</v>
      </c>
      <c r="E29" s="136">
        <f>VERM!D31</f>
        <v>313052.65488799999</v>
      </c>
      <c r="F29" s="149">
        <f>JP!D31</f>
        <v>1243586.6070000001</v>
      </c>
      <c r="G29" s="136">
        <f>REPART!I29</f>
        <v>60951.177194315751</v>
      </c>
      <c r="H29" s="138">
        <f t="shared" si="0"/>
        <v>6779064.0381141389</v>
      </c>
      <c r="J29" s="147"/>
    </row>
    <row r="30" spans="2:10">
      <c r="B30" s="48" t="s">
        <v>70</v>
      </c>
      <c r="C30" s="133">
        <f>NP!J30</f>
        <v>2734328</v>
      </c>
      <c r="D30" s="133">
        <f>QS!C30</f>
        <v>216212.61303157301</v>
      </c>
      <c r="E30" s="133">
        <f>VERM!D32</f>
        <v>127079.834976</v>
      </c>
      <c r="F30" s="148">
        <f>JP!D32</f>
        <v>1499531.5356999999</v>
      </c>
      <c r="G30" s="133">
        <f>REPART!I30</f>
        <v>82108.782123828976</v>
      </c>
      <c r="H30" s="135">
        <f t="shared" si="0"/>
        <v>4659260.7658314025</v>
      </c>
      <c r="J30" s="147"/>
    </row>
    <row r="31" spans="2:10">
      <c r="B31" s="51" t="s">
        <v>71</v>
      </c>
      <c r="C31" s="136">
        <f>NP!J31</f>
        <v>12629665.199999999</v>
      </c>
      <c r="D31" s="136">
        <f>QS!C31</f>
        <v>2147679.4647169299</v>
      </c>
      <c r="E31" s="136">
        <f>VERM!D33</f>
        <v>659794.89724000008</v>
      </c>
      <c r="F31" s="149">
        <f>JP!D33</f>
        <v>5195236.9666999998</v>
      </c>
      <c r="G31" s="136">
        <f>REPART!I31</f>
        <v>83303.668624728933</v>
      </c>
      <c r="H31" s="138">
        <f t="shared" si="0"/>
        <v>20715680.197281659</v>
      </c>
      <c r="J31" s="147"/>
    </row>
    <row r="32" spans="2:10">
      <c r="B32" s="48" t="s">
        <v>72</v>
      </c>
      <c r="C32" s="133">
        <f>NP!J32</f>
        <v>924737</v>
      </c>
      <c r="D32" s="133">
        <f>QS!C32</f>
        <v>74151.089140645199</v>
      </c>
      <c r="E32" s="133">
        <f>VERM!D34</f>
        <v>45372.192000000003</v>
      </c>
      <c r="F32" s="148">
        <f>JP!D34</f>
        <v>280245.18959999998</v>
      </c>
      <c r="G32" s="133">
        <f>REPART!I32</f>
        <v>7405.0200760241969</v>
      </c>
      <c r="H32" s="135">
        <f t="shared" si="0"/>
        <v>1331910.4908166693</v>
      </c>
      <c r="J32" s="147"/>
    </row>
    <row r="33" spans="1:10">
      <c r="A33" s="59"/>
      <c r="B33" s="55" t="s">
        <v>73</v>
      </c>
      <c r="C33" s="56">
        <f t="shared" ref="C33:H33" si="1">SUM(C7:C32)</f>
        <v>162652358.79999998</v>
      </c>
      <c r="D33" s="56">
        <f t="shared" si="1"/>
        <v>11171934.891694855</v>
      </c>
      <c r="E33" s="56">
        <f t="shared" si="1"/>
        <v>11471374.419727439</v>
      </c>
      <c r="F33" s="56">
        <f t="shared" si="1"/>
        <v>57436177.739200003</v>
      </c>
      <c r="G33" s="56">
        <f t="shared" si="1"/>
        <v>94273.164121062146</v>
      </c>
      <c r="H33" s="57">
        <f t="shared" si="1"/>
        <v>242826119.0147433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2010 pro Einwohner</v>
      </c>
      <c r="C1" s="82"/>
      <c r="D1" s="82"/>
      <c r="E1" s="142" t="str">
        <f>Info!A4</f>
        <v>Referenzjahr 2014</v>
      </c>
      <c r="F1" s="108"/>
      <c r="G1" s="109"/>
      <c r="I1" s="21" t="str">
        <f>Info!$C$28</f>
        <v>FA_2014_20130902</v>
      </c>
    </row>
    <row r="2" spans="1:10">
      <c r="A2" s="129"/>
      <c r="B2" s="86" t="s">
        <v>23</v>
      </c>
      <c r="C2" s="25" t="s">
        <v>24</v>
      </c>
      <c r="D2" s="25" t="s">
        <v>25</v>
      </c>
      <c r="E2" s="25" t="s">
        <v>26</v>
      </c>
      <c r="F2" s="25" t="s">
        <v>27</v>
      </c>
      <c r="G2" s="25" t="s">
        <v>28</v>
      </c>
      <c r="H2" s="25" t="s">
        <v>29</v>
      </c>
      <c r="I2" s="26" t="s">
        <v>30</v>
      </c>
    </row>
    <row r="3" spans="1:10">
      <c r="A3" s="129"/>
      <c r="B3" s="88" t="s">
        <v>32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40</v>
      </c>
      <c r="D4" s="36" t="s">
        <v>110</v>
      </c>
      <c r="E4" s="36" t="s">
        <v>111</v>
      </c>
      <c r="F4" s="36" t="s">
        <v>112</v>
      </c>
      <c r="G4" s="36" t="s">
        <v>101</v>
      </c>
      <c r="H4" s="36" t="s">
        <v>113</v>
      </c>
      <c r="I4" s="38" t="s">
        <v>121</v>
      </c>
    </row>
    <row r="5" spans="1:10" s="39" customFormat="1" ht="11.25" customHeight="1">
      <c r="A5" s="69"/>
      <c r="B5" s="91" t="s">
        <v>109</v>
      </c>
      <c r="C5" s="144">
        <f>ASG_Total!C5</f>
        <v>2010</v>
      </c>
      <c r="D5" s="144">
        <f>ASG_Total!D5</f>
        <v>2010</v>
      </c>
      <c r="E5" s="144">
        <f>ASG_Total!E5</f>
        <v>2010</v>
      </c>
      <c r="F5" s="144">
        <f>ASG_Total!F5</f>
        <v>2010</v>
      </c>
      <c r="G5" s="144">
        <f>ASG_Total!G5</f>
        <v>2010</v>
      </c>
      <c r="H5" s="144">
        <f>Info!$C$31</f>
        <v>2010</v>
      </c>
      <c r="I5" s="92"/>
    </row>
    <row r="6" spans="1:10" s="39" customFormat="1" ht="11.25" customHeight="1">
      <c r="A6" s="69"/>
      <c r="B6" s="93" t="s">
        <v>44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47</v>
      </c>
      <c r="C7" s="130">
        <f>ASG_Total!C7/ASG_pro_Einwohner!$I7*1000</f>
        <v>25473.697170043815</v>
      </c>
      <c r="D7" s="130">
        <f>ASG_Total!D7/ASG_pro_Einwohner!$I7*1000</f>
        <v>1318.0120212127176</v>
      </c>
      <c r="E7" s="130">
        <f>ASG_Total!E7/ASG_pro_Einwohner!$I7*1000</f>
        <v>1982.783910220784</v>
      </c>
      <c r="F7" s="130">
        <f>ASG_Total!F7/ASG_pro_Einwohner!$I7*1000</f>
        <v>8218.2718439704531</v>
      </c>
      <c r="G7" s="130">
        <f>ASG_Total!G7/ASG_pro_Einwohner!$I7*1000</f>
        <v>-487.66916919077096</v>
      </c>
      <c r="H7" s="130">
        <f>ASG_Total!H7/ASG_pro_Einwohner!$I7*1000</f>
        <v>36505.095776256996</v>
      </c>
      <c r="I7" s="151">
        <v>1383661</v>
      </c>
      <c r="J7" s="147"/>
    </row>
    <row r="8" spans="1:10">
      <c r="B8" s="48" t="s">
        <v>48</v>
      </c>
      <c r="C8" s="133">
        <f>ASG_Total!C8/ASG_pro_Einwohner!$I8*1000</f>
        <v>16178.500345212229</v>
      </c>
      <c r="D8" s="133">
        <f>ASG_Total!D8/ASG_pro_Einwohner!$I8*1000</f>
        <v>611.34761573156527</v>
      </c>
      <c r="E8" s="133">
        <f>ASG_Total!E8/ASG_pro_Einwohner!$I8*1000</f>
        <v>1205.7317129257831</v>
      </c>
      <c r="F8" s="133">
        <f>ASG_Total!F8/ASG_pro_Einwohner!$I8*1000</f>
        <v>5361.9976989240968</v>
      </c>
      <c r="G8" s="133">
        <f>ASG_Total!G8/ASG_pro_Einwohner!$I8*1000</f>
        <v>22.124208711003796</v>
      </c>
      <c r="H8" s="133">
        <f>ASG_Total!H8/ASG_pro_Einwohner!$I8*1000</f>
        <v>23379.701581504676</v>
      </c>
      <c r="I8" s="152">
        <v>983453</v>
      </c>
      <c r="J8" s="147"/>
    </row>
    <row r="9" spans="1:10">
      <c r="B9" s="51" t="s">
        <v>49</v>
      </c>
      <c r="C9" s="136">
        <f>ASG_Total!C9/ASG_pro_Einwohner!$I9*1000</f>
        <v>17331.096480121549</v>
      </c>
      <c r="D9" s="136">
        <f>ASG_Total!D9/ASG_pro_Einwohner!$I9*1000</f>
        <v>690.80234334265572</v>
      </c>
      <c r="E9" s="136">
        <f>ASG_Total!E9/ASG_pro_Einwohner!$I9*1000</f>
        <v>1216.4148842996626</v>
      </c>
      <c r="F9" s="136">
        <f>ASG_Total!F9/ASG_pro_Einwohner!$I9*1000</f>
        <v>5547.5156362037033</v>
      </c>
      <c r="G9" s="136">
        <f>ASG_Total!G9/ASG_pro_Einwohner!$I9*1000</f>
        <v>-15.167692856318075</v>
      </c>
      <c r="H9" s="136">
        <f>ASG_Total!H9/ASG_pro_Einwohner!$I9*1000</f>
        <v>24770.661651111252</v>
      </c>
      <c r="I9" s="153">
        <v>375155</v>
      </c>
      <c r="J9" s="147"/>
    </row>
    <row r="10" spans="1:10">
      <c r="B10" s="48" t="s">
        <v>50</v>
      </c>
      <c r="C10" s="133">
        <f>ASG_Total!C10/ASG_pro_Einwohner!$I10*1000</f>
        <v>13433.585611510793</v>
      </c>
      <c r="D10" s="133">
        <f>ASG_Total!D10/ASG_pro_Einwohner!$I10*1000</f>
        <v>824.7484028956834</v>
      </c>
      <c r="E10" s="133">
        <f>ASG_Total!E10/ASG_pro_Einwohner!$I10*1000</f>
        <v>991.20896460431675</v>
      </c>
      <c r="F10" s="133">
        <f>ASG_Total!F10/ASG_pro_Einwohner!$I10*1000</f>
        <v>3938.0437208633098</v>
      </c>
      <c r="G10" s="133">
        <f>ASG_Total!G10/ASG_pro_Einwohner!$I10*1000</f>
        <v>137.8406689336928</v>
      </c>
      <c r="H10" s="133">
        <f>ASG_Total!H10/ASG_pro_Einwohner!$I10*1000</f>
        <v>19325.427368807799</v>
      </c>
      <c r="I10" s="152">
        <v>34750</v>
      </c>
      <c r="J10" s="147"/>
    </row>
    <row r="11" spans="1:10">
      <c r="B11" s="51" t="s">
        <v>51</v>
      </c>
      <c r="C11" s="136">
        <f>ASG_Total!C11/ASG_pro_Einwohner!$I11*1000</f>
        <v>37009.234276112365</v>
      </c>
      <c r="D11" s="136">
        <f>ASG_Total!D11/ASG_pro_Einwohner!$I11*1000</f>
        <v>854.56704152985003</v>
      </c>
      <c r="E11" s="136">
        <f>ASG_Total!E11/ASG_pro_Einwohner!$I11*1000</f>
        <v>4377.4433785784631</v>
      </c>
      <c r="F11" s="136">
        <f>ASG_Total!F11/ASG_pro_Einwohner!$I11*1000</f>
        <v>7262.671899813372</v>
      </c>
      <c r="G11" s="136">
        <f>ASG_Total!G11/ASG_pro_Einwohner!$I11*1000</f>
        <v>-55.109143358797532</v>
      </c>
      <c r="H11" s="136">
        <f>ASG_Total!H11/ASG_pro_Einwohner!$I11*1000</f>
        <v>49448.807452675261</v>
      </c>
      <c r="I11" s="153">
        <v>145209</v>
      </c>
      <c r="J11" s="147"/>
    </row>
    <row r="12" spans="1:10">
      <c r="B12" s="48" t="s">
        <v>52</v>
      </c>
      <c r="C12" s="133">
        <f>ASG_Total!C12/ASG_pro_Einwohner!$I12*1000</f>
        <v>18903.394693483326</v>
      </c>
      <c r="D12" s="133">
        <f>ASG_Total!D12/ASG_pro_Einwohner!$I12*1000</f>
        <v>840.64336630284356</v>
      </c>
      <c r="E12" s="133">
        <f>ASG_Total!E12/ASG_pro_Einwohner!$I12*1000</f>
        <v>1646.7161109027895</v>
      </c>
      <c r="F12" s="133">
        <f>ASG_Total!F12/ASG_pro_Einwohner!$I12*1000</f>
        <v>5797.5155530935745</v>
      </c>
      <c r="G12" s="133">
        <f>ASG_Total!G12/ASG_pro_Einwohner!$I12*1000</f>
        <v>34.320519345755642</v>
      </c>
      <c r="H12" s="133">
        <f>ASG_Total!H12/ASG_pro_Einwohner!$I12*1000</f>
        <v>27222.590243128288</v>
      </c>
      <c r="I12" s="152">
        <v>35202</v>
      </c>
      <c r="J12" s="147"/>
    </row>
    <row r="13" spans="1:10">
      <c r="B13" s="51" t="s">
        <v>53</v>
      </c>
      <c r="C13" s="136">
        <f>ASG_Total!C13/ASG_pro_Einwohner!$I13*1000</f>
        <v>28268.462647248867</v>
      </c>
      <c r="D13" s="136">
        <f>ASG_Total!D13/ASG_pro_Einwohner!$I13*1000</f>
        <v>662.24980206499833</v>
      </c>
      <c r="E13" s="136">
        <f>ASG_Total!E13/ASG_pro_Einwohner!$I13*1000</f>
        <v>4618.8932080123277</v>
      </c>
      <c r="F13" s="136">
        <f>ASG_Total!F13/ASG_pro_Einwohner!$I13*1000</f>
        <v>5363.0812068194236</v>
      </c>
      <c r="G13" s="136">
        <f>ASG_Total!G13/ASG_pro_Einwohner!$I13*1000</f>
        <v>148.78139914723559</v>
      </c>
      <c r="H13" s="136">
        <f>ASG_Total!H13/ASG_pro_Einwohner!$I13*1000</f>
        <v>39061.46826329286</v>
      </c>
      <c r="I13" s="153">
        <v>40238</v>
      </c>
      <c r="J13" s="147"/>
    </row>
    <row r="14" spans="1:10">
      <c r="B14" s="48" t="s">
        <v>54</v>
      </c>
      <c r="C14" s="133">
        <f>ASG_Total!C14/ASG_pro_Einwohner!$I14*1000</f>
        <v>14946.275488972122</v>
      </c>
      <c r="D14" s="133">
        <f>ASG_Total!D14/ASG_pro_Einwohner!$I14*1000</f>
        <v>908.93831923018365</v>
      </c>
      <c r="E14" s="133">
        <f>ASG_Total!E14/ASG_pro_Einwohner!$I14*1000</f>
        <v>1284.6180332917188</v>
      </c>
      <c r="F14" s="133">
        <f>ASG_Total!F14/ASG_pro_Einwohner!$I14*1000</f>
        <v>5030.9023356221396</v>
      </c>
      <c r="G14" s="133">
        <f>ASG_Total!G14/ASG_pro_Einwohner!$I14*1000</f>
        <v>468.86213008792055</v>
      </c>
      <c r="H14" s="133">
        <f>ASG_Total!H14/ASG_pro_Einwohner!$I14*1000</f>
        <v>22639.596307204083</v>
      </c>
      <c r="I14" s="152">
        <v>38448</v>
      </c>
      <c r="J14" s="147"/>
    </row>
    <row r="15" spans="1:10">
      <c r="B15" s="51" t="s">
        <v>55</v>
      </c>
      <c r="C15" s="136">
        <f>ASG_Total!C15/ASG_pro_Einwohner!$I15*1000</f>
        <v>41075.31496274058</v>
      </c>
      <c r="D15" s="136">
        <f>ASG_Total!D15/ASG_pro_Einwohner!$I15*1000</f>
        <v>1872.5537701375113</v>
      </c>
      <c r="E15" s="136">
        <f>ASG_Total!E15/ASG_pro_Einwohner!$I15*1000</f>
        <v>3097.0875030647439</v>
      </c>
      <c r="F15" s="136">
        <f>ASG_Total!F15/ASG_pro_Einwohner!$I15*1000</f>
        <v>27691.624268660988</v>
      </c>
      <c r="G15" s="136">
        <f>ASG_Total!G15/ASG_pro_Einwohner!$I15*1000</f>
        <v>132.44349326035578</v>
      </c>
      <c r="H15" s="136">
        <f>ASG_Total!H15/ASG_pro_Einwohner!$I15*1000</f>
        <v>73869.023997864177</v>
      </c>
      <c r="I15" s="153">
        <v>111918</v>
      </c>
      <c r="J15" s="147"/>
    </row>
    <row r="16" spans="1:10">
      <c r="B16" s="48" t="s">
        <v>56</v>
      </c>
      <c r="C16" s="133">
        <f>ASG_Total!C16/ASG_pro_Einwohner!$I16*1000</f>
        <v>15959.771492977161</v>
      </c>
      <c r="D16" s="133">
        <f>ASG_Total!D16/ASG_pro_Einwohner!$I16*1000</f>
        <v>702.74683895696558</v>
      </c>
      <c r="E16" s="133">
        <f>ASG_Total!E16/ASG_pro_Einwohner!$I16*1000</f>
        <v>712.01792382381336</v>
      </c>
      <c r="F16" s="133">
        <f>ASG_Total!F16/ASG_pro_Einwohner!$I16*1000</f>
        <v>5568.3224544224331</v>
      </c>
      <c r="G16" s="133">
        <f>ASG_Total!G16/ASG_pro_Einwohner!$I16*1000</f>
        <v>-59.480456465908439</v>
      </c>
      <c r="H16" s="133">
        <f>ASG_Total!H16/ASG_pro_Einwohner!$I16*1000</f>
        <v>22883.378253714465</v>
      </c>
      <c r="I16" s="152">
        <v>278591</v>
      </c>
      <c r="J16" s="147"/>
    </row>
    <row r="17" spans="2:10">
      <c r="B17" s="51" t="s">
        <v>57</v>
      </c>
      <c r="C17" s="136">
        <f>ASG_Total!C17/ASG_pro_Einwohner!$I17*1000</f>
        <v>17731.74764178869</v>
      </c>
      <c r="D17" s="136">
        <f>ASG_Total!D17/ASG_pro_Einwohner!$I17*1000</f>
        <v>625.43780295710621</v>
      </c>
      <c r="E17" s="136">
        <f>ASG_Total!E17/ASG_pro_Einwohner!$I17*1000</f>
        <v>665.23548732683423</v>
      </c>
      <c r="F17" s="136">
        <f>ASG_Total!F17/ASG_pro_Einwohner!$I17*1000</f>
        <v>5627.3687007143708</v>
      </c>
      <c r="G17" s="136">
        <f>ASG_Total!G17/ASG_pro_Einwohner!$I17*1000</f>
        <v>199.58600998480438</v>
      </c>
      <c r="H17" s="136">
        <f>ASG_Total!H17/ASG_pro_Einwohner!$I17*1000</f>
        <v>24849.375642771807</v>
      </c>
      <c r="I17" s="153">
        <v>253370</v>
      </c>
      <c r="J17" s="147"/>
    </row>
    <row r="18" spans="2:10">
      <c r="B18" s="48" t="s">
        <v>58</v>
      </c>
      <c r="C18" s="133">
        <f>ASG_Total!C18/ASG_pro_Einwohner!$I18*1000</f>
        <v>23257.10257350473</v>
      </c>
      <c r="D18" s="133">
        <f>ASG_Total!D18/ASG_pro_Einwohner!$I18*1000</f>
        <v>3307.6255633885926</v>
      </c>
      <c r="E18" s="133">
        <f>ASG_Total!E18/ASG_pro_Einwohner!$I18*1000</f>
        <v>1827.0242196801069</v>
      </c>
      <c r="F18" s="133">
        <f>ASG_Total!F18/ASG_pro_Einwohner!$I18*1000</f>
        <v>15656.007240209268</v>
      </c>
      <c r="G18" s="133">
        <f>ASG_Total!G18/ASG_pro_Einwohner!$I18*1000</f>
        <v>-90.778632979401081</v>
      </c>
      <c r="H18" s="133">
        <f>ASG_Total!H18/ASG_pro_Einwohner!$I18*1000</f>
        <v>43956.980963803297</v>
      </c>
      <c r="I18" s="152">
        <v>193627</v>
      </c>
      <c r="J18" s="147"/>
    </row>
    <row r="19" spans="2:10">
      <c r="B19" s="51" t="s">
        <v>59</v>
      </c>
      <c r="C19" s="136">
        <f>ASG_Total!C19/ASG_pro_Einwohner!$I19*1000</f>
        <v>23982.773957270671</v>
      </c>
      <c r="D19" s="136">
        <f>ASG_Total!D19/ASG_pro_Einwohner!$I19*1000</f>
        <v>1319.9087266324593</v>
      </c>
      <c r="E19" s="136">
        <f>ASG_Total!E19/ASG_pro_Einwohner!$I19*1000</f>
        <v>1043.6565413458784</v>
      </c>
      <c r="F19" s="136">
        <f>ASG_Total!F19/ASG_pro_Einwohner!$I19*1000</f>
        <v>5345.6463905381906</v>
      </c>
      <c r="G19" s="136">
        <f>ASG_Total!G19/ASG_pro_Einwohner!$I19*1000</f>
        <v>-61.911585911443275</v>
      </c>
      <c r="H19" s="136">
        <f>ASG_Total!H19/ASG_pro_Einwohner!$I19*1000</f>
        <v>31630.074029875752</v>
      </c>
      <c r="I19" s="153">
        <v>272506</v>
      </c>
      <c r="J19" s="147"/>
    </row>
    <row r="20" spans="2:10">
      <c r="B20" s="48" t="s">
        <v>60</v>
      </c>
      <c r="C20" s="133">
        <f>ASG_Total!C20/ASG_pro_Einwohner!$I20*1000</f>
        <v>16681.842430294586</v>
      </c>
      <c r="D20" s="133">
        <f>ASG_Total!D20/ASG_pro_Einwohner!$I20*1000</f>
        <v>1954.3273668535464</v>
      </c>
      <c r="E20" s="133">
        <f>ASG_Total!E20/ASG_pro_Einwohner!$I20*1000</f>
        <v>1154.5352136231045</v>
      </c>
      <c r="F20" s="133">
        <f>ASG_Total!F20/ASG_pro_Einwohner!$I20*1000</f>
        <v>11376.336968175965</v>
      </c>
      <c r="G20" s="133">
        <f>ASG_Total!G20/ASG_pro_Einwohner!$I20*1000</f>
        <v>131.80377077934392</v>
      </c>
      <c r="H20" s="133">
        <f>ASG_Total!H20/ASG_pro_Einwohner!$I20*1000</f>
        <v>31298.845749726541</v>
      </c>
      <c r="I20" s="152">
        <v>76106</v>
      </c>
      <c r="J20" s="147"/>
    </row>
    <row r="21" spans="2:10">
      <c r="B21" s="51" t="s">
        <v>61</v>
      </c>
      <c r="C21" s="136">
        <f>ASG_Total!C21/ASG_pro_Einwohner!$I21*1000</f>
        <v>18086.790264308802</v>
      </c>
      <c r="D21" s="136">
        <f>ASG_Total!D21/ASG_pro_Einwohner!$I21*1000</f>
        <v>772.71086166916712</v>
      </c>
      <c r="E21" s="136">
        <f>ASG_Total!E21/ASG_pro_Einwohner!$I21*1000</f>
        <v>1750.9759850922228</v>
      </c>
      <c r="F21" s="136">
        <f>ASG_Total!F21/ASG_pro_Einwohner!$I21*1000</f>
        <v>5979.2152348355212</v>
      </c>
      <c r="G21" s="136">
        <f>ASG_Total!G21/ASG_pro_Einwohner!$I21*1000</f>
        <v>40.94898803443003</v>
      </c>
      <c r="H21" s="136">
        <f>ASG_Total!H21/ASG_pro_Einwohner!$I21*1000</f>
        <v>26630.641333940148</v>
      </c>
      <c r="I21" s="153">
        <v>52590</v>
      </c>
      <c r="J21" s="147"/>
    </row>
    <row r="22" spans="2:10">
      <c r="B22" s="48" t="s">
        <v>62</v>
      </c>
      <c r="C22" s="133">
        <f>ASG_Total!C22/ASG_pro_Einwohner!$I22*1000</f>
        <v>17272.26965155252</v>
      </c>
      <c r="D22" s="133">
        <f>ASG_Total!D22/ASG_pro_Einwohner!$I22*1000</f>
        <v>519.11716137638393</v>
      </c>
      <c r="E22" s="133">
        <f>ASG_Total!E22/ASG_pro_Einwohner!$I22*1000</f>
        <v>1961.5999585151458</v>
      </c>
      <c r="F22" s="133">
        <f>ASG_Total!F22/ASG_pro_Einwohner!$I22*1000</f>
        <v>5197.2976158856645</v>
      </c>
      <c r="G22" s="133">
        <f>ASG_Total!G22/ASG_pro_Einwohner!$I22*1000</f>
        <v>-131.7105638341977</v>
      </c>
      <c r="H22" s="133">
        <f>ASG_Total!H22/ASG_pro_Einwohner!$I22*1000</f>
        <v>24818.573823495517</v>
      </c>
      <c r="I22" s="152">
        <v>15813</v>
      </c>
      <c r="J22" s="147"/>
    </row>
    <row r="23" spans="2:10">
      <c r="B23" s="51" t="s">
        <v>63</v>
      </c>
      <c r="C23" s="136">
        <f>ASG_Total!C23/ASG_pro_Einwohner!$I23*1000</f>
        <v>15801.910535712788</v>
      </c>
      <c r="D23" s="136">
        <f>ASG_Total!D23/ASG_pro_Einwohner!$I23*1000</f>
        <v>977.98556059427574</v>
      </c>
      <c r="E23" s="136">
        <f>ASG_Total!E23/ASG_pro_Einwohner!$I23*1000</f>
        <v>1379.0024420154402</v>
      </c>
      <c r="F23" s="136">
        <f>ASG_Total!F23/ASG_pro_Einwohner!$I23*1000</f>
        <v>6132.765407295954</v>
      </c>
      <c r="G23" s="136">
        <f>ASG_Total!G23/ASG_pro_Einwohner!$I23*1000</f>
        <v>115.17081012163628</v>
      </c>
      <c r="H23" s="136">
        <f>ASG_Total!H23/ASG_pro_Einwohner!$I23*1000</f>
        <v>24406.834755740099</v>
      </c>
      <c r="I23" s="153">
        <v>477196</v>
      </c>
      <c r="J23" s="147"/>
    </row>
    <row r="24" spans="2:10">
      <c r="B24" s="48" t="s">
        <v>64</v>
      </c>
      <c r="C24" s="133">
        <f>ASG_Total!C24/ASG_pro_Einwohner!$I24*1000</f>
        <v>17525.335080168472</v>
      </c>
      <c r="D24" s="133">
        <f>ASG_Total!D24/ASG_pro_Einwohner!$I24*1000</f>
        <v>1905.9354910581319</v>
      </c>
      <c r="E24" s="133">
        <f>ASG_Total!E24/ASG_pro_Einwohner!$I24*1000</f>
        <v>1933.2736477704823</v>
      </c>
      <c r="F24" s="133">
        <f>ASG_Total!F24/ASG_pro_Einwohner!$I24*1000</f>
        <v>3951.5343979815866</v>
      </c>
      <c r="G24" s="133">
        <f>ASG_Total!G24/ASG_pro_Einwohner!$I24*1000</f>
        <v>259.72722608009349</v>
      </c>
      <c r="H24" s="133">
        <f>ASG_Total!H24/ASG_pro_Einwohner!$I24*1000</f>
        <v>25575.805843058766</v>
      </c>
      <c r="I24" s="152">
        <v>195401</v>
      </c>
      <c r="J24" s="147"/>
    </row>
    <row r="25" spans="2:10">
      <c r="B25" s="51" t="s">
        <v>65</v>
      </c>
      <c r="C25" s="136">
        <f>ASG_Total!C25/ASG_pro_Einwohner!$I25*1000</f>
        <v>19316.704477197021</v>
      </c>
      <c r="D25" s="136">
        <f>ASG_Total!D25/ASG_pro_Einwohner!$I25*1000</f>
        <v>928.93082387319487</v>
      </c>
      <c r="E25" s="136">
        <f>ASG_Total!E25/ASG_pro_Einwohner!$I25*1000</f>
        <v>1255.0650477339329</v>
      </c>
      <c r="F25" s="136">
        <f>ASG_Total!F25/ASG_pro_Einwohner!$I25*1000</f>
        <v>5667.1015471704977</v>
      </c>
      <c r="G25" s="136">
        <f>ASG_Total!G25/ASG_pro_Einwohner!$I25*1000</f>
        <v>153.5536772380712</v>
      </c>
      <c r="H25" s="136">
        <f>ASG_Total!H25/ASG_pro_Einwohner!$I25*1000</f>
        <v>27321.355573212724</v>
      </c>
      <c r="I25" s="153">
        <v>604329</v>
      </c>
      <c r="J25" s="147"/>
    </row>
    <row r="26" spans="2:10">
      <c r="B26" s="48" t="s">
        <v>66</v>
      </c>
      <c r="C26" s="133">
        <f>ASG_Total!C26/ASG_pro_Einwohner!$I26*1000</f>
        <v>16856.804371779501</v>
      </c>
      <c r="D26" s="133">
        <f>ASG_Total!D26/ASG_pro_Einwohner!$I26*1000</f>
        <v>1004.9310585668891</v>
      </c>
      <c r="E26" s="133">
        <f>ASG_Total!E26/ASG_pro_Einwohner!$I26*1000</f>
        <v>1347.4974073954047</v>
      </c>
      <c r="F26" s="133">
        <f>ASG_Total!F26/ASG_pro_Einwohner!$I26*1000</f>
        <v>4885.8193740480283</v>
      </c>
      <c r="G26" s="133">
        <f>ASG_Total!G26/ASG_pro_Einwohner!$I26*1000</f>
        <v>103.97088162678936</v>
      </c>
      <c r="H26" s="133">
        <f>ASG_Total!H26/ASG_pro_Einwohner!$I26*1000</f>
        <v>24199.02309341661</v>
      </c>
      <c r="I26" s="152">
        <v>246856</v>
      </c>
      <c r="J26" s="147"/>
    </row>
    <row r="27" spans="2:10">
      <c r="B27" s="51" t="s">
        <v>67</v>
      </c>
      <c r="C27" s="136">
        <f>ASG_Total!C27/ASG_pro_Einwohner!$I27*1000</f>
        <v>18859.545972644377</v>
      </c>
      <c r="D27" s="136">
        <f>ASG_Total!D27/ASG_pro_Einwohner!$I27*1000</f>
        <v>2454.7105586262142</v>
      </c>
      <c r="E27" s="136">
        <f>ASG_Total!E27/ASG_pro_Einwohner!$I27*1000</f>
        <v>1136.653012917933</v>
      </c>
      <c r="F27" s="136">
        <f>ASG_Total!F27/ASG_pro_Einwohner!$I27*1000</f>
        <v>7340.3097703742396</v>
      </c>
      <c r="G27" s="136">
        <f>ASG_Total!G27/ASG_pro_Einwohner!$I27*1000</f>
        <v>516.9247552110071</v>
      </c>
      <c r="H27" s="136">
        <f>ASG_Total!H27/ASG_pro_Einwohner!$I27*1000</f>
        <v>30308.144069773763</v>
      </c>
      <c r="I27" s="153">
        <v>336896</v>
      </c>
      <c r="J27" s="147"/>
    </row>
    <row r="28" spans="2:10">
      <c r="B28" s="48" t="s">
        <v>68</v>
      </c>
      <c r="C28" s="133">
        <f>ASG_Total!C28/ASG_pro_Einwohner!$I28*1000</f>
        <v>21615.769111060552</v>
      </c>
      <c r="D28" s="133">
        <f>ASG_Total!D28/ASG_pro_Einwohner!$I28*1000</f>
        <v>1651.6604633079362</v>
      </c>
      <c r="E28" s="133">
        <f>ASG_Total!E28/ASG_pro_Einwohner!$I28*1000</f>
        <v>1262.5829859354651</v>
      </c>
      <c r="F28" s="133">
        <f>ASG_Total!F28/ASG_pro_Einwohner!$I28*1000</f>
        <v>8454.7973604398139</v>
      </c>
      <c r="G28" s="133">
        <f>ASG_Total!G28/ASG_pro_Einwohner!$I28*1000</f>
        <v>103.83913603959618</v>
      </c>
      <c r="H28" s="133">
        <f>ASG_Total!H28/ASG_pro_Einwohner!$I28*1000</f>
        <v>33088.649056783368</v>
      </c>
      <c r="I28" s="152">
        <v>716483</v>
      </c>
      <c r="J28" s="147"/>
    </row>
    <row r="29" spans="2:10">
      <c r="B29" s="51" t="s">
        <v>69</v>
      </c>
      <c r="C29" s="136">
        <f>ASG_Total!C29/ASG_pro_Einwohner!$I29*1000</f>
        <v>15440.246666127859</v>
      </c>
      <c r="D29" s="136">
        <f>ASG_Total!D29/ASG_pro_Einwohner!$I29*1000</f>
        <v>1246.0011283660324</v>
      </c>
      <c r="E29" s="136">
        <f>ASG_Total!E29/ASG_pro_Einwohner!$I29*1000</f>
        <v>1012.0509331221208</v>
      </c>
      <c r="F29" s="136">
        <f>ASG_Total!F29/ASG_pro_Einwohner!$I29*1000</f>
        <v>4020.3236304857351</v>
      </c>
      <c r="G29" s="136">
        <f>ASG_Total!G29/ASG_pro_Einwohner!$I29*1000</f>
        <v>197.04575186071526</v>
      </c>
      <c r="H29" s="136">
        <f>ASG_Total!H29/ASG_pro_Einwohner!$I29*1000</f>
        <v>21915.668109962466</v>
      </c>
      <c r="I29" s="153">
        <v>309325</v>
      </c>
      <c r="J29" s="147"/>
    </row>
    <row r="30" spans="2:10">
      <c r="B30" s="48" t="s">
        <v>70</v>
      </c>
      <c r="C30" s="133">
        <f>ASG_Total!C30/ASG_pro_Einwohner!$I30*1000</f>
        <v>15862.395433291951</v>
      </c>
      <c r="D30" s="133">
        <f>ASG_Total!D30/ASG_pro_Einwohner!$I30*1000</f>
        <v>1254.2935469234649</v>
      </c>
      <c r="E30" s="133">
        <f>ASG_Total!E30/ASG_pro_Einwohner!$I30*1000</f>
        <v>737.21608892085999</v>
      </c>
      <c r="F30" s="133">
        <f>ASG_Total!F30/ASG_pro_Einwohner!$I30*1000</f>
        <v>8699.0888379027474</v>
      </c>
      <c r="G30" s="133">
        <f>ASG_Total!G30/ASG_pro_Einwohner!$I30*1000</f>
        <v>476.32982238933607</v>
      </c>
      <c r="H30" s="133">
        <f>ASG_Total!H30/ASG_pro_Einwohner!$I30*1000</f>
        <v>27029.323729428364</v>
      </c>
      <c r="I30" s="152">
        <v>172378</v>
      </c>
      <c r="J30" s="147"/>
    </row>
    <row r="31" spans="2:10">
      <c r="B31" s="51" t="s">
        <v>71</v>
      </c>
      <c r="C31" s="136">
        <f>ASG_Total!C31/ASG_pro_Einwohner!$I31*1000</f>
        <v>27503.027373097277</v>
      </c>
      <c r="D31" s="136">
        <f>ASG_Total!D31/ASG_pro_Einwohner!$I31*1000</f>
        <v>4676.9004697566033</v>
      </c>
      <c r="E31" s="136">
        <f>ASG_Total!E31/ASG_pro_Einwohner!$I31*1000</f>
        <v>1436.8042883212474</v>
      </c>
      <c r="F31" s="136">
        <f>ASG_Total!F31/ASG_pro_Einwohner!$I31*1000</f>
        <v>11313.422980118028</v>
      </c>
      <c r="G31" s="136">
        <f>ASG_Total!G31/ASG_pro_Einwohner!$I31*1000</f>
        <v>181.40647770024376</v>
      </c>
      <c r="H31" s="136">
        <f>ASG_Total!H31/ASG_pro_Einwohner!$I31*1000</f>
        <v>45111.561588993398</v>
      </c>
      <c r="I31" s="153">
        <v>459210</v>
      </c>
      <c r="J31" s="147"/>
    </row>
    <row r="32" spans="2:10">
      <c r="B32" s="48" t="s">
        <v>72</v>
      </c>
      <c r="C32" s="133">
        <f>ASG_Total!C32/ASG_pro_Einwohner!$I32*1000</f>
        <v>13429.233226837061</v>
      </c>
      <c r="D32" s="133">
        <f>ASG_Total!D32/ASG_pro_Einwohner!$I32*1000</f>
        <v>1076.8383552228465</v>
      </c>
      <c r="E32" s="133">
        <f>ASG_Total!E32/ASG_pro_Einwohner!$I32*1000</f>
        <v>658.90490851002039</v>
      </c>
      <c r="F32" s="133">
        <f>ASG_Total!F32/ASG_pro_Einwohner!$I32*1000</f>
        <v>4069.7820156839962</v>
      </c>
      <c r="G32" s="133">
        <f>ASG_Total!G32/ASG_pro_Einwohner!$I32*1000</f>
        <v>107.53732320685734</v>
      </c>
      <c r="H32" s="133">
        <f>ASG_Total!H32/ASG_pro_Einwohner!$I32*1000</f>
        <v>19342.295829460782</v>
      </c>
      <c r="I32" s="152">
        <v>68860</v>
      </c>
      <c r="J32" s="147"/>
    </row>
    <row r="33" spans="1:10">
      <c r="A33" s="59"/>
      <c r="B33" s="55" t="s">
        <v>73</v>
      </c>
      <c r="C33" s="56">
        <f>ASG_Total!C33/ASG_pro_Einwohner!$I33*1000</f>
        <v>20647.526858215555</v>
      </c>
      <c r="D33" s="56">
        <f>ASG_Total!D33/ASG_pro_Einwohner!$I33*1000</f>
        <v>1418.1953919164746</v>
      </c>
      <c r="E33" s="56">
        <f>ASG_Total!E33/ASG_pro_Einwohner!$I33*1000</f>
        <v>1456.2070490672111</v>
      </c>
      <c r="F33" s="56">
        <f>ASG_Total!F33/ASG_pro_Einwohner!$I33*1000</f>
        <v>7291.1025161436191</v>
      </c>
      <c r="G33" s="56">
        <f>ASG_Total!G33/ASG_pro_Einwohner!$I33*1000</f>
        <v>11.96728840921423</v>
      </c>
      <c r="H33" s="56">
        <f>ASG_Total!H33/ASG_pro_Einwohner!$I33*1000</f>
        <v>30824.99910375207</v>
      </c>
      <c r="I33" s="57">
        <f>SUM(I7:I32)</f>
        <v>7877571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2010 in Prozent</v>
      </c>
      <c r="B1" s="109"/>
      <c r="C1" s="109"/>
      <c r="D1" s="109"/>
    </row>
    <row r="2" spans="1:10" ht="21.75" customHeight="1">
      <c r="A2" s="154" t="str">
        <f>Info!A4</f>
        <v>Referenzjahr 2014</v>
      </c>
      <c r="B2" s="155"/>
      <c r="C2" s="64"/>
      <c r="D2" s="60"/>
      <c r="E2" s="60"/>
      <c r="H2" s="21" t="str">
        <f>Info!C28</f>
        <v>FA_2014_20130902</v>
      </c>
    </row>
    <row r="3" spans="1:10" s="1" customFormat="1">
      <c r="A3" s="86" t="s">
        <v>23</v>
      </c>
      <c r="B3" s="25" t="s">
        <v>76</v>
      </c>
      <c r="C3" s="25" t="s">
        <v>24</v>
      </c>
      <c r="D3" s="25" t="s">
        <v>25</v>
      </c>
      <c r="E3" s="25" t="s">
        <v>26</v>
      </c>
      <c r="F3" s="25" t="s">
        <v>27</v>
      </c>
      <c r="G3" s="25" t="s">
        <v>28</v>
      </c>
      <c r="H3" s="87" t="s">
        <v>29</v>
      </c>
      <c r="I3" s="5"/>
    </row>
    <row r="4" spans="1:10" ht="78.75" customHeight="1">
      <c r="A4" s="156"/>
      <c r="B4" s="36" t="s">
        <v>40</v>
      </c>
      <c r="C4" s="36" t="s">
        <v>110</v>
      </c>
      <c r="D4" s="36" t="s">
        <v>111</v>
      </c>
      <c r="E4" s="36" t="s">
        <v>84</v>
      </c>
      <c r="F4" s="36" t="s">
        <v>85</v>
      </c>
      <c r="G4" s="36" t="s">
        <v>101</v>
      </c>
      <c r="H4" s="66" t="s">
        <v>116</v>
      </c>
      <c r="I4" s="5"/>
    </row>
    <row r="5" spans="1:10" s="39" customFormat="1" ht="11.25" customHeight="1">
      <c r="A5" s="93" t="s">
        <v>44</v>
      </c>
      <c r="B5" s="42" t="s">
        <v>117</v>
      </c>
      <c r="C5" s="42" t="s">
        <v>117</v>
      </c>
      <c r="D5" s="42" t="s">
        <v>117</v>
      </c>
      <c r="E5" s="42" t="s">
        <v>117</v>
      </c>
      <c r="F5" s="42" t="s">
        <v>117</v>
      </c>
      <c r="G5" s="42" t="s">
        <v>117</v>
      </c>
      <c r="H5" s="157" t="s">
        <v>117</v>
      </c>
      <c r="I5" s="158"/>
    </row>
    <row r="6" spans="1:10">
      <c r="A6" s="44" t="s">
        <v>47</v>
      </c>
      <c r="B6" s="159">
        <f>ASG_Total!C7/ASG_Total!$H7</f>
        <v>0.69781208974698739</v>
      </c>
      <c r="C6" s="159">
        <f>ASG_Total!D7/ASG_Total!$H7</f>
        <v>3.6104877776268043E-2</v>
      </c>
      <c r="D6" s="159">
        <f>ASG_Total!E7/ASG_Total!$H7</f>
        <v>5.4315263884621601E-2</v>
      </c>
      <c r="E6" s="159">
        <f>JP!B9/ASG_Total!$H7</f>
        <v>0.21721429370267262</v>
      </c>
      <c r="F6" s="159">
        <f>JP!C9/ASG_Total!$H7</f>
        <v>7.9124090004507111E-3</v>
      </c>
      <c r="G6" s="159">
        <f>ASG_Total!G7/ASG_Total!$H7</f>
        <v>-1.3358934111000257E-2</v>
      </c>
      <c r="H6" s="160">
        <f t="shared" ref="H6:H32" si="0">SUM(B6:G6)</f>
        <v>1</v>
      </c>
      <c r="I6" s="161" t="s">
        <v>47</v>
      </c>
      <c r="J6" s="147"/>
    </row>
    <row r="7" spans="1:10">
      <c r="A7" s="48" t="s">
        <v>48</v>
      </c>
      <c r="B7" s="162">
        <f>ASG_Total!C8/ASG_Total!$H8</f>
        <v>0.69198917226603063</v>
      </c>
      <c r="C7" s="162">
        <f>ASG_Total!D8/ASG_Total!$H8</f>
        <v>2.6148649228918856E-2</v>
      </c>
      <c r="D7" s="162">
        <f>ASG_Total!E8/ASG_Total!$H8</f>
        <v>5.157173237316335E-2</v>
      </c>
      <c r="E7" s="162">
        <f>JP!B10/ASG_Total!$H8</f>
        <v>0.18949635380094132</v>
      </c>
      <c r="F7" s="162">
        <f>JP!C10/ASG_Total!$H8</f>
        <v>3.9847792454795826E-2</v>
      </c>
      <c r="G7" s="162">
        <f>ASG_Total!G8/ASG_Total!$H8</f>
        <v>9.4629987615008407E-4</v>
      </c>
      <c r="H7" s="163">
        <f t="shared" si="0"/>
        <v>1.0000000000000002</v>
      </c>
      <c r="I7" s="164" t="s">
        <v>48</v>
      </c>
      <c r="J7" s="147"/>
    </row>
    <row r="8" spans="1:10">
      <c r="A8" s="51" t="s">
        <v>49</v>
      </c>
      <c r="B8" s="165">
        <f>ASG_Total!C9/ASG_Total!$H9</f>
        <v>0.69966223447019016</v>
      </c>
      <c r="C8" s="165">
        <f>ASG_Total!D9/ASG_Total!$H9</f>
        <v>2.788792455657579E-2</v>
      </c>
      <c r="D8" s="165">
        <f>ASG_Total!E9/ASG_Total!$H9</f>
        <v>4.9107080845581387E-2</v>
      </c>
      <c r="E8" s="165">
        <f>JP!B11/ASG_Total!$H9</f>
        <v>0.21595694366881996</v>
      </c>
      <c r="F8" s="165">
        <f>JP!C11/ASG_Total!$H9</f>
        <v>7.9981413563243921E-3</v>
      </c>
      <c r="G8" s="165">
        <f>ASG_Total!G9/ASG_Total!$H9</f>
        <v>-6.1232489749169167E-4</v>
      </c>
      <c r="H8" s="166">
        <f t="shared" si="0"/>
        <v>0.99999999999999989</v>
      </c>
      <c r="I8" s="167" t="s">
        <v>49</v>
      </c>
      <c r="J8" s="147"/>
    </row>
    <row r="9" spans="1:10">
      <c r="A9" s="48" t="s">
        <v>50</v>
      </c>
      <c r="B9" s="162">
        <f>ASG_Total!C10/ASG_Total!$H10</f>
        <v>0.69512489194382676</v>
      </c>
      <c r="C9" s="162">
        <f>ASG_Total!D10/ASG_Total!$H10</f>
        <v>4.2676851960690321E-2</v>
      </c>
      <c r="D9" s="162">
        <f>ASG_Total!E10/ASG_Total!$H10</f>
        <v>5.1290403347259345E-2</v>
      </c>
      <c r="E9" s="162">
        <f>JP!B12/ASG_Total!$H10</f>
        <v>0.20278140996753022</v>
      </c>
      <c r="F9" s="162">
        <f>JP!C12/ASG_Total!$H10</f>
        <v>9.9383627719234037E-4</v>
      </c>
      <c r="G9" s="162">
        <f>ASG_Total!G10/ASG_Total!$H10</f>
        <v>7.1326065035009004E-3</v>
      </c>
      <c r="H9" s="163">
        <f t="shared" si="0"/>
        <v>0.99999999999999978</v>
      </c>
      <c r="I9" s="164" t="s">
        <v>50</v>
      </c>
      <c r="J9" s="147"/>
    </row>
    <row r="10" spans="1:10">
      <c r="A10" s="51" t="s">
        <v>51</v>
      </c>
      <c r="B10" s="165">
        <f>ASG_Total!C11/ASG_Total!$H11</f>
        <v>0.74843532498800647</v>
      </c>
      <c r="C10" s="165">
        <f>ASG_Total!D11/ASG_Total!$H11</f>
        <v>1.7281853406630875E-2</v>
      </c>
      <c r="D10" s="165">
        <f>ASG_Total!E11/ASG_Total!$H11</f>
        <v>8.8524751234251173E-2</v>
      </c>
      <c r="E10" s="165">
        <f>JP!B13/ASG_Total!$H11</f>
        <v>0.13480038693990395</v>
      </c>
      <c r="F10" s="165">
        <f>JP!C13/ASG_Total!$H11</f>
        <v>1.207215203414669E-2</v>
      </c>
      <c r="G10" s="165">
        <f>ASG_Total!G11/ASG_Total!$H11</f>
        <v>-1.114468602939302E-3</v>
      </c>
      <c r="H10" s="166">
        <f t="shared" si="0"/>
        <v>0.99999999999999989</v>
      </c>
      <c r="I10" s="167" t="s">
        <v>51</v>
      </c>
      <c r="J10" s="147"/>
    </row>
    <row r="11" spans="1:10">
      <c r="A11" s="48" t="s">
        <v>52</v>
      </c>
      <c r="B11" s="162">
        <f>ASG_Total!C12/ASG_Total!$H12</f>
        <v>0.69440102961014338</v>
      </c>
      <c r="C11" s="162">
        <f>ASG_Total!D12/ASG_Total!$H12</f>
        <v>3.0880359245573429E-2</v>
      </c>
      <c r="D11" s="162">
        <f>ASG_Total!E12/ASG_Total!$H12</f>
        <v>6.0490794454009199E-2</v>
      </c>
      <c r="E11" s="162">
        <f>JP!B14/ASG_Total!$H12</f>
        <v>0.20820782723077963</v>
      </c>
      <c r="F11" s="162">
        <f>JP!C14/ASG_Total!$H12</f>
        <v>4.7592527316799634E-3</v>
      </c>
      <c r="G11" s="162">
        <f>ASG_Total!G12/ASG_Total!$H12</f>
        <v>1.2607367278144688E-3</v>
      </c>
      <c r="H11" s="163">
        <f t="shared" si="0"/>
        <v>1.0000000000000002</v>
      </c>
      <c r="I11" s="164" t="s">
        <v>52</v>
      </c>
      <c r="J11" s="147"/>
    </row>
    <row r="12" spans="1:10">
      <c r="A12" s="51" t="s">
        <v>53</v>
      </c>
      <c r="B12" s="165">
        <f>ASG_Total!C13/ASG_Total!$H13</f>
        <v>0.72369175824897303</v>
      </c>
      <c r="C12" s="165">
        <f>ASG_Total!D13/ASG_Total!$H13</f>
        <v>1.6954042730834382E-2</v>
      </c>
      <c r="D12" s="165">
        <f>ASG_Total!E13/ASG_Total!$H13</f>
        <v>0.11824678931367331</v>
      </c>
      <c r="E12" s="165">
        <f>JP!B15/ASG_Total!$H13</f>
        <v>0.12543415153533316</v>
      </c>
      <c r="F12" s="165">
        <f>JP!C15/ASG_Total!$H13</f>
        <v>1.1864353750482219E-2</v>
      </c>
      <c r="G12" s="165">
        <f>ASG_Total!G13/ASG_Total!$H13</f>
        <v>3.8089044207037545E-3</v>
      </c>
      <c r="H12" s="166">
        <f t="shared" si="0"/>
        <v>0.99999999999999978</v>
      </c>
      <c r="I12" s="167" t="s">
        <v>53</v>
      </c>
      <c r="J12" s="147"/>
    </row>
    <row r="13" spans="1:10">
      <c r="A13" s="48" t="s">
        <v>54</v>
      </c>
      <c r="B13" s="162">
        <f>ASG_Total!C14/ASG_Total!$H14</f>
        <v>0.66018295053327025</v>
      </c>
      <c r="C13" s="162">
        <f>ASG_Total!D14/ASG_Total!$H14</f>
        <v>4.0148168142951954E-2</v>
      </c>
      <c r="D13" s="162">
        <f>ASG_Total!E14/ASG_Total!$H14</f>
        <v>5.6742090974605586E-2</v>
      </c>
      <c r="E13" s="162">
        <f>JP!B16/ASG_Total!$H14</f>
        <v>0.17923143438407724</v>
      </c>
      <c r="F13" s="162">
        <f>JP!C16/ASG_Total!$H14</f>
        <v>4.2985528646366448E-2</v>
      </c>
      <c r="G13" s="162">
        <f>ASG_Total!G14/ASG_Total!$H14</f>
        <v>2.0709827318728526E-2</v>
      </c>
      <c r="H13" s="163">
        <f t="shared" si="0"/>
        <v>0.99999999999999989</v>
      </c>
      <c r="I13" s="164" t="s">
        <v>54</v>
      </c>
      <c r="J13" s="147"/>
    </row>
    <row r="14" spans="1:10">
      <c r="A14" s="51" t="s">
        <v>55</v>
      </c>
      <c r="B14" s="165">
        <f>ASG_Total!C15/ASG_Total!$H15</f>
        <v>0.55605601292265905</v>
      </c>
      <c r="C14" s="165">
        <f>ASG_Total!D15/ASG_Total!$H15</f>
        <v>2.5349648185302324E-2</v>
      </c>
      <c r="D14" s="165">
        <f>ASG_Total!E15/ASG_Total!$H15</f>
        <v>4.1926741893250026E-2</v>
      </c>
      <c r="E14" s="165">
        <f>JP!B17/ASG_Total!$H15</f>
        <v>0.24559769526602476</v>
      </c>
      <c r="F14" s="165">
        <f>JP!C17/ASG_Total!$H15</f>
        <v>0.12927695137153811</v>
      </c>
      <c r="G14" s="165">
        <f>ASG_Total!G15/ASG_Total!$H15</f>
        <v>1.7929503612256366E-3</v>
      </c>
      <c r="H14" s="166">
        <f t="shared" si="0"/>
        <v>0.99999999999999989</v>
      </c>
      <c r="I14" s="167" t="s">
        <v>55</v>
      </c>
      <c r="J14" s="147"/>
    </row>
    <row r="15" spans="1:10">
      <c r="A15" s="48" t="s">
        <v>56</v>
      </c>
      <c r="B15" s="162">
        <f>ASG_Total!C16/ASG_Total!$H16</f>
        <v>0.69743948275585343</v>
      </c>
      <c r="C15" s="162">
        <f>ASG_Total!D16/ASG_Total!$H16</f>
        <v>3.0709925394992527E-2</v>
      </c>
      <c r="D15" s="162">
        <f>ASG_Total!E16/ASG_Total!$H16</f>
        <v>3.1115070333124332E-2</v>
      </c>
      <c r="E15" s="162">
        <f>JP!B18/ASG_Total!$H16</f>
        <v>0.19082817264337812</v>
      </c>
      <c r="F15" s="162">
        <f>JP!C18/ASG_Total!$H16</f>
        <v>5.2506635385614467E-2</v>
      </c>
      <c r="G15" s="162">
        <f>ASG_Total!G16/ASG_Total!$H16</f>
        <v>-2.5992865129628962E-3</v>
      </c>
      <c r="H15" s="163">
        <f t="shared" si="0"/>
        <v>1</v>
      </c>
      <c r="I15" s="164" t="s">
        <v>118</v>
      </c>
      <c r="J15" s="147"/>
    </row>
    <row r="16" spans="1:10">
      <c r="A16" s="51" t="s">
        <v>57</v>
      </c>
      <c r="B16" s="165">
        <f>ASG_Total!C17/ASG_Total!$H17</f>
        <v>0.71356914140200955</v>
      </c>
      <c r="C16" s="165">
        <f>ASG_Total!D17/ASG_Total!$H17</f>
        <v>2.5169155633857292E-2</v>
      </c>
      <c r="D16" s="165">
        <f>ASG_Total!E17/ASG_Total!$H17</f>
        <v>2.6770712346663651E-2</v>
      </c>
      <c r="E16" s="165">
        <f>JP!B19/ASG_Total!$H17</f>
        <v>0.22336229707076566</v>
      </c>
      <c r="F16" s="165">
        <f>JP!C19/ASG_Total!$H17</f>
        <v>3.0968615661339577E-3</v>
      </c>
      <c r="G16" s="165">
        <f>ASG_Total!G17/ASG_Total!$H17</f>
        <v>8.0318319805697015E-3</v>
      </c>
      <c r="H16" s="166">
        <f t="shared" si="0"/>
        <v>0.99999999999999978</v>
      </c>
      <c r="I16" s="167" t="s">
        <v>57</v>
      </c>
      <c r="J16" s="147"/>
    </row>
    <row r="17" spans="1:10">
      <c r="A17" s="48" t="s">
        <v>58</v>
      </c>
      <c r="B17" s="162">
        <f>ASG_Total!C18/ASG_Total!$H18</f>
        <v>0.52908780502136765</v>
      </c>
      <c r="C17" s="162">
        <f>ASG_Total!D18/ASG_Total!$H18</f>
        <v>7.5246877534930826E-2</v>
      </c>
      <c r="D17" s="162">
        <f>ASG_Total!E18/ASG_Total!$H18</f>
        <v>4.1563914982800647E-2</v>
      </c>
      <c r="E17" s="162">
        <f>JP!B20/ASG_Total!$H18</f>
        <v>0.18498372798548138</v>
      </c>
      <c r="F17" s="162">
        <f>JP!C20/ASG_Total!$H18</f>
        <v>0.17118284435262629</v>
      </c>
      <c r="G17" s="162">
        <f>ASG_Total!G18/ASG_Total!$H18</f>
        <v>-2.0651698772068405E-3</v>
      </c>
      <c r="H17" s="163">
        <f t="shared" si="0"/>
        <v>0.99999999999999989</v>
      </c>
      <c r="I17" s="164" t="s">
        <v>58</v>
      </c>
      <c r="J17" s="147"/>
    </row>
    <row r="18" spans="1:10">
      <c r="A18" s="51" t="s">
        <v>59</v>
      </c>
      <c r="B18" s="165">
        <f>ASG_Total!C19/ASG_Total!$H19</f>
        <v>0.75822693094610116</v>
      </c>
      <c r="C18" s="165">
        <f>ASG_Total!D19/ASG_Total!$H19</f>
        <v>4.1729549079959717E-2</v>
      </c>
      <c r="D18" s="165">
        <f>ASG_Total!E19/ASG_Total!$H19</f>
        <v>3.2995703404301462E-2</v>
      </c>
      <c r="E18" s="165">
        <f>JP!B21/ASG_Total!$H19</f>
        <v>0.13683302304643091</v>
      </c>
      <c r="F18" s="165">
        <f>JP!C21/ASG_Total!$H19</f>
        <v>3.2172158082422395E-2</v>
      </c>
      <c r="G18" s="165">
        <f>ASG_Total!G19/ASG_Total!$H19</f>
        <v>-1.9573645592155598E-3</v>
      </c>
      <c r="H18" s="166">
        <f t="shared" si="0"/>
        <v>1.0000000000000002</v>
      </c>
      <c r="I18" s="167" t="s">
        <v>59</v>
      </c>
      <c r="J18" s="147"/>
    </row>
    <row r="19" spans="1:10">
      <c r="A19" s="48" t="s">
        <v>60</v>
      </c>
      <c r="B19" s="162">
        <f>ASG_Total!C20/ASG_Total!$H20</f>
        <v>0.53298586675325987</v>
      </c>
      <c r="C19" s="162">
        <f>ASG_Total!D20/ASG_Total!$H20</f>
        <v>6.2440876653434459E-2</v>
      </c>
      <c r="D19" s="162">
        <f>ASG_Total!E20/ASG_Total!$H20</f>
        <v>3.6887469360853083E-2</v>
      </c>
      <c r="E19" s="162">
        <f>JP!B22/ASG_Total!$H20</f>
        <v>0.28673447144222325</v>
      </c>
      <c r="F19" s="162">
        <f>JP!C22/ASG_Total!$H20</f>
        <v>7.6740177404063969E-2</v>
      </c>
      <c r="G19" s="162">
        <f>ASG_Total!G20/ASG_Total!$H20</f>
        <v>4.2111383861654214E-3</v>
      </c>
      <c r="H19" s="163">
        <f t="shared" si="0"/>
        <v>1</v>
      </c>
      <c r="I19" s="164" t="s">
        <v>60</v>
      </c>
      <c r="J19" s="147"/>
    </row>
    <row r="20" spans="1:10">
      <c r="A20" s="51" t="s">
        <v>61</v>
      </c>
      <c r="B20" s="165">
        <f>ASG_Total!C21/ASG_Total!$H21</f>
        <v>0.67917216252909385</v>
      </c>
      <c r="C20" s="165">
        <f>ASG_Total!D21/ASG_Total!$H21</f>
        <v>2.9015856282978991E-2</v>
      </c>
      <c r="D20" s="165">
        <f>ASG_Total!E21/ASG_Total!$H21</f>
        <v>6.5750424976083618E-2</v>
      </c>
      <c r="E20" s="165">
        <f>JP!B23/ASG_Total!$H21</f>
        <v>0.22107147452972606</v>
      </c>
      <c r="F20" s="165">
        <f>JP!C23/ASG_Total!$H21</f>
        <v>3.4524173231954818E-3</v>
      </c>
      <c r="G20" s="165">
        <f>ASG_Total!G21/ASG_Total!$H21</f>
        <v>1.5376643589218211E-3</v>
      </c>
      <c r="H20" s="166">
        <f t="shared" si="0"/>
        <v>0.99999999999999978</v>
      </c>
      <c r="I20" s="167" t="s">
        <v>61</v>
      </c>
      <c r="J20" s="147"/>
    </row>
    <row r="21" spans="1:10">
      <c r="A21" s="48" t="s">
        <v>62</v>
      </c>
      <c r="B21" s="162">
        <f>ASG_Total!C22/ASG_Total!$H22</f>
        <v>0.69594126457020755</v>
      </c>
      <c r="C21" s="162">
        <f>ASG_Total!D22/ASG_Total!$H22</f>
        <v>2.091647832257551E-2</v>
      </c>
      <c r="D21" s="162">
        <f>ASG_Total!E22/ASG_Total!$H22</f>
        <v>7.9037577761946864E-2</v>
      </c>
      <c r="E21" s="162">
        <f>JP!B24/ASG_Total!$H22</f>
        <v>0.20365283759651548</v>
      </c>
      <c r="F21" s="162">
        <f>JP!C24/ASG_Total!$H22</f>
        <v>5.7587769808471398E-3</v>
      </c>
      <c r="G21" s="162">
        <f>ASG_Total!G22/ASG_Total!$H22</f>
        <v>-5.3069352320925271E-3</v>
      </c>
      <c r="H21" s="163">
        <f t="shared" si="0"/>
        <v>0.99999999999999989</v>
      </c>
      <c r="I21" s="164" t="s">
        <v>62</v>
      </c>
      <c r="J21" s="147"/>
    </row>
    <row r="22" spans="1:10">
      <c r="A22" s="51" t="s">
        <v>63</v>
      </c>
      <c r="B22" s="165">
        <f>ASG_Total!C23/ASG_Total!$H23</f>
        <v>0.64743792850879323</v>
      </c>
      <c r="C22" s="165">
        <f>ASG_Total!D23/ASG_Total!$H23</f>
        <v>4.0070151266307447E-2</v>
      </c>
      <c r="D22" s="165">
        <f>ASG_Total!E23/ASG_Total!$H23</f>
        <v>5.6500666957280107E-2</v>
      </c>
      <c r="E22" s="165">
        <f>JP!B25/ASG_Total!$H23</f>
        <v>0.23641555767059286</v>
      </c>
      <c r="F22" s="165">
        <f>JP!C25/ASG_Total!$H23</f>
        <v>1.4856902223192654E-2</v>
      </c>
      <c r="G22" s="165">
        <f>ASG_Total!G23/ASG_Total!$H23</f>
        <v>4.7187933738335299E-3</v>
      </c>
      <c r="H22" s="166">
        <f t="shared" si="0"/>
        <v>0.99999999999999978</v>
      </c>
      <c r="I22" s="167" t="s">
        <v>63</v>
      </c>
      <c r="J22" s="147"/>
    </row>
    <row r="23" spans="1:10">
      <c r="A23" s="48" t="s">
        <v>64</v>
      </c>
      <c r="B23" s="162">
        <f>ASG_Total!C24/ASG_Total!$H24</f>
        <v>0.68523100260103131</v>
      </c>
      <c r="C23" s="162">
        <f>ASG_Total!D24/ASG_Total!$H24</f>
        <v>7.4521033775184056E-2</v>
      </c>
      <c r="D23" s="162">
        <f>ASG_Total!E24/ASG_Total!$H24</f>
        <v>7.5589940728892802E-2</v>
      </c>
      <c r="E23" s="162">
        <f>JP!B26/ASG_Total!$H24</f>
        <v>0.14760301861817812</v>
      </c>
      <c r="F23" s="162">
        <f>JP!C26/ASG_Total!$H24</f>
        <v>6.8998119956235103E-3</v>
      </c>
      <c r="G23" s="162">
        <f>ASG_Total!G24/ASG_Total!$H24</f>
        <v>1.0155192281090257E-2</v>
      </c>
      <c r="H23" s="163">
        <f t="shared" si="0"/>
        <v>1</v>
      </c>
      <c r="I23" s="164" t="s">
        <v>64</v>
      </c>
      <c r="J23" s="147"/>
    </row>
    <row r="24" spans="1:10">
      <c r="A24" s="51" t="s">
        <v>65</v>
      </c>
      <c r="B24" s="165">
        <f>ASG_Total!C25/ASG_Total!$H25</f>
        <v>0.70701852349288707</v>
      </c>
      <c r="C24" s="165">
        <f>ASG_Total!D25/ASG_Total!$H25</f>
        <v>3.4000173285104747E-2</v>
      </c>
      <c r="D24" s="165">
        <f>ASG_Total!E25/ASG_Total!$H25</f>
        <v>4.5937144091212807E-2</v>
      </c>
      <c r="E24" s="165">
        <f>JP!B27/ASG_Total!$H25</f>
        <v>0.2050748505571634</v>
      </c>
      <c r="F24" s="165">
        <f>JP!C27/ASG_Total!$H25</f>
        <v>2.3490282465230021E-3</v>
      </c>
      <c r="G24" s="165">
        <f>ASG_Total!G25/ASG_Total!$H25</f>
        <v>5.6202803271087768E-3</v>
      </c>
      <c r="H24" s="166">
        <f t="shared" si="0"/>
        <v>1</v>
      </c>
      <c r="I24" s="167" t="s">
        <v>65</v>
      </c>
      <c r="J24" s="147"/>
    </row>
    <row r="25" spans="1:10">
      <c r="A25" s="48" t="s">
        <v>66</v>
      </c>
      <c r="B25" s="162">
        <f>ASG_Total!C26/ASG_Total!$H26</f>
        <v>0.69659028410801527</v>
      </c>
      <c r="C25" s="162">
        <f>ASG_Total!D26/ASG_Total!$H26</f>
        <v>4.1527753194313149E-2</v>
      </c>
      <c r="D25" s="162">
        <f>ASG_Total!E26/ASG_Total!$H26</f>
        <v>5.5683958901712599E-2</v>
      </c>
      <c r="E25" s="162">
        <f>JP!B28/ASG_Total!$H26</f>
        <v>0.20007959775621301</v>
      </c>
      <c r="F25" s="162">
        <f>JP!C28/ASG_Total!$H26</f>
        <v>1.8219151762336075E-3</v>
      </c>
      <c r="G25" s="162">
        <f>ASG_Total!G26/ASG_Total!$H26</f>
        <v>4.2964908635123719E-3</v>
      </c>
      <c r="H25" s="163">
        <f t="shared" si="0"/>
        <v>1</v>
      </c>
      <c r="I25" s="164" t="s">
        <v>66</v>
      </c>
      <c r="J25" s="147"/>
    </row>
    <row r="26" spans="1:10">
      <c r="A26" s="51" t="s">
        <v>67</v>
      </c>
      <c r="B26" s="165">
        <f>ASG_Total!C27/ASG_Total!$H27</f>
        <v>0.62226000804361203</v>
      </c>
      <c r="C26" s="165">
        <f>ASG_Total!D27/ASG_Total!$H27</f>
        <v>8.0991780723198112E-2</v>
      </c>
      <c r="D26" s="165">
        <f>ASG_Total!E27/ASG_Total!$H27</f>
        <v>3.7503220596457248E-2</v>
      </c>
      <c r="E26" s="165">
        <f>JP!B29/ASG_Total!$H27</f>
        <v>0.22915054967739285</v>
      </c>
      <c r="F26" s="165">
        <f>JP!C29/ASG_Total!$H27</f>
        <v>1.3038802249791351E-2</v>
      </c>
      <c r="G26" s="165">
        <f>ASG_Total!G27/ASG_Total!$H27</f>
        <v>1.7055638709548529E-2</v>
      </c>
      <c r="H26" s="166">
        <f t="shared" si="0"/>
        <v>1.0000000000000002</v>
      </c>
      <c r="I26" s="167" t="s">
        <v>67</v>
      </c>
      <c r="J26" s="147"/>
    </row>
    <row r="27" spans="1:10">
      <c r="A27" s="48" t="s">
        <v>68</v>
      </c>
      <c r="B27" s="162">
        <f>ASG_Total!C28/ASG_Total!$H28</f>
        <v>0.65326840857013446</v>
      </c>
      <c r="C27" s="162">
        <f>ASG_Total!D28/ASG_Total!$H28</f>
        <v>4.9916225363976774E-2</v>
      </c>
      <c r="D27" s="162">
        <f>ASG_Total!E28/ASG_Total!$H28</f>
        <v>3.815758642091277E-2</v>
      </c>
      <c r="E27" s="162">
        <f>JP!B30/ASG_Total!$H28</f>
        <v>0.15475123208512459</v>
      </c>
      <c r="F27" s="162">
        <f>JP!C30/ASG_Total!$H28</f>
        <v>0.10076833735787542</v>
      </c>
      <c r="G27" s="162">
        <f>ASG_Total!G28/ASG_Total!$H28</f>
        <v>3.1382102019758512E-3</v>
      </c>
      <c r="H27" s="163">
        <f t="shared" si="0"/>
        <v>0.99999999999999967</v>
      </c>
      <c r="I27" s="164" t="s">
        <v>68</v>
      </c>
      <c r="J27" s="147"/>
    </row>
    <row r="28" spans="1:10">
      <c r="A28" s="51" t="s">
        <v>69</v>
      </c>
      <c r="B28" s="165">
        <f>ASG_Total!C29/ASG_Total!$H29</f>
        <v>0.70453004620511683</v>
      </c>
      <c r="C28" s="165">
        <f>ASG_Total!D29/ASG_Total!$H29</f>
        <v>5.6854352881882855E-2</v>
      </c>
      <c r="D28" s="165">
        <f>ASG_Total!E29/ASG_Total!$H29</f>
        <v>4.6179332888421541E-2</v>
      </c>
      <c r="E28" s="165">
        <f>JP!B31/ASG_Total!$H29</f>
        <v>0.18282613839192832</v>
      </c>
      <c r="F28" s="165">
        <f>JP!C31/ASG_Total!$H29</f>
        <v>6.1903929161988291E-4</v>
      </c>
      <c r="G28" s="165">
        <f>ASG_Total!G29/ASG_Total!$H29</f>
        <v>8.9910903410305738E-3</v>
      </c>
      <c r="H28" s="166">
        <f t="shared" si="0"/>
        <v>1</v>
      </c>
      <c r="I28" s="167" t="s">
        <v>69</v>
      </c>
      <c r="J28" s="147"/>
    </row>
    <row r="29" spans="1:10">
      <c r="A29" s="48" t="s">
        <v>70</v>
      </c>
      <c r="B29" s="162">
        <f>ASG_Total!C30/ASG_Total!$H30</f>
        <v>0.58685876095455758</v>
      </c>
      <c r="C29" s="162">
        <f>ASG_Total!D30/ASG_Total!$H30</f>
        <v>4.6404917839577467E-2</v>
      </c>
      <c r="D29" s="162">
        <f>ASG_Total!E30/ASG_Total!$H30</f>
        <v>2.7274677542827711E-2</v>
      </c>
      <c r="E29" s="162">
        <f>JP!B32/ASG_Total!$H30</f>
        <v>0.24314949450953188</v>
      </c>
      <c r="F29" s="162">
        <f>JP!C32/ASG_Total!$H30</f>
        <v>7.8689443267204076E-2</v>
      </c>
      <c r="G29" s="162">
        <f>ASG_Total!G30/ASG_Total!$H30</f>
        <v>1.7622705886301132E-2</v>
      </c>
      <c r="H29" s="163">
        <f t="shared" si="0"/>
        <v>0.99999999999999989</v>
      </c>
      <c r="I29" s="164" t="s">
        <v>70</v>
      </c>
      <c r="J29" s="147"/>
    </row>
    <row r="30" spans="1:10">
      <c r="A30" s="51" t="s">
        <v>71</v>
      </c>
      <c r="B30" s="165">
        <f>ASG_Total!C31/ASG_Total!$H31</f>
        <v>0.6096669324745263</v>
      </c>
      <c r="C30" s="165">
        <f>ASG_Total!D31/ASG_Total!$H31</f>
        <v>0.10367409828033315</v>
      </c>
      <c r="D30" s="165">
        <f>ASG_Total!E31/ASG_Total!$H31</f>
        <v>3.185002331357574E-2</v>
      </c>
      <c r="E30" s="165">
        <f>JP!B33/ASG_Total!$H31</f>
        <v>0.20108543674789009</v>
      </c>
      <c r="F30" s="165">
        <f>JP!C33/ASG_Total!$H31</f>
        <v>4.9702223479734332E-2</v>
      </c>
      <c r="G30" s="165">
        <f>ASG_Total!G31/ASG_Total!$H31</f>
        <v>4.0212857039403499E-3</v>
      </c>
      <c r="H30" s="166">
        <f t="shared" si="0"/>
        <v>0.99999999999999989</v>
      </c>
      <c r="I30" s="167" t="s">
        <v>71</v>
      </c>
      <c r="J30" s="147"/>
    </row>
    <row r="31" spans="1:10">
      <c r="A31" s="48" t="s">
        <v>72</v>
      </c>
      <c r="B31" s="162">
        <f>ASG_Total!C32/ASG_Total!$H32</f>
        <v>0.69429365289629308</v>
      </c>
      <c r="C31" s="162">
        <f>ASG_Total!D32/ASG_Total!$H32</f>
        <v>5.5672726997727143E-2</v>
      </c>
      <c r="D31" s="162">
        <f>ASG_Total!E32/ASG_Total!$H32</f>
        <v>3.4065496377447824E-2</v>
      </c>
      <c r="E31" s="162">
        <f>JP!B34/ASG_Total!$H32</f>
        <v>0.20180770543761528</v>
      </c>
      <c r="F31" s="162">
        <f>JP!C34/ASG_Total!$H32</f>
        <v>8.6007203028906666E-3</v>
      </c>
      <c r="G31" s="162">
        <f>ASG_Total!G32/ASG_Total!$H32</f>
        <v>5.5596979880260288E-3</v>
      </c>
      <c r="H31" s="163">
        <f t="shared" si="0"/>
        <v>1.0000000000000002</v>
      </c>
      <c r="I31" s="168" t="s">
        <v>72</v>
      </c>
      <c r="J31" s="147"/>
    </row>
    <row r="32" spans="1:10">
      <c r="A32" s="55" t="s">
        <v>73</v>
      </c>
      <c r="B32" s="169">
        <f>ASG_Total!C33/ASG_Total!$H33</f>
        <v>0.66983057448661221</v>
      </c>
      <c r="C32" s="169">
        <f>ASG_Total!D33/ASG_Total!$H33</f>
        <v>4.6007962146018343E-2</v>
      </c>
      <c r="D32" s="169">
        <f>ASG_Total!E33/ASG_Total!$H33</f>
        <v>4.724110596616235E-2</v>
      </c>
      <c r="E32" s="169">
        <f>JP!B35/ASG_Total!$H33</f>
        <v>0.19915336083374052</v>
      </c>
      <c r="F32" s="169">
        <f>JP!C35/ASG_Total!$H33</f>
        <v>3.7378763355555317E-2</v>
      </c>
      <c r="G32" s="169">
        <f>ASG_Total!G33/ASG_Total!$H33</f>
        <v>3.8823321191135254E-4</v>
      </c>
      <c r="H32" s="170">
        <f t="shared" si="0"/>
        <v>1.0000000000000002</v>
      </c>
      <c r="I32" s="171" t="s">
        <v>73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5" t="s">
        <v>119</v>
      </c>
      <c r="B34" s="174">
        <f t="shared" ref="B34:G34" si="1">MIN(B6:B32)</f>
        <v>0.52908780502136765</v>
      </c>
      <c r="C34" s="174">
        <f t="shared" si="1"/>
        <v>1.6954042730834382E-2</v>
      </c>
      <c r="D34" s="174">
        <f t="shared" si="1"/>
        <v>2.6770712346663651E-2</v>
      </c>
      <c r="E34" s="174">
        <f t="shared" si="1"/>
        <v>0.12543415153533316</v>
      </c>
      <c r="F34" s="174">
        <f t="shared" si="1"/>
        <v>6.1903929161988291E-4</v>
      </c>
      <c r="G34" s="175">
        <f t="shared" si="1"/>
        <v>-1.3358934111000257E-2</v>
      </c>
    </row>
    <row r="35" spans="1:10">
      <c r="A35" s="186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Solothurn</v>
      </c>
      <c r="E35" s="176" t="str">
        <f>VLOOKUP(E34,E$6:$I$32,E$36,FALSE)</f>
        <v>Nidwalden</v>
      </c>
      <c r="F35" s="176" t="str">
        <f>VLOOKUP(F34,F$6:$I$32,F$36,FALSE)</f>
        <v>Wallis</v>
      </c>
      <c r="G35" s="177" t="str">
        <f>VLOOKUP(G34,G$6:$I$32,G$36,FALSE)</f>
        <v>Zürich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5" t="s">
        <v>120</v>
      </c>
      <c r="B37" s="174">
        <f t="shared" ref="B37:G37" si="2">MAX(B6:B31)</f>
        <v>0.75822693094610116</v>
      </c>
      <c r="C37" s="174">
        <f t="shared" si="2"/>
        <v>0.10367409828033315</v>
      </c>
      <c r="D37" s="174">
        <f t="shared" si="2"/>
        <v>0.11824678931367331</v>
      </c>
      <c r="E37" s="174">
        <f t="shared" si="2"/>
        <v>0.28673447144222325</v>
      </c>
      <c r="F37" s="174">
        <f t="shared" si="2"/>
        <v>0.17118284435262629</v>
      </c>
      <c r="G37" s="175">
        <f t="shared" si="2"/>
        <v>2.0709827318728526E-2</v>
      </c>
    </row>
    <row r="38" spans="1:10">
      <c r="A38" s="186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Schaffhausen</v>
      </c>
      <c r="F38" s="176" t="str">
        <f>VLOOKUP(F37,F$6:$I$32,F$36,FALSE)</f>
        <v>Basel-Stadt</v>
      </c>
      <c r="G38" s="177" t="str">
        <f>VLOOKUP(G37,G$6:$I$32,G$36,FALSE)</f>
        <v>Glarus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2013-03-26T10:29:03Z</cp:lastPrinted>
  <dcterms:created xsi:type="dcterms:W3CDTF">2010-11-03T16:06:04Z</dcterms:created>
  <dcterms:modified xsi:type="dcterms:W3CDTF">2013-10-09T13:32:33Z</dcterms:modified>
</cp:coreProperties>
</file>