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5" yWindow="6075" windowWidth="25260" windowHeight="5655"/>
  </bookViews>
  <sheets>
    <sheet name="Zahlungen" sheetId="1" r:id="rId1"/>
    <sheet name="Zahlungen_pro_Kopf" sheetId="2" r:id="rId2"/>
  </sheets>
  <definedNames>
    <definedName name="B">#REF!</definedName>
    <definedName name="_xlnm.Print_Area">Zahlungen!$A$1:$R$33</definedName>
    <definedName name="RI">#REF!</definedName>
    <definedName name="sse">#REF!</definedName>
    <definedName name="Summe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U6" i="1"/>
  <c r="V6"/>
  <c r="K6" i="2"/>
  <c r="L6"/>
  <c r="M6"/>
  <c r="N6"/>
  <c r="K7"/>
  <c r="L7"/>
  <c r="M7"/>
  <c r="N7"/>
  <c r="K8"/>
  <c r="L8"/>
  <c r="M8"/>
  <c r="N8"/>
  <c r="K9"/>
  <c r="L9"/>
  <c r="M9"/>
  <c r="N9"/>
  <c r="K10"/>
  <c r="L10"/>
  <c r="M10"/>
  <c r="N10"/>
  <c r="K11"/>
  <c r="L11"/>
  <c r="M11"/>
  <c r="N11"/>
  <c r="K12"/>
  <c r="L12"/>
  <c r="M12"/>
  <c r="N12"/>
  <c r="K13"/>
  <c r="L13"/>
  <c r="M13"/>
  <c r="N13"/>
  <c r="K14"/>
  <c r="L14"/>
  <c r="M14"/>
  <c r="N14"/>
  <c r="K15"/>
  <c r="L15"/>
  <c r="M15"/>
  <c r="N15"/>
  <c r="K16"/>
  <c r="L16"/>
  <c r="M16"/>
  <c r="N16"/>
  <c r="K17"/>
  <c r="L17"/>
  <c r="M17"/>
  <c r="N17"/>
  <c r="K18"/>
  <c r="L18"/>
  <c r="M18"/>
  <c r="N18"/>
  <c r="K19"/>
  <c r="L19"/>
  <c r="M19"/>
  <c r="N19"/>
  <c r="K20"/>
  <c r="L20"/>
  <c r="M20"/>
  <c r="N20"/>
  <c r="K21"/>
  <c r="L21"/>
  <c r="M21"/>
  <c r="N21"/>
  <c r="K22"/>
  <c r="L22"/>
  <c r="M22"/>
  <c r="N22"/>
  <c r="K23"/>
  <c r="L23"/>
  <c r="M23"/>
  <c r="N23"/>
  <c r="K24"/>
  <c r="L24"/>
  <c r="M24"/>
  <c r="N24"/>
  <c r="K25"/>
  <c r="L25"/>
  <c r="M25"/>
  <c r="N25"/>
  <c r="K26"/>
  <c r="L26"/>
  <c r="M26"/>
  <c r="N26"/>
  <c r="K27"/>
  <c r="L27"/>
  <c r="M27"/>
  <c r="N27"/>
  <c r="K28"/>
  <c r="L28"/>
  <c r="M28"/>
  <c r="N28"/>
  <c r="K29"/>
  <c r="L29"/>
  <c r="M29"/>
  <c r="N29"/>
  <c r="K30"/>
  <c r="L30"/>
  <c r="M30"/>
  <c r="N30"/>
  <c r="N5"/>
  <c r="M5"/>
  <c r="L5"/>
  <c r="K5"/>
  <c r="B1"/>
  <c r="B1" i="1"/>
  <c r="V32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S32"/>
  <c r="T32"/>
  <c r="U32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G30" i="2"/>
  <c r="F30"/>
  <c r="E30"/>
  <c r="C30"/>
  <c r="G29"/>
  <c r="F29"/>
  <c r="E29"/>
  <c r="C29"/>
  <c r="G28"/>
  <c r="F28"/>
  <c r="E28"/>
  <c r="C28"/>
  <c r="G27"/>
  <c r="F27"/>
  <c r="E27"/>
  <c r="C27"/>
  <c r="G26"/>
  <c r="F26"/>
  <c r="E26"/>
  <c r="C26"/>
  <c r="G25"/>
  <c r="F25"/>
  <c r="E25"/>
  <c r="C25"/>
  <c r="G24"/>
  <c r="F24"/>
  <c r="E24"/>
  <c r="C24"/>
  <c r="G23"/>
  <c r="F23"/>
  <c r="E23"/>
  <c r="C23"/>
  <c r="G22"/>
  <c r="F22"/>
  <c r="E22"/>
  <c r="C22"/>
  <c r="G21"/>
  <c r="F21"/>
  <c r="E21"/>
  <c r="C21"/>
  <c r="G20"/>
  <c r="F20"/>
  <c r="E20"/>
  <c r="C20"/>
  <c r="G19"/>
  <c r="F19"/>
  <c r="E19"/>
  <c r="C19"/>
  <c r="G18"/>
  <c r="F18"/>
  <c r="E18"/>
  <c r="C18"/>
  <c r="G17"/>
  <c r="F17"/>
  <c r="E17"/>
  <c r="C17"/>
  <c r="G16"/>
  <c r="F16"/>
  <c r="E16"/>
  <c r="C16"/>
  <c r="G15"/>
  <c r="F15"/>
  <c r="E15"/>
  <c r="C15"/>
  <c r="G14"/>
  <c r="F14"/>
  <c r="E14"/>
  <c r="C14"/>
  <c r="G13"/>
  <c r="F13"/>
  <c r="E13"/>
  <c r="C13"/>
  <c r="G12"/>
  <c r="F12"/>
  <c r="E12"/>
  <c r="C12"/>
  <c r="G11"/>
  <c r="F11"/>
  <c r="E11"/>
  <c r="C11"/>
  <c r="G10"/>
  <c r="F10"/>
  <c r="E10"/>
  <c r="C10"/>
  <c r="G9"/>
  <c r="F9"/>
  <c r="E9"/>
  <c r="C9"/>
  <c r="G8"/>
  <c r="F8"/>
  <c r="E8"/>
  <c r="C8"/>
  <c r="G7"/>
  <c r="F7"/>
  <c r="E7"/>
  <c r="C7"/>
  <c r="G6"/>
  <c r="F6"/>
  <c r="E6"/>
  <c r="C6"/>
  <c r="G5"/>
  <c r="F5"/>
  <c r="E5"/>
  <c r="C5"/>
  <c r="P3"/>
  <c r="J3"/>
  <c r="I3"/>
  <c r="E3"/>
  <c r="D3"/>
  <c r="C3"/>
  <c r="P2"/>
  <c r="P32" i="1"/>
  <c r="O32"/>
  <c r="L32"/>
  <c r="K32"/>
  <c r="J32"/>
  <c r="F32"/>
  <c r="E32"/>
  <c r="D32"/>
  <c r="Q31"/>
  <c r="I30" i="2" s="1"/>
  <c r="M31" i="1"/>
  <c r="H31"/>
  <c r="G31"/>
  <c r="D30" i="2" s="1"/>
  <c r="Q30" i="1"/>
  <c r="I29" i="2" s="1"/>
  <c r="M30" i="1"/>
  <c r="H30"/>
  <c r="G30"/>
  <c r="D29" i="2" s="1"/>
  <c r="Q29" i="1"/>
  <c r="I28" i="2" s="1"/>
  <c r="M29" i="1"/>
  <c r="H29"/>
  <c r="G29"/>
  <c r="D28" i="2" s="1"/>
  <c r="Q28" i="1"/>
  <c r="I27" i="2" s="1"/>
  <c r="M28" i="1"/>
  <c r="H28"/>
  <c r="G28"/>
  <c r="D27" i="2" s="1"/>
  <c r="Q27" i="1"/>
  <c r="I26" i="2" s="1"/>
  <c r="M27" i="1"/>
  <c r="H27"/>
  <c r="G27"/>
  <c r="D26" i="2" s="1"/>
  <c r="Q26" i="1"/>
  <c r="I25" i="2" s="1"/>
  <c r="M26" i="1"/>
  <c r="H26"/>
  <c r="G26"/>
  <c r="D25" i="2" s="1"/>
  <c r="Q25" i="1"/>
  <c r="I24" i="2" s="1"/>
  <c r="M25" i="1"/>
  <c r="H25"/>
  <c r="G25"/>
  <c r="D24" i="2" s="1"/>
  <c r="Q24" i="1"/>
  <c r="I23" i="2" s="1"/>
  <c r="M24" i="1"/>
  <c r="H24"/>
  <c r="G24"/>
  <c r="D23" i="2" s="1"/>
  <c r="Q23" i="1"/>
  <c r="I22" i="2" s="1"/>
  <c r="M23" i="1"/>
  <c r="H23"/>
  <c r="G23"/>
  <c r="D22" i="2" s="1"/>
  <c r="Q22" i="1"/>
  <c r="I21" i="2" s="1"/>
  <c r="M22" i="1"/>
  <c r="H22"/>
  <c r="G22"/>
  <c r="D21" i="2" s="1"/>
  <c r="Q21" i="1"/>
  <c r="I20" i="2" s="1"/>
  <c r="M21" i="1"/>
  <c r="H21"/>
  <c r="G21"/>
  <c r="D20" i="2" s="1"/>
  <c r="Q20" i="1"/>
  <c r="I19" i="2" s="1"/>
  <c r="M20" i="1"/>
  <c r="H20"/>
  <c r="G20"/>
  <c r="D19" i="2" s="1"/>
  <c r="Q19" i="1"/>
  <c r="I18" i="2" s="1"/>
  <c r="M19" i="1"/>
  <c r="H19"/>
  <c r="G19"/>
  <c r="D18" i="2" s="1"/>
  <c r="Q18" i="1"/>
  <c r="I17" i="2" s="1"/>
  <c r="M18" i="1"/>
  <c r="H18"/>
  <c r="G18"/>
  <c r="D17" i="2" s="1"/>
  <c r="Q17" i="1"/>
  <c r="I16" i="2" s="1"/>
  <c r="M17" i="1"/>
  <c r="H17"/>
  <c r="G17"/>
  <c r="D16" i="2" s="1"/>
  <c r="Q16" i="1"/>
  <c r="I15" i="2" s="1"/>
  <c r="M16" i="1"/>
  <c r="H16"/>
  <c r="G16"/>
  <c r="D15" i="2" s="1"/>
  <c r="Q15" i="1"/>
  <c r="I14" i="2" s="1"/>
  <c r="M15" i="1"/>
  <c r="H15"/>
  <c r="G15"/>
  <c r="D14" i="2" s="1"/>
  <c r="Q14" i="1"/>
  <c r="I13" i="2" s="1"/>
  <c r="M14" i="1"/>
  <c r="H14"/>
  <c r="G14"/>
  <c r="D13" i="2" s="1"/>
  <c r="Q13" i="1"/>
  <c r="I12" i="2" s="1"/>
  <c r="M13" i="1"/>
  <c r="H13"/>
  <c r="G13"/>
  <c r="D12" i="2" s="1"/>
  <c r="Q12" i="1"/>
  <c r="I11" i="2" s="1"/>
  <c r="M12" i="1"/>
  <c r="H12"/>
  <c r="G12"/>
  <c r="D11" i="2" s="1"/>
  <c r="Q11" i="1"/>
  <c r="I10" i="2" s="1"/>
  <c r="M11" i="1"/>
  <c r="H11"/>
  <c r="G11"/>
  <c r="D10" i="2" s="1"/>
  <c r="Q10" i="1"/>
  <c r="I9" i="2" s="1"/>
  <c r="M10" i="1"/>
  <c r="H10"/>
  <c r="G10"/>
  <c r="D9" i="2" s="1"/>
  <c r="Q9" i="1"/>
  <c r="I8" i="2" s="1"/>
  <c r="M9" i="1"/>
  <c r="H9"/>
  <c r="G9"/>
  <c r="D8" i="2" s="1"/>
  <c r="Q8" i="1"/>
  <c r="I7" i="2" s="1"/>
  <c r="M8" i="1"/>
  <c r="H8"/>
  <c r="G8"/>
  <c r="D7" i="2" s="1"/>
  <c r="Q7" i="1"/>
  <c r="I6" i="2" s="1"/>
  <c r="M7" i="1"/>
  <c r="H7"/>
  <c r="G7"/>
  <c r="D6" i="2" s="1"/>
  <c r="Q6" i="1"/>
  <c r="I5" i="2" s="1"/>
  <c r="M6" i="1"/>
  <c r="M32" s="1"/>
  <c r="H6"/>
  <c r="H32" s="1"/>
  <c r="G6"/>
  <c r="D5" i="2" s="1"/>
  <c r="R3" i="1"/>
  <c r="J3"/>
  <c r="D3"/>
  <c r="C3"/>
  <c r="H5" i="2" l="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N6" i="1"/>
  <c r="N7"/>
  <c r="R7" s="1"/>
  <c r="J6" i="2" s="1"/>
  <c r="N8" i="1"/>
  <c r="R8" s="1"/>
  <c r="J7" i="2" s="1"/>
  <c r="N9" i="1"/>
  <c r="R9" s="1"/>
  <c r="J8" i="2" s="1"/>
  <c r="N10" i="1"/>
  <c r="R10" s="1"/>
  <c r="J9" i="2" s="1"/>
  <c r="N11" i="1"/>
  <c r="R11" s="1"/>
  <c r="J10" i="2" s="1"/>
  <c r="N12" i="1"/>
  <c r="R12" s="1"/>
  <c r="J11" i="2" s="1"/>
  <c r="N13" i="1"/>
  <c r="R13" s="1"/>
  <c r="J12" i="2" s="1"/>
  <c r="N14" i="1"/>
  <c r="R14" s="1"/>
  <c r="J13" i="2" s="1"/>
  <c r="N15" i="1"/>
  <c r="R15" s="1"/>
  <c r="J14" i="2" s="1"/>
  <c r="N16" i="1"/>
  <c r="R16" s="1"/>
  <c r="J15" i="2" s="1"/>
  <c r="N17" i="1"/>
  <c r="R17" s="1"/>
  <c r="J16" i="2" s="1"/>
  <c r="N18" i="1"/>
  <c r="R18" s="1"/>
  <c r="J17" i="2" s="1"/>
  <c r="N19" i="1"/>
  <c r="R19" s="1"/>
  <c r="J18" i="2" s="1"/>
  <c r="N20" i="1"/>
  <c r="R20" s="1"/>
  <c r="J19" i="2" s="1"/>
  <c r="N21" i="1"/>
  <c r="R21" s="1"/>
  <c r="J20" i="2" s="1"/>
  <c r="N22" i="1"/>
  <c r="R22" s="1"/>
  <c r="J21" i="2" s="1"/>
  <c r="N23" i="1"/>
  <c r="R23" s="1"/>
  <c r="J22" i="2" s="1"/>
  <c r="N24" i="1"/>
  <c r="R24" s="1"/>
  <c r="J23" i="2" s="1"/>
  <c r="N25" i="1"/>
  <c r="R25" s="1"/>
  <c r="J24" i="2" s="1"/>
  <c r="N26" i="1"/>
  <c r="R26" s="1"/>
  <c r="J25" i="2" s="1"/>
  <c r="N27" i="1"/>
  <c r="R27" s="1"/>
  <c r="J26" i="2" s="1"/>
  <c r="N28" i="1"/>
  <c r="R28" s="1"/>
  <c r="J27" i="2" s="1"/>
  <c r="N29" i="1"/>
  <c r="R29" s="1"/>
  <c r="J28" i="2" s="1"/>
  <c r="N30" i="1"/>
  <c r="R30" s="1"/>
  <c r="J29" i="2" s="1"/>
  <c r="N31" i="1"/>
  <c r="R31" s="1"/>
  <c r="J30" i="2" s="1"/>
  <c r="G32" i="1"/>
  <c r="Q32"/>
  <c r="N32" l="1"/>
  <c r="R6"/>
  <c r="J5" i="2" l="1"/>
  <c r="R32" i="1"/>
</calcChain>
</file>

<file path=xl/sharedStrings.xml><?xml version="1.0" encoding="utf-8"?>
<sst xmlns="http://schemas.openxmlformats.org/spreadsheetml/2006/main" count="97" uniqueCount="83">
  <si>
    <t>in CHF 1'000; (+) Belastung Kanton; (-) Entlastung Kanton</t>
  </si>
  <si>
    <t>Index SSE nach RA</t>
  </si>
  <si>
    <t>Total
RA + LA</t>
  </si>
  <si>
    <t>Härteausgleich</t>
  </si>
  <si>
    <t>horizontal</t>
  </si>
  <si>
    <t>vertikal</t>
  </si>
  <si>
    <t>Total</t>
  </si>
  <si>
    <t>GLA</t>
  </si>
  <si>
    <t>SLA A-C</t>
  </si>
  <si>
    <t>SLA F</t>
  </si>
  <si>
    <t>Einzahlung</t>
  </si>
  <si>
    <t>Auszahlung</t>
  </si>
  <si>
    <t>Einz.- Ausz.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</si>
  <si>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</si>
  <si>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</si>
  <si>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</si>
  <si>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</si>
  <si>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</si>
  <si>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</si>
  <si>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</si>
  <si>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</si>
  <si>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</si>
  <si>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</si>
  <si>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</si>
  <si>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</si>
  <si>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</si>
  <si>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</si>
  <si>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</si>
  <si>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</si>
  <si>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</si>
  <si>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</si>
  <si>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</si>
  <si>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</si>
  <si>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</si>
  <si>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</si>
  <si>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</si>
  <si>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</si>
  <si>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</si>
  <si>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</si>
  <si>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RI = Ressourcenindex; RA = Ressourcenausgleich; SLA = Soziodemografischer Lastenausgleich; A-C = Bereiche Armut, Alter, Ausländerintegration; F = Kernstadtproblematik;
GLA = Geografisch-topografischer Lastenausgleich; SSE = Standardisierter Steuerertrag</t>
  </si>
  <si>
    <t>Umgebung</t>
  </si>
  <si>
    <t>Produktion</t>
  </si>
  <si>
    <t>Typ</t>
  </si>
  <si>
    <t>Simulation</t>
  </si>
  <si>
    <t>WS</t>
  </si>
  <si>
    <t>FA_2010_20120518</t>
  </si>
  <si>
    <t>SWS</t>
  </si>
  <si>
    <t>ZA_2010_20120518</t>
  </si>
  <si>
    <t>RefJahr</t>
  </si>
  <si>
    <t>in CHF; (+) Belastung Kanton; (-) Entlastung Kanton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</si>
  <si>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</si>
  <si>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</si>
  <si>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</si>
  <si>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</si>
  <si>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</si>
  <si>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</si>
  <si>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</si>
  <si>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</si>
  <si>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</si>
  <si>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</si>
  <si>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</si>
  <si>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</si>
  <si>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</si>
  <si>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</si>
  <si>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</si>
  <si>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</si>
  <si>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</si>
  <si>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</si>
  <si>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</si>
  <si>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</si>
  <si>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</si>
  <si>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</si>
  <si>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</si>
  <si>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</si>
  <si>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</si>
  <si>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</si>
  <si>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Allfällige Abweichungen sind durch Rundungen bedingt</t>
  </si>
  <si>
    <r>
      <t>Fehler-korrektur Kt. SG 2008,</t>
    </r>
    <r>
      <rPr>
        <sz val="10"/>
        <rFont val="Arial"/>
        <family val="2"/>
      </rPr>
      <t xml:space="preserve"> zu einem Drittel*</t>
    </r>
  </si>
  <si>
    <t>* Zweite Tranche der nachträglichen Zahlung (Staffelung auf drei Jahren)</t>
  </si>
  <si>
    <t>Fehler-korrektur Kt. JU 2009</t>
  </si>
  <si>
    <t>Fehler-korrekturen Total</t>
  </si>
  <si>
    <r>
      <t xml:space="preserve">Total Zahlungen 2010 Netto,
</t>
    </r>
    <r>
      <rPr>
        <sz val="10"/>
        <rFont val="Arial"/>
        <family val="2"/>
      </rPr>
      <t>unter Berücksichtigung der Fehlerkorrekturen</t>
    </r>
  </si>
  <si>
    <r>
      <t>Fehler-korrektur Kt. SG 2008,</t>
    </r>
    <r>
      <rPr>
        <sz val="10"/>
        <rFont val="Arial"/>
        <family val="2"/>
      </rPr>
      <t xml:space="preserve"> zu einem Drittel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</si>
</sst>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i/>
      <sz val="8"/>
      <color rgb="FF0000FF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 style="hair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 style="thin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 style="thin">
        <color rgb="FF000000"/>
      </right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 style="thin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 vertical="center"/>
    </xf>
    <xf numFmtId="3" fontId="0" fillId="2" borderId="15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vertical="center"/>
    </xf>
    <xf numFmtId="3" fontId="0" fillId="2" borderId="19" xfId="0" applyNumberFormat="1" applyFont="1" applyFill="1" applyBorder="1" applyAlignment="1">
      <alignment vertical="center"/>
    </xf>
    <xf numFmtId="3" fontId="0" fillId="2" borderId="20" xfId="0" applyNumberFormat="1" applyFont="1" applyFill="1" applyBorder="1" applyAlignment="1">
      <alignment vertical="center"/>
    </xf>
    <xf numFmtId="3" fontId="0" fillId="2" borderId="21" xfId="0" applyNumberFormat="1" applyFont="1" applyFill="1" applyBorder="1" applyAlignment="1">
      <alignment vertical="center"/>
    </xf>
    <xf numFmtId="3" fontId="0" fillId="2" borderId="22" xfId="0" applyNumberFormat="1" applyFont="1" applyFill="1" applyBorder="1" applyAlignment="1">
      <alignment vertical="center"/>
    </xf>
    <xf numFmtId="3" fontId="0" fillId="2" borderId="23" xfId="0" applyNumberFormat="1" applyFont="1" applyFill="1" applyBorder="1" applyAlignment="1">
      <alignment vertical="center"/>
    </xf>
    <xf numFmtId="3" fontId="0" fillId="2" borderId="24" xfId="0" applyNumberFormat="1" applyFont="1" applyFill="1" applyBorder="1" applyAlignment="1">
      <alignment vertical="center"/>
    </xf>
    <xf numFmtId="3" fontId="1" fillId="2" borderId="25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64" fontId="2" fillId="0" borderId="27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165" fontId="2" fillId="0" borderId="27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right"/>
    </xf>
    <xf numFmtId="0" fontId="1" fillId="0" borderId="38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left" vertical="center"/>
    </xf>
    <xf numFmtId="164" fontId="2" fillId="0" borderId="42" xfId="0" applyNumberFormat="1" applyFont="1" applyFill="1" applyBorder="1" applyAlignment="1">
      <alignment vertical="center"/>
    </xf>
    <xf numFmtId="3" fontId="0" fillId="0" borderId="43" xfId="0" applyNumberFormat="1" applyFont="1" applyFill="1" applyBorder="1" applyAlignment="1">
      <alignment horizontal="right" vertical="center" indent="1"/>
    </xf>
    <xf numFmtId="3" fontId="0" fillId="0" borderId="44" xfId="0" applyNumberFormat="1" applyFont="1" applyFill="1" applyBorder="1" applyAlignment="1">
      <alignment horizontal="right" vertical="center" indent="1"/>
    </xf>
    <xf numFmtId="3" fontId="0" fillId="0" borderId="45" xfId="0" applyNumberFormat="1" applyFont="1" applyFill="1" applyBorder="1" applyAlignment="1">
      <alignment horizontal="right" vertical="center" indent="1"/>
    </xf>
    <xf numFmtId="3" fontId="0" fillId="0" borderId="46" xfId="0" applyNumberFormat="1" applyFont="1" applyFill="1" applyBorder="1" applyAlignment="1">
      <alignment horizontal="right" vertical="center" indent="1"/>
    </xf>
    <xf numFmtId="3" fontId="0" fillId="0" borderId="38" xfId="0" applyNumberFormat="1" applyFont="1" applyFill="1" applyBorder="1" applyAlignment="1">
      <alignment horizontal="right" vertical="center" indent="1"/>
    </xf>
    <xf numFmtId="3" fontId="1" fillId="0" borderId="38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/>
    </xf>
    <xf numFmtId="3" fontId="0" fillId="2" borderId="16" xfId="0" applyNumberFormat="1" applyFont="1" applyFill="1" applyBorder="1" applyAlignment="1">
      <alignment horizontal="right" vertical="center" indent="1"/>
    </xf>
    <xf numFmtId="3" fontId="0" fillId="2" borderId="47" xfId="0" applyNumberFormat="1" applyFont="1" applyFill="1" applyBorder="1" applyAlignment="1">
      <alignment horizontal="right" vertical="center" indent="1"/>
    </xf>
    <xf numFmtId="3" fontId="0" fillId="2" borderId="48" xfId="0" applyNumberFormat="1" applyFont="1" applyFill="1" applyBorder="1" applyAlignment="1">
      <alignment horizontal="right" vertical="center" indent="1"/>
    </xf>
    <xf numFmtId="3" fontId="0" fillId="2" borderId="49" xfId="0" applyNumberFormat="1" applyFont="1" applyFill="1" applyBorder="1" applyAlignment="1">
      <alignment horizontal="right" vertical="center" indent="1"/>
    </xf>
    <xf numFmtId="3" fontId="0" fillId="2" borderId="10" xfId="0" applyNumberFormat="1" applyFont="1" applyFill="1" applyBorder="1" applyAlignment="1">
      <alignment horizontal="right" vertical="center" indent="1"/>
    </xf>
    <xf numFmtId="3" fontId="1" fillId="2" borderId="10" xfId="0" applyNumberFormat="1" applyFont="1" applyFill="1" applyBorder="1" applyAlignment="1">
      <alignment horizontal="right" vertical="center" indent="1"/>
    </xf>
    <xf numFmtId="3" fontId="2" fillId="2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 indent="1"/>
    </xf>
    <xf numFmtId="3" fontId="0" fillId="0" borderId="47" xfId="0" applyNumberFormat="1" applyFont="1" applyFill="1" applyBorder="1" applyAlignment="1">
      <alignment horizontal="right" vertical="center" indent="1"/>
    </xf>
    <xf numFmtId="3" fontId="0" fillId="0" borderId="48" xfId="0" applyNumberFormat="1" applyFont="1" applyFill="1" applyBorder="1" applyAlignment="1">
      <alignment horizontal="right" vertical="center" indent="1"/>
    </xf>
    <xf numFmtId="3" fontId="0" fillId="0" borderId="49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3" fontId="1" fillId="0" borderId="10" xfId="0" applyNumberFormat="1" applyFont="1" applyFill="1" applyBorder="1" applyAlignment="1">
      <alignment horizontal="right" vertical="center" indent="1"/>
    </xf>
    <xf numFmtId="0" fontId="0" fillId="2" borderId="50" xfId="0" applyFont="1" applyFill="1" applyBorder="1" applyAlignment="1">
      <alignment horizontal="left" vertical="center"/>
    </xf>
    <xf numFmtId="164" fontId="2" fillId="2" borderId="50" xfId="0" applyNumberFormat="1" applyFont="1" applyFill="1" applyBorder="1" applyAlignment="1">
      <alignment vertical="center"/>
    </xf>
    <xf numFmtId="3" fontId="0" fillId="2" borderId="25" xfId="0" applyNumberFormat="1" applyFont="1" applyFill="1" applyBorder="1" applyAlignment="1">
      <alignment horizontal="right" vertical="center" indent="1"/>
    </xf>
    <xf numFmtId="3" fontId="0" fillId="2" borderId="51" xfId="0" applyNumberFormat="1" applyFont="1" applyFill="1" applyBorder="1" applyAlignment="1">
      <alignment horizontal="right" vertical="center" indent="1"/>
    </xf>
    <xf numFmtId="3" fontId="0" fillId="2" borderId="52" xfId="0" applyNumberFormat="1" applyFont="1" applyFill="1" applyBorder="1" applyAlignment="1">
      <alignment horizontal="right" vertical="center" indent="1"/>
    </xf>
    <xf numFmtId="3" fontId="0" fillId="2" borderId="53" xfId="0" applyNumberFormat="1" applyFont="1" applyFill="1" applyBorder="1" applyAlignment="1">
      <alignment horizontal="right" vertical="center" indent="1"/>
    </xf>
    <xf numFmtId="3" fontId="0" fillId="2" borderId="18" xfId="0" applyNumberFormat="1" applyFont="1" applyFill="1" applyBorder="1" applyAlignment="1">
      <alignment horizontal="right" vertical="center" indent="1"/>
    </xf>
    <xf numFmtId="3" fontId="1" fillId="2" borderId="50" xfId="0" applyNumberFormat="1" applyFont="1" applyFill="1" applyBorder="1" applyAlignment="1">
      <alignment horizontal="right" vertical="center" indent="1"/>
    </xf>
    <xf numFmtId="3" fontId="2" fillId="2" borderId="5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wrapText="1"/>
    </xf>
    <xf numFmtId="3" fontId="9" fillId="0" borderId="16" xfId="0" applyNumberFormat="1" applyFont="1" applyFill="1" applyBorder="1" applyAlignment="1">
      <alignment vertical="center"/>
    </xf>
    <xf numFmtId="3" fontId="9" fillId="2" borderId="16" xfId="0" applyNumberFormat="1" applyFont="1" applyFill="1" applyBorder="1" applyAlignment="1">
      <alignment vertical="center"/>
    </xf>
    <xf numFmtId="3" fontId="9" fillId="2" borderId="25" xfId="0" applyNumberFormat="1" applyFont="1" applyFill="1" applyBorder="1" applyAlignment="1">
      <alignment vertical="center"/>
    </xf>
    <xf numFmtId="0" fontId="2" fillId="0" borderId="0" xfId="0" applyFont="1" applyFill="1" applyBorder="1" applyAlignment="1"/>
    <xf numFmtId="1" fontId="7" fillId="0" borderId="54" xfId="0" applyNumberFormat="1" applyFont="1" applyFill="1" applyBorder="1" applyAlignment="1">
      <alignment horizontal="left" vertical="center"/>
    </xf>
    <xf numFmtId="0" fontId="0" fillId="0" borderId="54" xfId="0" applyFont="1" applyFill="1" applyBorder="1"/>
    <xf numFmtId="3" fontId="9" fillId="0" borderId="38" xfId="0" applyNumberFormat="1" applyFont="1" applyFill="1" applyBorder="1" applyAlignment="1">
      <alignment horizontal="right" vertical="center" indent="1"/>
    </xf>
    <xf numFmtId="3" fontId="9" fillId="2" borderId="10" xfId="0" applyNumberFormat="1" applyFont="1" applyFill="1" applyBorder="1" applyAlignment="1">
      <alignment horizontal="right" vertical="center" indent="1"/>
    </xf>
    <xf numFmtId="3" fontId="9" fillId="0" borderId="10" xfId="0" applyNumberFormat="1" applyFont="1" applyFill="1" applyBorder="1" applyAlignment="1">
      <alignment horizontal="right" vertical="center" indent="1"/>
    </xf>
    <xf numFmtId="3" fontId="9" fillId="2" borderId="18" xfId="0" applyNumberFormat="1" applyFont="1" applyFill="1" applyBorder="1" applyAlignment="1">
      <alignment horizontal="right" vertical="center" indent="1"/>
    </xf>
    <xf numFmtId="3" fontId="9" fillId="2" borderId="50" xfId="0" applyNumberFormat="1" applyFont="1" applyFill="1" applyBorder="1" applyAlignment="1">
      <alignment horizontal="right" vertical="center" inden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9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36"/>
  <sheetViews>
    <sheetView showGridLines="0" tabSelected="1" workbookViewId="0"/>
  </sheetViews>
  <sheetFormatPr baseColWidth="10" defaultColWidth="11.42578125" defaultRowHeight="12.75"/>
  <cols>
    <col min="1" max="1" width="1.42578125" style="1" customWidth="1"/>
    <col min="2" max="2" width="5.28515625" style="2" customWidth="1"/>
    <col min="3" max="3" width="7.140625" style="3" customWidth="1"/>
    <col min="4" max="4" width="9.7109375" style="3" customWidth="1"/>
    <col min="5" max="5" width="10.42578125" style="3" customWidth="1"/>
    <col min="6" max="6" width="10.85546875" style="3" customWidth="1"/>
    <col min="8" max="8" width="10.42578125" style="3" customWidth="1"/>
    <col min="9" max="9" width="7.140625" style="3" customWidth="1"/>
    <col min="10" max="13" width="10" style="3" customWidth="1"/>
    <col min="14" max="14" width="10.85546875" style="3" customWidth="1"/>
    <col min="15" max="15" width="10" style="3" customWidth="1"/>
    <col min="16" max="16" width="10.42578125" style="3" customWidth="1"/>
    <col min="17" max="17" width="10" style="3" customWidth="1"/>
    <col min="18" max="18" width="10.85546875" style="3" customWidth="1"/>
    <col min="19" max="19" width="14.28515625" style="3" customWidth="1"/>
    <col min="20" max="20" width="12.7109375" style="3" customWidth="1"/>
    <col min="21" max="21" width="12.85546875" style="3" customWidth="1"/>
    <col min="22" max="22" width="18.28515625" style="3" customWidth="1"/>
  </cols>
  <sheetData>
    <row r="1" spans="1:23" ht="18" customHeight="1">
      <c r="B1" s="144" t="str">
        <f>"Zahlungen "&amp;R36&amp;" unter Berücksichtigung der Fehlerkorrekturen"</f>
        <v>Zahlungen 2010 unter Berücksichtigung der Fehlerkorrekturen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4"/>
    </row>
    <row r="2" spans="1:23" ht="22.5" customHeight="1">
      <c r="B2" s="5" t="s">
        <v>0</v>
      </c>
    </row>
    <row r="3" spans="1:23" ht="17.25" customHeight="1">
      <c r="A3" s="6"/>
      <c r="B3" s="7"/>
      <c r="C3" s="126" t="str">
        <f>"RI "&amp;R36</f>
        <v>RI 2010</v>
      </c>
      <c r="D3" s="139" t="str">
        <f>"Ressourcenausgleich "&amp;R36</f>
        <v>Ressourcenausgleich 2010</v>
      </c>
      <c r="E3" s="140"/>
      <c r="F3" s="140"/>
      <c r="G3" s="140"/>
      <c r="H3" s="141"/>
      <c r="I3" s="126" t="s">
        <v>1</v>
      </c>
      <c r="J3" s="142" t="str">
        <f>"Lastenausgleich "&amp;R36</f>
        <v>Lastenausgleich 2010</v>
      </c>
      <c r="K3" s="140"/>
      <c r="L3" s="140"/>
      <c r="M3" s="143"/>
      <c r="N3" s="128" t="s">
        <v>2</v>
      </c>
      <c r="O3" s="122" t="s">
        <v>3</v>
      </c>
      <c r="P3" s="120"/>
      <c r="Q3" s="135"/>
      <c r="R3" s="113" t="str">
        <f>"Total Zahlungen "&amp;R36&amp;" Netto"</f>
        <v>Total Zahlungen 2010 Netto</v>
      </c>
      <c r="S3" s="113" t="s">
        <v>77</v>
      </c>
      <c r="T3" s="116" t="s">
        <v>79</v>
      </c>
      <c r="U3" s="116" t="s">
        <v>80</v>
      </c>
      <c r="V3" s="113" t="s">
        <v>81</v>
      </c>
    </row>
    <row r="4" spans="1:23" ht="18" customHeight="1">
      <c r="A4" s="6"/>
      <c r="B4" s="8"/>
      <c r="C4" s="126"/>
      <c r="D4" s="133" t="s">
        <v>4</v>
      </c>
      <c r="E4" s="134"/>
      <c r="F4" s="9" t="s">
        <v>5</v>
      </c>
      <c r="G4" s="131" t="s">
        <v>6</v>
      </c>
      <c r="H4" s="132"/>
      <c r="I4" s="126"/>
      <c r="J4" s="122" t="s">
        <v>7</v>
      </c>
      <c r="K4" s="120" t="s">
        <v>8</v>
      </c>
      <c r="L4" s="120" t="s">
        <v>9</v>
      </c>
      <c r="M4" s="124" t="s">
        <v>6</v>
      </c>
      <c r="N4" s="129"/>
      <c r="O4" s="136"/>
      <c r="P4" s="137"/>
      <c r="Q4" s="138"/>
      <c r="R4" s="114"/>
      <c r="S4" s="114"/>
      <c r="T4" s="117"/>
      <c r="U4" s="117"/>
      <c r="V4" s="114"/>
    </row>
    <row r="5" spans="1:23" ht="38.25" customHeight="1">
      <c r="A5" s="10"/>
      <c r="B5" s="11"/>
      <c r="C5" s="127"/>
      <c r="D5" s="12" t="s">
        <v>10</v>
      </c>
      <c r="E5" s="13" t="s">
        <v>11</v>
      </c>
      <c r="F5" s="13" t="s">
        <v>11</v>
      </c>
      <c r="G5" s="13" t="s">
        <v>12</v>
      </c>
      <c r="H5" s="14" t="s">
        <v>11</v>
      </c>
      <c r="I5" s="127"/>
      <c r="J5" s="123"/>
      <c r="K5" s="121"/>
      <c r="L5" s="121"/>
      <c r="M5" s="125"/>
      <c r="N5" s="130"/>
      <c r="O5" s="15" t="s">
        <v>10</v>
      </c>
      <c r="P5" s="13" t="s">
        <v>11</v>
      </c>
      <c r="Q5" s="16" t="s">
        <v>6</v>
      </c>
      <c r="R5" s="115"/>
      <c r="S5" s="115"/>
      <c r="T5" s="118"/>
      <c r="U5" s="118"/>
      <c r="V5" s="115"/>
    </row>
    <row r="6" spans="1:23" s="17" customFormat="1" ht="15" customHeight="1">
      <c r="A6" s="18"/>
      <c r="B6" s="19" t="s">
        <v>13</v>
      </c>
      <c r="C6" s="20">
        <v>132.19999999999999</v>
      </c>
      <c r="D6" s="21">
        <v>617686.44260935299</v>
      </c>
      <c r="E6" s="22">
        <v>0</v>
      </c>
      <c r="F6" s="22">
        <v>0</v>
      </c>
      <c r="G6" s="22">
        <f t="shared" ref="G6:G31" si="0">SUM(D6:F6)</f>
        <v>617686.44260935299</v>
      </c>
      <c r="H6" s="23">
        <f t="shared" ref="H6:H31" si="1">SUM(E6:F6)</f>
        <v>0</v>
      </c>
      <c r="I6" s="20">
        <v>126.1</v>
      </c>
      <c r="J6" s="24">
        <v>0</v>
      </c>
      <c r="K6" s="22">
        <v>-24704.873164420798</v>
      </c>
      <c r="L6" s="22">
        <v>-61406.283056353197</v>
      </c>
      <c r="M6" s="25">
        <f t="shared" ref="M6:M31" si="2">SUM(J6:L6)</f>
        <v>-86111.156220773992</v>
      </c>
      <c r="N6" s="26">
        <f t="shared" ref="N6:N31" si="3">G6+M6</f>
        <v>531575.28638857906</v>
      </c>
      <c r="O6" s="24">
        <v>20625.767121804001</v>
      </c>
      <c r="P6" s="22">
        <v>0</v>
      </c>
      <c r="Q6" s="25">
        <f t="shared" ref="Q6:Q31" si="4">O6+P6</f>
        <v>20625.767121804001</v>
      </c>
      <c r="R6" s="27">
        <f t="shared" ref="R6:R31" si="5">N6+Q6</f>
        <v>552201.053510383</v>
      </c>
      <c r="S6" s="102">
        <v>515.6015039964517</v>
      </c>
      <c r="T6" s="102">
        <v>975.01765078735355</v>
      </c>
      <c r="U6" s="102">
        <f>S6+T6</f>
        <v>1490.6191547838052</v>
      </c>
      <c r="V6" s="27">
        <f>R6+U6</f>
        <v>553691.67266516679</v>
      </c>
    </row>
    <row r="7" spans="1:23" s="17" customFormat="1" ht="15" customHeight="1">
      <c r="A7" s="18"/>
      <c r="B7" s="28" t="s">
        <v>14</v>
      </c>
      <c r="C7" s="29">
        <v>76.5</v>
      </c>
      <c r="D7" s="30">
        <v>0</v>
      </c>
      <c r="E7" s="31">
        <v>-328790.40072058898</v>
      </c>
      <c r="F7" s="31">
        <v>-458737.62043046998</v>
      </c>
      <c r="G7" s="31">
        <f t="shared" si="0"/>
        <v>-787528.02115105896</v>
      </c>
      <c r="H7" s="32">
        <f t="shared" si="1"/>
        <v>-787528.02115105896</v>
      </c>
      <c r="I7" s="29">
        <v>86.9</v>
      </c>
      <c r="J7" s="33">
        <v>-24117.766320474599</v>
      </c>
      <c r="K7" s="31">
        <v>-21993.988568712801</v>
      </c>
      <c r="L7" s="31">
        <v>-331.23094733606302</v>
      </c>
      <c r="M7" s="34">
        <f t="shared" si="2"/>
        <v>-46442.985836523469</v>
      </c>
      <c r="N7" s="35">
        <f t="shared" si="3"/>
        <v>-833971.00698758243</v>
      </c>
      <c r="O7" s="33">
        <v>16093.293777701199</v>
      </c>
      <c r="P7" s="31">
        <v>-52134.660474797201</v>
      </c>
      <c r="Q7" s="34">
        <f t="shared" si="4"/>
        <v>-36041.366697096004</v>
      </c>
      <c r="R7" s="36">
        <f t="shared" si="5"/>
        <v>-870012.37368467846</v>
      </c>
      <c r="S7" s="103">
        <v>8375.3784583407632</v>
      </c>
      <c r="T7" s="103">
        <v>5256.0078391553161</v>
      </c>
      <c r="U7" s="103">
        <f t="shared" ref="U7:U31" si="6">S7+T7</f>
        <v>13631.386297496079</v>
      </c>
      <c r="V7" s="36">
        <f t="shared" ref="V7:V31" si="7">R7+U7</f>
        <v>-856380.98738718242</v>
      </c>
    </row>
    <row r="8" spans="1:23" s="17" customFormat="1" ht="15" customHeight="1">
      <c r="A8" s="18"/>
      <c r="B8" s="19" t="s">
        <v>15</v>
      </c>
      <c r="C8" s="20">
        <v>75.5</v>
      </c>
      <c r="D8" s="21">
        <v>0</v>
      </c>
      <c r="E8" s="22">
        <v>-129746.02812817501</v>
      </c>
      <c r="F8" s="22">
        <v>-181025.30996458299</v>
      </c>
      <c r="G8" s="22">
        <f t="shared" si="0"/>
        <v>-310771.33809275797</v>
      </c>
      <c r="H8" s="23">
        <f t="shared" si="1"/>
        <v>-310771.33809275797</v>
      </c>
      <c r="I8" s="20">
        <v>86.6</v>
      </c>
      <c r="J8" s="24">
        <v>-6606.3022339155496</v>
      </c>
      <c r="K8" s="22">
        <v>0</v>
      </c>
      <c r="L8" s="22">
        <v>0</v>
      </c>
      <c r="M8" s="25">
        <f t="shared" si="2"/>
        <v>-6606.3022339155496</v>
      </c>
      <c r="N8" s="26">
        <f t="shared" si="3"/>
        <v>-317377.64032667351</v>
      </c>
      <c r="O8" s="24">
        <v>5835.0551966483499</v>
      </c>
      <c r="P8" s="22">
        <v>-23692.068720164702</v>
      </c>
      <c r="Q8" s="25">
        <f t="shared" si="4"/>
        <v>-17857.013523516351</v>
      </c>
      <c r="R8" s="27">
        <f t="shared" si="5"/>
        <v>-335234.65385018988</v>
      </c>
      <c r="S8" s="102">
        <v>3113.5427310904465</v>
      </c>
      <c r="T8" s="102">
        <v>-34.349124496459964</v>
      </c>
      <c r="U8" s="102">
        <f t="shared" si="6"/>
        <v>3079.1936065939867</v>
      </c>
      <c r="V8" s="27">
        <f t="shared" si="7"/>
        <v>-332155.46024359588</v>
      </c>
    </row>
    <row r="9" spans="1:23" s="17" customFormat="1" ht="15" customHeight="1">
      <c r="A9" s="18"/>
      <c r="B9" s="28" t="s">
        <v>16</v>
      </c>
      <c r="C9" s="29">
        <v>58</v>
      </c>
      <c r="D9" s="30">
        <v>0</v>
      </c>
      <c r="E9" s="31">
        <v>-29828.225046674201</v>
      </c>
      <c r="F9" s="31">
        <v>-41617.179058716603</v>
      </c>
      <c r="G9" s="31">
        <f t="shared" si="0"/>
        <v>-71445.4041053908</v>
      </c>
      <c r="H9" s="32">
        <f t="shared" si="1"/>
        <v>-71445.4041053908</v>
      </c>
      <c r="I9" s="29">
        <v>84.4</v>
      </c>
      <c r="J9" s="33">
        <v>-10757.2943128937</v>
      </c>
      <c r="K9" s="31">
        <v>0</v>
      </c>
      <c r="L9" s="31">
        <v>0</v>
      </c>
      <c r="M9" s="34">
        <f t="shared" si="2"/>
        <v>-10757.2943128937</v>
      </c>
      <c r="N9" s="35">
        <f t="shared" si="3"/>
        <v>-82202.698418284504</v>
      </c>
      <c r="O9" s="33">
        <v>584.91977397335904</v>
      </c>
      <c r="P9" s="31">
        <v>0</v>
      </c>
      <c r="Q9" s="34">
        <f t="shared" si="4"/>
        <v>584.91977397335904</v>
      </c>
      <c r="R9" s="36">
        <f t="shared" si="5"/>
        <v>-81617.77864431114</v>
      </c>
      <c r="S9" s="103">
        <v>286.60150686924902</v>
      </c>
      <c r="T9" s="103">
        <v>-4.1880942754596475</v>
      </c>
      <c r="U9" s="103">
        <f t="shared" si="6"/>
        <v>282.41341259378936</v>
      </c>
      <c r="V9" s="36">
        <f t="shared" si="7"/>
        <v>-81335.365231717355</v>
      </c>
    </row>
    <row r="10" spans="1:23" s="17" customFormat="1" ht="15" customHeight="1">
      <c r="A10" s="18"/>
      <c r="B10" s="19" t="s">
        <v>17</v>
      </c>
      <c r="C10" s="20">
        <v>130</v>
      </c>
      <c r="D10" s="21">
        <v>60786.745402102199</v>
      </c>
      <c r="E10" s="22">
        <v>0</v>
      </c>
      <c r="F10" s="22">
        <v>0</v>
      </c>
      <c r="G10" s="22">
        <f t="shared" si="0"/>
        <v>60786.745402102199</v>
      </c>
      <c r="H10" s="23">
        <f t="shared" si="1"/>
        <v>0</v>
      </c>
      <c r="I10" s="20">
        <v>124.3</v>
      </c>
      <c r="J10" s="24">
        <v>-5969.9797665961096</v>
      </c>
      <c r="K10" s="22">
        <v>0</v>
      </c>
      <c r="L10" s="22">
        <v>0</v>
      </c>
      <c r="M10" s="25">
        <f t="shared" si="2"/>
        <v>-5969.9797665961096</v>
      </c>
      <c r="N10" s="26">
        <f t="shared" si="3"/>
        <v>54816.76563550609</v>
      </c>
      <c r="O10" s="24">
        <v>2159.3630829880699</v>
      </c>
      <c r="P10" s="22">
        <v>0</v>
      </c>
      <c r="Q10" s="25">
        <f t="shared" si="4"/>
        <v>2159.3630829880699</v>
      </c>
      <c r="R10" s="27">
        <f t="shared" si="5"/>
        <v>56976.128718494161</v>
      </c>
      <c r="S10" s="102">
        <v>7.1660407767742873</v>
      </c>
      <c r="T10" s="102">
        <v>-78.051497732587166</v>
      </c>
      <c r="U10" s="102">
        <f t="shared" si="6"/>
        <v>-70.885456955812884</v>
      </c>
      <c r="V10" s="27">
        <f t="shared" si="7"/>
        <v>56905.243261538351</v>
      </c>
    </row>
    <row r="11" spans="1:23" s="17" customFormat="1" ht="15" customHeight="1">
      <c r="A11" s="18"/>
      <c r="B11" s="28" t="s">
        <v>18</v>
      </c>
      <c r="C11" s="29">
        <v>70.7</v>
      </c>
      <c r="D11" s="30">
        <v>0</v>
      </c>
      <c r="E11" s="31">
        <v>-16082.7965929662</v>
      </c>
      <c r="F11" s="31">
        <v>-22439.1704342802</v>
      </c>
      <c r="G11" s="31">
        <f t="shared" si="0"/>
        <v>-38521.967027246399</v>
      </c>
      <c r="H11" s="32">
        <f t="shared" si="1"/>
        <v>-38521.967027246399</v>
      </c>
      <c r="I11" s="29">
        <v>85.5</v>
      </c>
      <c r="J11" s="33">
        <v>-5393.1019270455199</v>
      </c>
      <c r="K11" s="31">
        <v>0</v>
      </c>
      <c r="L11" s="31">
        <v>0</v>
      </c>
      <c r="M11" s="34">
        <f t="shared" si="2"/>
        <v>-5393.1019270455199</v>
      </c>
      <c r="N11" s="35">
        <f t="shared" si="3"/>
        <v>-43915.068954291921</v>
      </c>
      <c r="O11" s="33">
        <v>543.41804374597302</v>
      </c>
      <c r="P11" s="31">
        <v>-9441.5660601810305</v>
      </c>
      <c r="Q11" s="34">
        <f t="shared" si="4"/>
        <v>-8898.1480164350578</v>
      </c>
      <c r="R11" s="36">
        <f t="shared" si="5"/>
        <v>-52813.216970726979</v>
      </c>
      <c r="S11" s="103">
        <v>266.65702481192102</v>
      </c>
      <c r="T11" s="103">
        <v>-3.8910782408714293</v>
      </c>
      <c r="U11" s="103">
        <f t="shared" si="6"/>
        <v>262.7659465710496</v>
      </c>
      <c r="V11" s="36">
        <f t="shared" si="7"/>
        <v>-52550.451024155926</v>
      </c>
    </row>
    <row r="12" spans="1:23" s="17" customFormat="1" ht="15" customHeight="1">
      <c r="A12" s="18"/>
      <c r="B12" s="19" t="s">
        <v>19</v>
      </c>
      <c r="C12" s="20">
        <v>125.3</v>
      </c>
      <c r="D12" s="21">
        <v>14660.5592321652</v>
      </c>
      <c r="E12" s="22">
        <v>0</v>
      </c>
      <c r="F12" s="22">
        <v>0</v>
      </c>
      <c r="G12" s="22">
        <f t="shared" si="0"/>
        <v>14660.5592321652</v>
      </c>
      <c r="H12" s="23">
        <f t="shared" si="1"/>
        <v>0</v>
      </c>
      <c r="I12" s="20">
        <v>120.5</v>
      </c>
      <c r="J12" s="24">
        <v>-1469.3177922525099</v>
      </c>
      <c r="K12" s="22">
        <v>0</v>
      </c>
      <c r="L12" s="22">
        <v>0</v>
      </c>
      <c r="M12" s="25">
        <f t="shared" si="2"/>
        <v>-1469.3177922525099</v>
      </c>
      <c r="N12" s="26">
        <f t="shared" si="3"/>
        <v>13191.24143991269</v>
      </c>
      <c r="O12" s="24">
        <v>623.27965780276702</v>
      </c>
      <c r="P12" s="22">
        <v>0</v>
      </c>
      <c r="Q12" s="25">
        <f t="shared" si="4"/>
        <v>623.27965780276702</v>
      </c>
      <c r="R12" s="27">
        <f t="shared" si="5"/>
        <v>13814.521097715457</v>
      </c>
      <c r="S12" s="102">
        <v>-0.90767043017099303</v>
      </c>
      <c r="T12" s="102">
        <v>-24.894091763449833</v>
      </c>
      <c r="U12" s="102">
        <f t="shared" si="6"/>
        <v>-25.801762193620824</v>
      </c>
      <c r="V12" s="27">
        <f t="shared" si="7"/>
        <v>13788.719335521835</v>
      </c>
    </row>
    <row r="13" spans="1:23" s="17" customFormat="1" ht="15" customHeight="1">
      <c r="A13" s="18"/>
      <c r="B13" s="28" t="s">
        <v>20</v>
      </c>
      <c r="C13" s="29">
        <v>67.599999999999994</v>
      </c>
      <c r="D13" s="30">
        <v>0</v>
      </c>
      <c r="E13" s="31">
        <v>-21693.266527726799</v>
      </c>
      <c r="F13" s="31">
        <v>-30267.055986072799</v>
      </c>
      <c r="G13" s="31">
        <f t="shared" si="0"/>
        <v>-51960.322513799598</v>
      </c>
      <c r="H13" s="32">
        <f t="shared" si="1"/>
        <v>-51960.322513799598</v>
      </c>
      <c r="I13" s="29">
        <v>85</v>
      </c>
      <c r="J13" s="33">
        <v>-5095.88784236017</v>
      </c>
      <c r="K13" s="31">
        <v>0</v>
      </c>
      <c r="L13" s="31">
        <v>0</v>
      </c>
      <c r="M13" s="34">
        <f t="shared" si="2"/>
        <v>-5095.88784236017</v>
      </c>
      <c r="N13" s="35">
        <f t="shared" si="3"/>
        <v>-57056.210356159769</v>
      </c>
      <c r="O13" s="33">
        <v>647.460301329348</v>
      </c>
      <c r="P13" s="31">
        <v>-8168.7569818985703</v>
      </c>
      <c r="Q13" s="34">
        <f t="shared" si="4"/>
        <v>-7521.2966805692222</v>
      </c>
      <c r="R13" s="36">
        <f t="shared" si="5"/>
        <v>-64577.507036728988</v>
      </c>
      <c r="S13" s="103">
        <v>301.76599631724758</v>
      </c>
      <c r="T13" s="103">
        <v>-4.3600726003870367</v>
      </c>
      <c r="U13" s="103">
        <f t="shared" si="6"/>
        <v>297.40592371686057</v>
      </c>
      <c r="V13" s="36">
        <f t="shared" si="7"/>
        <v>-64280.101113012126</v>
      </c>
    </row>
    <row r="14" spans="1:23" s="17" customFormat="1" ht="15" customHeight="1">
      <c r="A14" s="18"/>
      <c r="B14" s="19" t="s">
        <v>21</v>
      </c>
      <c r="C14" s="20">
        <v>237</v>
      </c>
      <c r="D14" s="21">
        <v>215644.372307663</v>
      </c>
      <c r="E14" s="22">
        <v>0</v>
      </c>
      <c r="F14" s="22">
        <v>0</v>
      </c>
      <c r="G14" s="22">
        <f t="shared" si="0"/>
        <v>215644.372307663</v>
      </c>
      <c r="H14" s="23">
        <f t="shared" si="1"/>
        <v>0</v>
      </c>
      <c r="I14" s="20">
        <v>211</v>
      </c>
      <c r="J14" s="24">
        <v>0</v>
      </c>
      <c r="K14" s="22">
        <v>0</v>
      </c>
      <c r="L14" s="22">
        <v>0</v>
      </c>
      <c r="M14" s="25">
        <f t="shared" si="2"/>
        <v>0</v>
      </c>
      <c r="N14" s="26">
        <f t="shared" si="3"/>
        <v>215644.372307663</v>
      </c>
      <c r="O14" s="24">
        <v>1658.0423935395399</v>
      </c>
      <c r="P14" s="22">
        <v>0</v>
      </c>
      <c r="Q14" s="25">
        <f t="shared" si="4"/>
        <v>1658.0423935395399</v>
      </c>
      <c r="R14" s="27">
        <f t="shared" si="5"/>
        <v>217302.41470120254</v>
      </c>
      <c r="S14" s="102">
        <v>-449.83562779653073</v>
      </c>
      <c r="T14" s="102">
        <v>-145.53589055472614</v>
      </c>
      <c r="U14" s="102">
        <f t="shared" si="6"/>
        <v>-595.3715183512569</v>
      </c>
      <c r="V14" s="27">
        <f t="shared" si="7"/>
        <v>216707.04318285128</v>
      </c>
    </row>
    <row r="15" spans="1:23" s="17" customFormat="1" ht="15" customHeight="1">
      <c r="A15" s="18"/>
      <c r="B15" s="28" t="s">
        <v>22</v>
      </c>
      <c r="C15" s="29">
        <v>70.900000000000006</v>
      </c>
      <c r="D15" s="30">
        <v>0</v>
      </c>
      <c r="E15" s="31">
        <v>-122617.069963949</v>
      </c>
      <c r="F15" s="31">
        <v>-171078.78689931601</v>
      </c>
      <c r="G15" s="31">
        <f t="shared" si="0"/>
        <v>-293695.85686326504</v>
      </c>
      <c r="H15" s="32">
        <f t="shared" si="1"/>
        <v>-293695.85686326504</v>
      </c>
      <c r="I15" s="29">
        <v>85.6</v>
      </c>
      <c r="J15" s="33">
        <v>-11784.327565540199</v>
      </c>
      <c r="K15" s="31">
        <v>0</v>
      </c>
      <c r="L15" s="31">
        <v>0</v>
      </c>
      <c r="M15" s="34">
        <f t="shared" si="2"/>
        <v>-11784.327565540199</v>
      </c>
      <c r="N15" s="35">
        <f t="shared" si="3"/>
        <v>-305480.18442880525</v>
      </c>
      <c r="O15" s="33">
        <v>4006.5993932259998</v>
      </c>
      <c r="P15" s="31">
        <v>-137280.02977121199</v>
      </c>
      <c r="Q15" s="34">
        <f t="shared" si="4"/>
        <v>-133273.43037798599</v>
      </c>
      <c r="R15" s="36">
        <f t="shared" si="5"/>
        <v>-438753.61480679124</v>
      </c>
      <c r="S15" s="103">
        <v>2279.8803134659429</v>
      </c>
      <c r="T15" s="103">
        <v>-26.447764590144157</v>
      </c>
      <c r="U15" s="103">
        <f t="shared" si="6"/>
        <v>2253.4325488757986</v>
      </c>
      <c r="V15" s="36">
        <f t="shared" si="7"/>
        <v>-436500.18225791544</v>
      </c>
    </row>
    <row r="16" spans="1:23" s="17" customFormat="1" ht="15" customHeight="1">
      <c r="A16" s="18"/>
      <c r="B16" s="19" t="s">
        <v>23</v>
      </c>
      <c r="C16" s="20">
        <v>77.3</v>
      </c>
      <c r="D16" s="21">
        <v>0</v>
      </c>
      <c r="E16" s="22">
        <v>-79670.356405068203</v>
      </c>
      <c r="F16" s="22">
        <v>-111158.32346689299</v>
      </c>
      <c r="G16" s="22">
        <f t="shared" si="0"/>
        <v>-190828.67987196118</v>
      </c>
      <c r="H16" s="23">
        <f t="shared" si="1"/>
        <v>-190828.67987196118</v>
      </c>
      <c r="I16" s="20">
        <v>87.2</v>
      </c>
      <c r="J16" s="24">
        <v>0</v>
      </c>
      <c r="K16" s="22">
        <v>0</v>
      </c>
      <c r="L16" s="22">
        <v>0</v>
      </c>
      <c r="M16" s="25">
        <f t="shared" si="2"/>
        <v>0</v>
      </c>
      <c r="N16" s="26">
        <f t="shared" si="3"/>
        <v>-190828.67987196118</v>
      </c>
      <c r="O16" s="24">
        <v>4098.4864031995903</v>
      </c>
      <c r="P16" s="22">
        <v>0</v>
      </c>
      <c r="Q16" s="25">
        <f t="shared" si="4"/>
        <v>4098.4864031995903</v>
      </c>
      <c r="R16" s="27">
        <f t="shared" si="5"/>
        <v>-186730.1934687616</v>
      </c>
      <c r="S16" s="102">
        <v>2194.0090379421513</v>
      </c>
      <c r="T16" s="102">
        <v>-24.096226692736149</v>
      </c>
      <c r="U16" s="102">
        <f t="shared" si="6"/>
        <v>2169.912811249415</v>
      </c>
      <c r="V16" s="27">
        <f t="shared" si="7"/>
        <v>-184560.28065751219</v>
      </c>
    </row>
    <row r="17" spans="1:35" s="17" customFormat="1" ht="15" customHeight="1">
      <c r="A17" s="18"/>
      <c r="B17" s="28" t="s">
        <v>24</v>
      </c>
      <c r="C17" s="29">
        <v>139</v>
      </c>
      <c r="D17" s="30">
        <v>110251.343216811</v>
      </c>
      <c r="E17" s="31">
        <v>0</v>
      </c>
      <c r="F17" s="31">
        <v>0</v>
      </c>
      <c r="G17" s="31">
        <f t="shared" si="0"/>
        <v>110251.343216811</v>
      </c>
      <c r="H17" s="32">
        <f t="shared" si="1"/>
        <v>0</v>
      </c>
      <c r="I17" s="29">
        <v>131.6</v>
      </c>
      <c r="J17" s="33">
        <v>0</v>
      </c>
      <c r="K17" s="31">
        <v>-26399.535679188099</v>
      </c>
      <c r="L17" s="31">
        <v>-19870.435268424</v>
      </c>
      <c r="M17" s="34">
        <f t="shared" si="2"/>
        <v>-46269.970947612099</v>
      </c>
      <c r="N17" s="35">
        <f t="shared" si="3"/>
        <v>63981.372269198902</v>
      </c>
      <c r="O17" s="33">
        <v>3251.4807469495699</v>
      </c>
      <c r="P17" s="31">
        <v>0</v>
      </c>
      <c r="Q17" s="34">
        <f t="shared" si="4"/>
        <v>3251.4807469495699</v>
      </c>
      <c r="R17" s="36">
        <f t="shared" si="5"/>
        <v>67232.853016148467</v>
      </c>
      <c r="S17" s="103">
        <v>-166.9299033310165</v>
      </c>
      <c r="T17" s="103">
        <v>-174.33365649490059</v>
      </c>
      <c r="U17" s="103">
        <f t="shared" si="6"/>
        <v>-341.26355982591713</v>
      </c>
      <c r="V17" s="36">
        <f t="shared" si="7"/>
        <v>66891.589456322545</v>
      </c>
    </row>
    <row r="18" spans="1:35" s="17" customFormat="1" ht="15" customHeight="1">
      <c r="A18" s="18"/>
      <c r="B18" s="19" t="s">
        <v>25</v>
      </c>
      <c r="C18" s="20">
        <v>101.2</v>
      </c>
      <c r="D18" s="21">
        <v>4713.6320886604399</v>
      </c>
      <c r="E18" s="22">
        <v>0</v>
      </c>
      <c r="F18" s="22">
        <v>0</v>
      </c>
      <c r="G18" s="22">
        <f t="shared" si="0"/>
        <v>4713.6320886604399</v>
      </c>
      <c r="H18" s="23">
        <f t="shared" si="1"/>
        <v>0</v>
      </c>
      <c r="I18" s="20">
        <v>101</v>
      </c>
      <c r="J18" s="24">
        <v>0</v>
      </c>
      <c r="K18" s="22">
        <v>0</v>
      </c>
      <c r="L18" s="22">
        <v>0</v>
      </c>
      <c r="M18" s="25">
        <f t="shared" si="2"/>
        <v>0</v>
      </c>
      <c r="N18" s="26">
        <f t="shared" si="3"/>
        <v>4713.6320886604399</v>
      </c>
      <c r="O18" s="24">
        <v>4343.14675284847</v>
      </c>
      <c r="P18" s="22">
        <v>0</v>
      </c>
      <c r="Q18" s="25">
        <f t="shared" si="4"/>
        <v>4343.14675284847</v>
      </c>
      <c r="R18" s="27">
        <f t="shared" si="5"/>
        <v>9056.778841508909</v>
      </c>
      <c r="S18" s="102">
        <v>330.2001266969877</v>
      </c>
      <c r="T18" s="102">
        <v>-15.915398695198819</v>
      </c>
      <c r="U18" s="102">
        <f t="shared" si="6"/>
        <v>314.28472800178889</v>
      </c>
      <c r="V18" s="27">
        <f t="shared" si="7"/>
        <v>9371.0635695106976</v>
      </c>
    </row>
    <row r="19" spans="1:35" s="17" customFormat="1" ht="15" customHeight="1">
      <c r="A19" s="18"/>
      <c r="B19" s="28" t="s">
        <v>26</v>
      </c>
      <c r="C19" s="29">
        <v>95.7</v>
      </c>
      <c r="D19" s="30">
        <v>0</v>
      </c>
      <c r="E19" s="31">
        <v>-1689.3608691884799</v>
      </c>
      <c r="F19" s="31">
        <v>-2357.0438293861798</v>
      </c>
      <c r="G19" s="31">
        <f t="shared" si="0"/>
        <v>-4046.40469857466</v>
      </c>
      <c r="H19" s="32">
        <f t="shared" si="1"/>
        <v>-4046.40469857466</v>
      </c>
      <c r="I19" s="29">
        <v>96.4</v>
      </c>
      <c r="J19" s="33">
        <v>0</v>
      </c>
      <c r="K19" s="31">
        <v>-2374.93060662773</v>
      </c>
      <c r="L19" s="31">
        <v>0</v>
      </c>
      <c r="M19" s="34">
        <f t="shared" si="2"/>
        <v>-2374.93060662773</v>
      </c>
      <c r="N19" s="35">
        <f t="shared" si="3"/>
        <v>-6421.3353052023904</v>
      </c>
      <c r="O19" s="33">
        <v>1237.98628100476</v>
      </c>
      <c r="P19" s="31">
        <v>-6640.2794458488297</v>
      </c>
      <c r="Q19" s="34">
        <f t="shared" si="4"/>
        <v>-5402.2931648440699</v>
      </c>
      <c r="R19" s="36">
        <f t="shared" si="5"/>
        <v>-11823.62847004646</v>
      </c>
      <c r="S19" s="103">
        <v>163.79429571792517</v>
      </c>
      <c r="T19" s="103">
        <v>-1.09073489169823</v>
      </c>
      <c r="U19" s="103">
        <f t="shared" si="6"/>
        <v>162.70356082622695</v>
      </c>
      <c r="V19" s="36">
        <f t="shared" si="7"/>
        <v>-11660.924909220234</v>
      </c>
    </row>
    <row r="20" spans="1:35" s="17" customFormat="1" ht="15" customHeight="1">
      <c r="A20" s="18"/>
      <c r="B20" s="19" t="s">
        <v>27</v>
      </c>
      <c r="C20" s="20">
        <v>75.2</v>
      </c>
      <c r="D20" s="21">
        <v>0</v>
      </c>
      <c r="E20" s="22">
        <v>-19476.778088135201</v>
      </c>
      <c r="F20" s="22">
        <v>-27174.548935193299</v>
      </c>
      <c r="G20" s="22">
        <f t="shared" si="0"/>
        <v>-46651.3270233285</v>
      </c>
      <c r="H20" s="23">
        <f t="shared" si="1"/>
        <v>-46651.3270233285</v>
      </c>
      <c r="I20" s="20">
        <v>86.6</v>
      </c>
      <c r="J20" s="24">
        <v>-17424.8967589063</v>
      </c>
      <c r="K20" s="22">
        <v>0</v>
      </c>
      <c r="L20" s="22">
        <v>0</v>
      </c>
      <c r="M20" s="25">
        <f t="shared" si="2"/>
        <v>-17424.8967589063</v>
      </c>
      <c r="N20" s="26">
        <f t="shared" si="3"/>
        <v>-64076.223782234796</v>
      </c>
      <c r="O20" s="24">
        <v>902.00067109765803</v>
      </c>
      <c r="P20" s="22">
        <v>0</v>
      </c>
      <c r="Q20" s="25">
        <f t="shared" si="4"/>
        <v>902.00067109765803</v>
      </c>
      <c r="R20" s="27">
        <f t="shared" si="5"/>
        <v>-63174.223111137137</v>
      </c>
      <c r="S20" s="102">
        <v>455.40001347309351</v>
      </c>
      <c r="T20" s="102">
        <v>-5.1726843505650759</v>
      </c>
      <c r="U20" s="102">
        <f t="shared" si="6"/>
        <v>450.22732912252843</v>
      </c>
      <c r="V20" s="27">
        <f t="shared" si="7"/>
        <v>-62723.995782014608</v>
      </c>
    </row>
    <row r="21" spans="1:35" s="17" customFormat="1" ht="15" customHeight="1">
      <c r="A21" s="18"/>
      <c r="B21" s="28" t="s">
        <v>28</v>
      </c>
      <c r="C21" s="29">
        <v>79.8</v>
      </c>
      <c r="D21" s="30">
        <v>0</v>
      </c>
      <c r="E21" s="31">
        <v>-4001.98671291145</v>
      </c>
      <c r="F21" s="31">
        <v>-5583.6844921622496</v>
      </c>
      <c r="G21" s="31">
        <f t="shared" si="0"/>
        <v>-9585.6712050737005</v>
      </c>
      <c r="H21" s="32">
        <f t="shared" si="1"/>
        <v>-9585.6712050737005</v>
      </c>
      <c r="I21" s="29">
        <v>88</v>
      </c>
      <c r="J21" s="33">
        <v>-8090.8370540992501</v>
      </c>
      <c r="K21" s="31">
        <v>0</v>
      </c>
      <c r="L21" s="31">
        <v>0</v>
      </c>
      <c r="M21" s="34">
        <f t="shared" si="2"/>
        <v>-8090.8370540992501</v>
      </c>
      <c r="N21" s="35">
        <f t="shared" si="3"/>
        <v>-17676.508259172952</v>
      </c>
      <c r="O21" s="33">
        <v>247.217863428366</v>
      </c>
      <c r="P21" s="31">
        <v>0</v>
      </c>
      <c r="Q21" s="34">
        <f t="shared" si="4"/>
        <v>247.217863428366</v>
      </c>
      <c r="R21" s="36">
        <f t="shared" si="5"/>
        <v>-17429.290395744585</v>
      </c>
      <c r="S21" s="103">
        <v>119.12735220863671</v>
      </c>
      <c r="T21" s="103">
        <v>-1.2099595729652792</v>
      </c>
      <c r="U21" s="103">
        <f t="shared" si="6"/>
        <v>117.91739263567143</v>
      </c>
      <c r="V21" s="36">
        <f t="shared" si="7"/>
        <v>-17311.373003108914</v>
      </c>
    </row>
    <row r="22" spans="1:35" s="17" customFormat="1" ht="15" customHeight="1">
      <c r="A22" s="18"/>
      <c r="B22" s="19" t="s">
        <v>29</v>
      </c>
      <c r="C22" s="20">
        <v>74.2</v>
      </c>
      <c r="D22" s="21">
        <v>0</v>
      </c>
      <c r="E22" s="22">
        <v>-182500.46826930199</v>
      </c>
      <c r="F22" s="22">
        <v>-254629.78954927801</v>
      </c>
      <c r="G22" s="22">
        <f t="shared" si="0"/>
        <v>-437130.25781858002</v>
      </c>
      <c r="H22" s="23">
        <f t="shared" si="1"/>
        <v>-437130.25781858002</v>
      </c>
      <c r="I22" s="20">
        <v>86.3</v>
      </c>
      <c r="J22" s="24">
        <v>-1964.90202331148</v>
      </c>
      <c r="K22" s="22">
        <v>0</v>
      </c>
      <c r="L22" s="22">
        <v>0</v>
      </c>
      <c r="M22" s="25">
        <f t="shared" si="2"/>
        <v>-1964.90202331148</v>
      </c>
      <c r="N22" s="26">
        <f t="shared" si="3"/>
        <v>-439095.15984189149</v>
      </c>
      <c r="O22" s="24">
        <v>7575.6211639511503</v>
      </c>
      <c r="P22" s="22">
        <v>0</v>
      </c>
      <c r="Q22" s="25">
        <f t="shared" si="4"/>
        <v>7575.6211639511503</v>
      </c>
      <c r="R22" s="27">
        <f t="shared" si="5"/>
        <v>-431519.53867794032</v>
      </c>
      <c r="S22" s="102">
        <v>-29078.335098089457</v>
      </c>
      <c r="T22" s="102">
        <v>-45.088936924695972</v>
      </c>
      <c r="U22" s="102">
        <f t="shared" si="6"/>
        <v>-29123.424035014152</v>
      </c>
      <c r="V22" s="27">
        <f t="shared" si="7"/>
        <v>-460642.9627129545</v>
      </c>
    </row>
    <row r="23" spans="1:35" s="17" customFormat="1" ht="15" customHeight="1">
      <c r="A23" s="18"/>
      <c r="B23" s="28" t="s">
        <v>30</v>
      </c>
      <c r="C23" s="29">
        <v>79.5</v>
      </c>
      <c r="D23" s="30">
        <v>0</v>
      </c>
      <c r="E23" s="31">
        <v>-52524.673619003501</v>
      </c>
      <c r="F23" s="31">
        <v>-73283.902866571603</v>
      </c>
      <c r="G23" s="31">
        <f t="shared" si="0"/>
        <v>-125808.5764855751</v>
      </c>
      <c r="H23" s="32">
        <f t="shared" si="1"/>
        <v>-125808.5764855751</v>
      </c>
      <c r="I23" s="29">
        <v>87.9</v>
      </c>
      <c r="J23" s="33">
        <v>-135637.08109983199</v>
      </c>
      <c r="K23" s="31">
        <v>0</v>
      </c>
      <c r="L23" s="31">
        <v>0</v>
      </c>
      <c r="M23" s="34">
        <f t="shared" si="2"/>
        <v>-135637.08109983199</v>
      </c>
      <c r="N23" s="35">
        <f t="shared" si="3"/>
        <v>-261445.65758540708</v>
      </c>
      <c r="O23" s="33">
        <v>3185.8689447678798</v>
      </c>
      <c r="P23" s="31">
        <v>0</v>
      </c>
      <c r="Q23" s="34">
        <f t="shared" si="4"/>
        <v>3185.8689447678798</v>
      </c>
      <c r="R23" s="36">
        <f t="shared" si="5"/>
        <v>-258259.78864063919</v>
      </c>
      <c r="S23" s="103">
        <v>1450.4027124429542</v>
      </c>
      <c r="T23" s="103">
        <v>-16.013105656966566</v>
      </c>
      <c r="U23" s="103">
        <f t="shared" si="6"/>
        <v>1434.3896067859876</v>
      </c>
      <c r="V23" s="36">
        <f t="shared" si="7"/>
        <v>-256825.3990338532</v>
      </c>
    </row>
    <row r="24" spans="1:35" s="17" customFormat="1" ht="15" customHeight="1">
      <c r="A24" s="18"/>
      <c r="B24" s="19" t="s">
        <v>31</v>
      </c>
      <c r="C24" s="20">
        <v>85.7</v>
      </c>
      <c r="D24" s="21">
        <v>0</v>
      </c>
      <c r="E24" s="22">
        <v>-87736.009424149001</v>
      </c>
      <c r="F24" s="22">
        <v>-122411.749555616</v>
      </c>
      <c r="G24" s="22">
        <f t="shared" si="0"/>
        <v>-210147.758979765</v>
      </c>
      <c r="H24" s="23">
        <f t="shared" si="1"/>
        <v>-210147.758979765</v>
      </c>
      <c r="I24" s="20">
        <v>90.4</v>
      </c>
      <c r="J24" s="24">
        <v>0</v>
      </c>
      <c r="K24" s="22">
        <v>0</v>
      </c>
      <c r="L24" s="22">
        <v>0</v>
      </c>
      <c r="M24" s="25">
        <f t="shared" si="2"/>
        <v>0</v>
      </c>
      <c r="N24" s="26">
        <f t="shared" si="3"/>
        <v>-210147.758979765</v>
      </c>
      <c r="O24" s="24">
        <v>9132.8280721517895</v>
      </c>
      <c r="P24" s="22">
        <v>0</v>
      </c>
      <c r="Q24" s="25">
        <f t="shared" si="4"/>
        <v>9132.8280721517895</v>
      </c>
      <c r="R24" s="27">
        <f t="shared" si="5"/>
        <v>-201014.93090761322</v>
      </c>
      <c r="S24" s="102">
        <v>3432.0432020299831</v>
      </c>
      <c r="T24" s="102">
        <v>-27.969878379017114</v>
      </c>
      <c r="U24" s="102">
        <f t="shared" si="6"/>
        <v>3404.0733236509659</v>
      </c>
      <c r="V24" s="27">
        <f t="shared" si="7"/>
        <v>-197610.85758396226</v>
      </c>
    </row>
    <row r="25" spans="1:35" s="17" customFormat="1" ht="15" customHeight="1">
      <c r="A25" s="18"/>
      <c r="B25" s="28" t="s">
        <v>32</v>
      </c>
      <c r="C25" s="29">
        <v>73.400000000000006</v>
      </c>
      <c r="D25" s="30">
        <v>0</v>
      </c>
      <c r="E25" s="31">
        <v>-97357.734830991103</v>
      </c>
      <c r="F25" s="31">
        <v>-135836.25163322099</v>
      </c>
      <c r="G25" s="31">
        <f t="shared" si="0"/>
        <v>-233193.9864642121</v>
      </c>
      <c r="H25" s="32">
        <f t="shared" si="1"/>
        <v>-233193.9864642121</v>
      </c>
      <c r="I25" s="29">
        <v>86.1</v>
      </c>
      <c r="J25" s="33">
        <v>-3690.5021554362402</v>
      </c>
      <c r="K25" s="31">
        <v>0</v>
      </c>
      <c r="L25" s="31">
        <v>0</v>
      </c>
      <c r="M25" s="34">
        <f t="shared" si="2"/>
        <v>-3690.5021554362402</v>
      </c>
      <c r="N25" s="35">
        <f t="shared" si="3"/>
        <v>-236884.48861964833</v>
      </c>
      <c r="O25" s="33">
        <v>3842.54589343721</v>
      </c>
      <c r="P25" s="31">
        <v>0</v>
      </c>
      <c r="Q25" s="34">
        <f t="shared" si="4"/>
        <v>3842.54589343721</v>
      </c>
      <c r="R25" s="36">
        <f t="shared" si="5"/>
        <v>-233041.94272621113</v>
      </c>
      <c r="S25" s="103">
        <v>2175.0098534899653</v>
      </c>
      <c r="T25" s="103">
        <v>1383.4691848203838</v>
      </c>
      <c r="U25" s="103">
        <f t="shared" si="6"/>
        <v>3558.4790383103491</v>
      </c>
      <c r="V25" s="36">
        <f t="shared" si="7"/>
        <v>-229483.46368790077</v>
      </c>
    </row>
    <row r="26" spans="1:35" s="17" customFormat="1" ht="15" customHeight="1">
      <c r="A26" s="18"/>
      <c r="B26" s="19" t="s">
        <v>33</v>
      </c>
      <c r="C26" s="20">
        <v>95.2</v>
      </c>
      <c r="D26" s="21">
        <v>0</v>
      </c>
      <c r="E26" s="22">
        <v>-8738.7632993917396</v>
      </c>
      <c r="F26" s="22">
        <v>-12192.5684955591</v>
      </c>
      <c r="G26" s="22">
        <f t="shared" si="0"/>
        <v>-20931.331794950842</v>
      </c>
      <c r="H26" s="23">
        <f t="shared" si="1"/>
        <v>-20931.331794950842</v>
      </c>
      <c r="I26" s="20">
        <v>96</v>
      </c>
      <c r="J26" s="24">
        <v>-13593.3552928716</v>
      </c>
      <c r="K26" s="22">
        <v>-19231.785955853</v>
      </c>
      <c r="L26" s="22">
        <v>0</v>
      </c>
      <c r="M26" s="25">
        <f t="shared" si="2"/>
        <v>-32825.141248724598</v>
      </c>
      <c r="N26" s="26">
        <f t="shared" si="3"/>
        <v>-53756.47304367544</v>
      </c>
      <c r="O26" s="24">
        <v>5186.5899561297101</v>
      </c>
      <c r="P26" s="22">
        <v>0</v>
      </c>
      <c r="Q26" s="25">
        <f t="shared" si="4"/>
        <v>5186.5899561297101</v>
      </c>
      <c r="R26" s="27">
        <f t="shared" si="5"/>
        <v>-48569.883087545728</v>
      </c>
      <c r="S26" s="102">
        <v>536.82542424659562</v>
      </c>
      <c r="T26" s="102">
        <v>-4.9958392330743369</v>
      </c>
      <c r="U26" s="102">
        <f t="shared" si="6"/>
        <v>531.8295850135213</v>
      </c>
      <c r="V26" s="27">
        <f t="shared" si="7"/>
        <v>-48038.05350253221</v>
      </c>
    </row>
    <row r="27" spans="1:35" s="17" customFormat="1" ht="15" customHeight="1">
      <c r="A27" s="18"/>
      <c r="B27" s="28" t="s">
        <v>34</v>
      </c>
      <c r="C27" s="29">
        <v>106.9</v>
      </c>
      <c r="D27" s="30">
        <v>67931.2258595077</v>
      </c>
      <c r="E27" s="31">
        <v>0</v>
      </c>
      <c r="F27" s="31">
        <v>0</v>
      </c>
      <c r="G27" s="31">
        <f t="shared" si="0"/>
        <v>67931.2258595077</v>
      </c>
      <c r="H27" s="32">
        <f t="shared" si="1"/>
        <v>0</v>
      </c>
      <c r="I27" s="29">
        <v>105.6</v>
      </c>
      <c r="J27" s="33">
        <v>0</v>
      </c>
      <c r="K27" s="31">
        <v>-55244.3745550124</v>
      </c>
      <c r="L27" s="31">
        <v>-3093.7330622435402</v>
      </c>
      <c r="M27" s="34">
        <f t="shared" si="2"/>
        <v>-58338.107617255941</v>
      </c>
      <c r="N27" s="35">
        <f t="shared" si="3"/>
        <v>9593.1182422517595</v>
      </c>
      <c r="O27" s="33">
        <v>10612.8183888247</v>
      </c>
      <c r="P27" s="31">
        <v>0</v>
      </c>
      <c r="Q27" s="34">
        <f t="shared" si="4"/>
        <v>10612.8183888247</v>
      </c>
      <c r="R27" s="36">
        <f t="shared" si="5"/>
        <v>20205.93663107646</v>
      </c>
      <c r="S27" s="103">
        <v>430.72527776162326</v>
      </c>
      <c r="T27" s="103">
        <v>-22.832513324402274</v>
      </c>
      <c r="U27" s="103">
        <f t="shared" si="6"/>
        <v>407.89276443722099</v>
      </c>
      <c r="V27" s="36">
        <f t="shared" si="7"/>
        <v>20613.82939551368</v>
      </c>
    </row>
    <row r="28" spans="1:35" s="17" customFormat="1" ht="15" customHeight="1">
      <c r="A28" s="18"/>
      <c r="B28" s="19" t="s">
        <v>35</v>
      </c>
      <c r="C28" s="20">
        <v>66.3</v>
      </c>
      <c r="D28" s="21">
        <v>0</v>
      </c>
      <c r="E28" s="22">
        <v>-175567.407151305</v>
      </c>
      <c r="F28" s="22">
        <v>-244956.58755615799</v>
      </c>
      <c r="G28" s="22">
        <f t="shared" si="0"/>
        <v>-420523.99470746296</v>
      </c>
      <c r="H28" s="23">
        <f t="shared" si="1"/>
        <v>-420523.99470746296</v>
      </c>
      <c r="I28" s="20">
        <v>84.8</v>
      </c>
      <c r="J28" s="24">
        <v>-69089.868820356904</v>
      </c>
      <c r="K28" s="22">
        <v>0</v>
      </c>
      <c r="L28" s="22">
        <v>0</v>
      </c>
      <c r="M28" s="25">
        <f t="shared" si="2"/>
        <v>-69089.868820356904</v>
      </c>
      <c r="N28" s="26">
        <f t="shared" si="3"/>
        <v>-489613.86352781986</v>
      </c>
      <c r="O28" s="24">
        <v>4612.6934617467496</v>
      </c>
      <c r="P28" s="22">
        <v>0</v>
      </c>
      <c r="Q28" s="25">
        <f t="shared" si="4"/>
        <v>4612.6934617467496</v>
      </c>
      <c r="R28" s="27">
        <f t="shared" si="5"/>
        <v>-485001.17006607313</v>
      </c>
      <c r="S28" s="102">
        <v>2894.5081727023125</v>
      </c>
      <c r="T28" s="102">
        <v>-33.03339806896448</v>
      </c>
      <c r="U28" s="102">
        <f t="shared" si="6"/>
        <v>2861.4747746333483</v>
      </c>
      <c r="V28" s="27">
        <f t="shared" si="7"/>
        <v>-482139.69529143977</v>
      </c>
    </row>
    <row r="29" spans="1:35" s="17" customFormat="1" ht="15" customHeight="1">
      <c r="A29" s="18"/>
      <c r="B29" s="28" t="s">
        <v>36</v>
      </c>
      <c r="C29" s="29">
        <v>95.2</v>
      </c>
      <c r="D29" s="30">
        <v>0</v>
      </c>
      <c r="E29" s="31">
        <v>-4587.8019009578102</v>
      </c>
      <c r="F29" s="31">
        <v>-6401.0303294720998</v>
      </c>
      <c r="G29" s="31">
        <f t="shared" si="0"/>
        <v>-10988.832230429911</v>
      </c>
      <c r="H29" s="32">
        <f t="shared" si="1"/>
        <v>-10988.832230429911</v>
      </c>
      <c r="I29" s="29">
        <v>96.1</v>
      </c>
      <c r="J29" s="33">
        <v>-22607.0811571829</v>
      </c>
      <c r="K29" s="31">
        <v>-12972.220049085799</v>
      </c>
      <c r="L29" s="31">
        <v>0</v>
      </c>
      <c r="M29" s="34">
        <f t="shared" si="2"/>
        <v>-35579.301206268698</v>
      </c>
      <c r="N29" s="35">
        <f t="shared" si="3"/>
        <v>-46568.133436698612</v>
      </c>
      <c r="O29" s="33">
        <v>2815.1592984353201</v>
      </c>
      <c r="P29" s="31">
        <v>-108832.72625211001</v>
      </c>
      <c r="Q29" s="34">
        <f t="shared" si="4"/>
        <v>-106017.56695367469</v>
      </c>
      <c r="R29" s="36">
        <f t="shared" si="5"/>
        <v>-152585.7003903733</v>
      </c>
      <c r="S29" s="103">
        <v>340.54324256757491</v>
      </c>
      <c r="T29" s="103">
        <v>-1.4186894519091584</v>
      </c>
      <c r="U29" s="103">
        <f t="shared" si="6"/>
        <v>339.12455311566578</v>
      </c>
      <c r="V29" s="36">
        <f t="shared" si="7"/>
        <v>-152246.57583725764</v>
      </c>
    </row>
    <row r="30" spans="1:35" s="17" customFormat="1" ht="15" customHeight="1">
      <c r="A30" s="18"/>
      <c r="B30" s="19" t="s">
        <v>37</v>
      </c>
      <c r="C30" s="20">
        <v>148.6</v>
      </c>
      <c r="D30" s="21">
        <v>314455.38219945598</v>
      </c>
      <c r="E30" s="22">
        <v>0</v>
      </c>
      <c r="F30" s="22">
        <v>0</v>
      </c>
      <c r="G30" s="22">
        <f t="shared" si="0"/>
        <v>314455.38219945598</v>
      </c>
      <c r="H30" s="23">
        <f t="shared" si="1"/>
        <v>0</v>
      </c>
      <c r="I30" s="20">
        <v>139.4</v>
      </c>
      <c r="J30" s="24">
        <v>0</v>
      </c>
      <c r="K30" s="22">
        <v>-68738.256458335294</v>
      </c>
      <c r="L30" s="22">
        <v>-31128.300184261199</v>
      </c>
      <c r="M30" s="25">
        <f t="shared" si="2"/>
        <v>-99866.556642596493</v>
      </c>
      <c r="N30" s="26">
        <f t="shared" si="3"/>
        <v>214588.82555685949</v>
      </c>
      <c r="O30" s="24">
        <v>6896.9174161412702</v>
      </c>
      <c r="P30" s="22">
        <v>0</v>
      </c>
      <c r="Q30" s="25">
        <f t="shared" si="4"/>
        <v>6896.9174161412702</v>
      </c>
      <c r="R30" s="27">
        <f t="shared" si="5"/>
        <v>221485.74297300077</v>
      </c>
      <c r="S30" s="102">
        <v>-666.01974767404795</v>
      </c>
      <c r="T30" s="102">
        <v>-513.45460222196584</v>
      </c>
      <c r="U30" s="102">
        <f t="shared" si="6"/>
        <v>-1179.4743498960138</v>
      </c>
      <c r="V30" s="27">
        <f t="shared" si="7"/>
        <v>220306.26862310476</v>
      </c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</row>
    <row r="31" spans="1:35" s="17" customFormat="1" ht="15" customHeight="1">
      <c r="A31" s="18"/>
      <c r="B31" s="37" t="s">
        <v>38</v>
      </c>
      <c r="C31" s="38">
        <v>65.099999999999994</v>
      </c>
      <c r="D31" s="39">
        <v>0</v>
      </c>
      <c r="E31" s="40">
        <v>-43520.575365235301</v>
      </c>
      <c r="F31" s="40">
        <v>-60721.131575186002</v>
      </c>
      <c r="G31" s="40">
        <f t="shared" si="0"/>
        <v>-104241.70694042131</v>
      </c>
      <c r="H31" s="41">
        <f t="shared" si="1"/>
        <v>-104241.70694042131</v>
      </c>
      <c r="I31" s="38">
        <v>84.7</v>
      </c>
      <c r="J31" s="42">
        <v>-4197.4454327793701</v>
      </c>
      <c r="K31" s="40">
        <v>0</v>
      </c>
      <c r="L31" s="40">
        <v>0</v>
      </c>
      <c r="M31" s="43">
        <f t="shared" si="2"/>
        <v>-4197.4454327793701</v>
      </c>
      <c r="N31" s="44">
        <f t="shared" si="3"/>
        <v>-108439.15237320068</v>
      </c>
      <c r="O31" s="42">
        <v>1140.6539685139201</v>
      </c>
      <c r="P31" s="40">
        <v>-19387.554369948699</v>
      </c>
      <c r="Q31" s="43">
        <f t="shared" si="4"/>
        <v>-18246.900401434777</v>
      </c>
      <c r="R31" s="45">
        <f t="shared" si="5"/>
        <v>-126686.05277463545</v>
      </c>
      <c r="S31" s="104">
        <v>692.84576037270335</v>
      </c>
      <c r="T31" s="104">
        <v>-6406.1514365494249</v>
      </c>
      <c r="U31" s="104">
        <f t="shared" si="6"/>
        <v>-5713.305676176722</v>
      </c>
      <c r="V31" s="45">
        <f t="shared" si="7"/>
        <v>-132399.35845081217</v>
      </c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</row>
    <row r="32" spans="1:35" s="17" customFormat="1" ht="18.75" customHeight="1">
      <c r="A32" s="18"/>
      <c r="B32" s="46" t="s">
        <v>6</v>
      </c>
      <c r="C32" s="47">
        <v>100</v>
      </c>
      <c r="D32" s="48">
        <f>SUM(D6:D31)</f>
        <v>1406129.7029157185</v>
      </c>
      <c r="E32" s="49">
        <f>SUM(E6:E31)</f>
        <v>-1406129.702915719</v>
      </c>
      <c r="F32" s="49">
        <f>SUM(F6:F31)</f>
        <v>-1961871.7350581351</v>
      </c>
      <c r="G32" s="49">
        <f>SUM(G6:G31)</f>
        <v>-1961871.7350581363</v>
      </c>
      <c r="H32" s="50">
        <f>SUM(H6:H31)</f>
        <v>-3368001.4379738541</v>
      </c>
      <c r="I32" s="51"/>
      <c r="J32" s="52">
        <f t="shared" ref="J32:R32" si="8">SUM(J6:J31)</f>
        <v>-347489.94755585445</v>
      </c>
      <c r="K32" s="49">
        <f t="shared" si="8"/>
        <v>-231659.96503723593</v>
      </c>
      <c r="L32" s="49">
        <f t="shared" si="8"/>
        <v>-115829.98251861801</v>
      </c>
      <c r="M32" s="53">
        <f t="shared" si="8"/>
        <v>-694979.89511170844</v>
      </c>
      <c r="N32" s="54">
        <f t="shared" si="8"/>
        <v>-2656851.6301698438</v>
      </c>
      <c r="O32" s="52">
        <f t="shared" si="8"/>
        <v>121859.21402538671</v>
      </c>
      <c r="P32" s="49">
        <f t="shared" si="8"/>
        <v>-365577.64207616099</v>
      </c>
      <c r="Q32" s="53">
        <f t="shared" si="8"/>
        <v>-243718.42805077432</v>
      </c>
      <c r="R32" s="55">
        <f t="shared" si="8"/>
        <v>-2900570.0582206179</v>
      </c>
      <c r="S32" s="55">
        <f>SUM(S6:S31)</f>
        <v>7.9808160080574453E-11</v>
      </c>
      <c r="T32" s="55">
        <f>SUM(T6:T31)</f>
        <v>4.8385118134319782E-10</v>
      </c>
      <c r="U32" s="55">
        <f>SUM(U6:U31)</f>
        <v>5.6206772569566965E-10</v>
      </c>
      <c r="V32" s="55">
        <f>SUM(V6:V31)</f>
        <v>-2900570.0582206184</v>
      </c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</row>
    <row r="33" spans="1:28" ht="27" customHeight="1">
      <c r="B33" s="119" t="s">
        <v>39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01"/>
      <c r="T33" s="101"/>
      <c r="U33" s="101"/>
      <c r="V33" s="101"/>
      <c r="W33" s="56"/>
      <c r="X33" s="56"/>
      <c r="Y33" s="56"/>
      <c r="Z33" s="56"/>
      <c r="AA33" s="56"/>
      <c r="AB33" s="56"/>
    </row>
    <row r="34" spans="1:28" ht="19.5" customHeight="1">
      <c r="B34" s="105" t="s">
        <v>78</v>
      </c>
      <c r="C34" s="105"/>
      <c r="D34" s="105"/>
      <c r="E34" s="105"/>
      <c r="F34" s="105"/>
      <c r="G34" s="105"/>
      <c r="H34" s="105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56"/>
      <c r="X34" s="56"/>
      <c r="Y34" s="56"/>
      <c r="Z34" s="56"/>
      <c r="AA34" s="56"/>
      <c r="AB34" s="56"/>
    </row>
    <row r="35" spans="1:28" ht="22.5" customHeight="1">
      <c r="S35" s="107"/>
      <c r="T35" s="107"/>
      <c r="U35" s="107"/>
      <c r="V35" s="107"/>
    </row>
    <row r="36" spans="1:28" s="17" customFormat="1">
      <c r="A36" s="18"/>
      <c r="B36" s="57"/>
      <c r="C36" s="58"/>
      <c r="D36" s="59" t="s">
        <v>40</v>
      </c>
      <c r="E36" s="60" t="s">
        <v>41</v>
      </c>
      <c r="F36" s="58"/>
      <c r="G36" s="59" t="s">
        <v>42</v>
      </c>
      <c r="H36" s="60" t="s">
        <v>43</v>
      </c>
      <c r="I36" s="59" t="s">
        <v>44</v>
      </c>
      <c r="J36" s="60" t="s">
        <v>45</v>
      </c>
      <c r="K36" s="60"/>
      <c r="L36" s="60"/>
      <c r="M36" s="59" t="s">
        <v>46</v>
      </c>
      <c r="N36" s="60" t="s">
        <v>47</v>
      </c>
      <c r="O36" s="60"/>
      <c r="P36" s="60"/>
      <c r="Q36" s="59" t="s">
        <v>48</v>
      </c>
      <c r="R36" s="61">
        <v>2010</v>
      </c>
      <c r="S36" s="106"/>
      <c r="T36" s="106"/>
      <c r="U36" s="106"/>
      <c r="V36" s="106"/>
    </row>
  </sheetData>
  <mergeCells count="19">
    <mergeCell ref="D3:H3"/>
    <mergeCell ref="J3:M3"/>
    <mergeCell ref="B1:V1"/>
    <mergeCell ref="S3:S5"/>
    <mergeCell ref="V3:V5"/>
    <mergeCell ref="T3:T5"/>
    <mergeCell ref="U3:U5"/>
    <mergeCell ref="B33:R33"/>
    <mergeCell ref="K4:K5"/>
    <mergeCell ref="L4:L5"/>
    <mergeCell ref="J4:J5"/>
    <mergeCell ref="M4:M5"/>
    <mergeCell ref="C3:C5"/>
    <mergeCell ref="I3:I5"/>
    <mergeCell ref="N3:N5"/>
    <mergeCell ref="R3:R5"/>
    <mergeCell ref="G4:H4"/>
    <mergeCell ref="D4:E4"/>
    <mergeCell ref="O3:Q4"/>
  </mergeCells>
  <conditionalFormatting sqref="C6:F31">
    <cfRule type="expression" dxfId="8" priority="1" stopIfTrue="1">
      <formula>ISBLANK(C6)</formula>
    </cfRule>
  </conditionalFormatting>
  <conditionalFormatting sqref="I6:L31">
    <cfRule type="expression" dxfId="7" priority="2" stopIfTrue="1">
      <formula>ISBLANK(I6)</formula>
    </cfRule>
  </conditionalFormatting>
  <conditionalFormatting sqref="O6:P31">
    <cfRule type="expression" dxfId="6" priority="3" stopIfTrue="1">
      <formula>ISBLANK(O6)</formula>
    </cfRule>
  </conditionalFormatting>
  <conditionalFormatting sqref="E36">
    <cfRule type="expression" dxfId="5" priority="4" stopIfTrue="1">
      <formula>ISBLANK(E36)</formula>
    </cfRule>
  </conditionalFormatting>
  <conditionalFormatting sqref="H36">
    <cfRule type="expression" dxfId="4" priority="5" stopIfTrue="1">
      <formula>ISBLANK(H36)</formula>
    </cfRule>
  </conditionalFormatting>
  <conditionalFormatting sqref="J36">
    <cfRule type="expression" dxfId="3" priority="6" stopIfTrue="1">
      <formula>ISBLANK(J36)</formula>
    </cfRule>
  </conditionalFormatting>
  <conditionalFormatting sqref="N36">
    <cfRule type="expression" dxfId="2" priority="7" stopIfTrue="1">
      <formula>ISBLANK(N36)</formula>
    </cfRule>
  </conditionalFormatting>
  <conditionalFormatting sqref="R36">
    <cfRule type="expression" dxfId="1" priority="8" stopIfTrue="1">
      <formula>ISBLANK(R36)</formula>
    </cfRule>
  </conditionalFormatting>
  <printOptions horizontalCentered="1"/>
  <pageMargins left="0.59055118110236227" right="0.59055118110236227" top="0.98425196850393704" bottom="0.86614173228346458" header="0.51181102362204722" footer="0.51181102362204722"/>
  <pageSetup paperSize="9" scale="82" orientation="landscape" r:id="rId1"/>
  <headerFooter>
    <oddHeader>&amp;L&amp;F&amp;R&amp;A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31"/>
  <sheetViews>
    <sheetView showGridLines="0" workbookViewId="0"/>
  </sheetViews>
  <sheetFormatPr baseColWidth="10" defaultColWidth="11.42578125" defaultRowHeight="12.75"/>
  <cols>
    <col min="1" max="1" width="1.42578125" style="1" customWidth="1"/>
    <col min="2" max="2" width="15.7109375" style="2" customWidth="1"/>
    <col min="3" max="3" width="7.140625" style="3" customWidth="1"/>
    <col min="4" max="4" width="14.5703125" style="3" customWidth="1"/>
    <col min="5" max="8" width="9.28515625" style="3" customWidth="1"/>
    <col min="9" max="9" width="10" style="3" customWidth="1"/>
    <col min="10" max="10" width="10.85546875" style="3" customWidth="1"/>
    <col min="11" max="11" width="12.5703125" style="3" customWidth="1"/>
    <col min="12" max="12" width="11.7109375" style="3" customWidth="1"/>
    <col min="13" max="13" width="12.42578125" style="3" customWidth="1"/>
    <col min="14" max="14" width="19.5703125" style="3" customWidth="1"/>
    <col min="15" max="15" width="2.140625" style="3" customWidth="1"/>
    <col min="16" max="16" width="13.7109375" style="3" customWidth="1"/>
    <col min="17" max="17" width="11.42578125" style="3" customWidth="1"/>
    <col min="18" max="16384" width="11.42578125" style="3"/>
  </cols>
  <sheetData>
    <row r="1" spans="1:16" ht="18" customHeight="1">
      <c r="B1" s="144" t="str">
        <f>"Zahlungen pro Kopf "&amp;Zahlungen!R36&amp;" unter Berücksichtigung der Fehlerkorrekturen"</f>
        <v>Zahlungen pro Kopf 2010 unter Berücksichtigung der Fehlerkorrekturen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4"/>
    </row>
    <row r="2" spans="1:16" ht="22.5" customHeight="1">
      <c r="B2" s="5" t="s">
        <v>49</v>
      </c>
      <c r="P2" s="62" t="str">
        <f>Zahlungen!J36</f>
        <v>FA_2010_20120518</v>
      </c>
    </row>
    <row r="3" spans="1:16" ht="21" customHeight="1">
      <c r="A3" s="6"/>
      <c r="B3" s="63"/>
      <c r="C3" s="153" t="str">
        <f>"RI "&amp;Zahlungen!R36</f>
        <v>RI 2010</v>
      </c>
      <c r="D3" s="145" t="str">
        <f>"Ressourcen-ausgleich "&amp;Zahlungen!R36</f>
        <v>Ressourcen-ausgleich 2010</v>
      </c>
      <c r="E3" s="150" t="str">
        <f>"Lastenausgleich "&amp;Zahlungen!R36</f>
        <v>Lastenausgleich 2010</v>
      </c>
      <c r="F3" s="151"/>
      <c r="G3" s="151"/>
      <c r="H3" s="152"/>
      <c r="I3" s="146" t="str">
        <f>"Härte-ausgleich "&amp;Zahlungen!R36</f>
        <v>Härte-ausgleich 2010</v>
      </c>
      <c r="J3" s="146" t="str">
        <f>"Total Zahlungen "&amp;Zahlungen!R36&amp;" Netto"</f>
        <v>Total Zahlungen 2010 Netto</v>
      </c>
      <c r="K3" s="146" t="s">
        <v>82</v>
      </c>
      <c r="L3" s="146" t="s">
        <v>79</v>
      </c>
      <c r="M3" s="146" t="s">
        <v>80</v>
      </c>
      <c r="N3" s="146" t="s">
        <v>81</v>
      </c>
      <c r="P3" s="148" t="str">
        <f>"Massgebende Bevölkerung "&amp;Zahlungen!R36</f>
        <v>Massgebende Bevölkerung 2010</v>
      </c>
    </row>
    <row r="4" spans="1:16" ht="44.25" customHeight="1">
      <c r="A4" s="6"/>
      <c r="B4" s="64"/>
      <c r="C4" s="153"/>
      <c r="D4" s="145"/>
      <c r="E4" s="65" t="s">
        <v>7</v>
      </c>
      <c r="F4" s="66" t="s">
        <v>8</v>
      </c>
      <c r="G4" s="66" t="s">
        <v>9</v>
      </c>
      <c r="H4" s="67" t="s">
        <v>6</v>
      </c>
      <c r="I4" s="147"/>
      <c r="J4" s="146"/>
      <c r="K4" s="147"/>
      <c r="L4" s="146"/>
      <c r="M4" s="147"/>
      <c r="N4" s="146"/>
      <c r="P4" s="149"/>
    </row>
    <row r="5" spans="1:16" s="17" customFormat="1" ht="15" customHeight="1">
      <c r="A5" s="18"/>
      <c r="B5" s="68" t="s">
        <v>50</v>
      </c>
      <c r="C5" s="69">
        <f>Zahlungen!C6</f>
        <v>132.19999999999999</v>
      </c>
      <c r="D5" s="70">
        <f>Zahlungen!G6/P5*1000</f>
        <v>477.58005532536612</v>
      </c>
      <c r="E5" s="71">
        <f>Zahlungen!J6/Zahlungen_pro_Kopf!$P5*1000</f>
        <v>0</v>
      </c>
      <c r="F5" s="72">
        <f>Zahlungen!K6/Zahlungen_pro_Kopf!$P5*1000</f>
        <v>-19.101203909913345</v>
      </c>
      <c r="G5" s="72">
        <f>Zahlungen!L6/Zahlungen_pro_Kopf!$P5*1000</f>
        <v>-47.477836708689637</v>
      </c>
      <c r="H5" s="73">
        <f t="shared" ref="H5:H30" si="0">SUM(E5:G5)</f>
        <v>-66.579040618602988</v>
      </c>
      <c r="I5" s="74">
        <f>Zahlungen!Q6/Zahlungen_pro_Kopf!P5*1000</f>
        <v>15.947338849703476</v>
      </c>
      <c r="J5" s="75">
        <f>Zahlungen!R6/Zahlungen_pro_Kopf!P5*1000</f>
        <v>426.94835355646666</v>
      </c>
      <c r="K5" s="108">
        <f>Zahlungen!S6/Zahlungen_pro_Kopf!P5*1000</f>
        <v>0.39865047671152953</v>
      </c>
      <c r="L5" s="108">
        <f>Zahlungen!T6/Zahlungen_pro_Kopf!P5*1000</f>
        <v>0.75385980893339088</v>
      </c>
      <c r="M5" s="108">
        <f>Zahlungen!U6/Zahlungen_pro_Kopf!P5*1000</f>
        <v>1.1525102856449205</v>
      </c>
      <c r="N5" s="75">
        <f>Zahlungen!V6/Zahlungen_pro_Kopf!P5*1000</f>
        <v>428.10086384211155</v>
      </c>
      <c r="P5" s="76">
        <v>1293367.33333333</v>
      </c>
    </row>
    <row r="6" spans="1:16" s="17" customFormat="1" ht="15" customHeight="1">
      <c r="A6" s="18"/>
      <c r="B6" s="77" t="s">
        <v>51</v>
      </c>
      <c r="C6" s="29">
        <f>Zahlungen!C7</f>
        <v>76.5</v>
      </c>
      <c r="D6" s="78">
        <f>Zahlungen!G7/P6*1000</f>
        <v>-816.92450484144138</v>
      </c>
      <c r="E6" s="79">
        <f>Zahlungen!J7/Zahlungen_pro_Kopf!$P6*1000</f>
        <v>-25.018023206892479</v>
      </c>
      <c r="F6" s="80">
        <f>Zahlungen!K7/Zahlungen_pro_Kopf!$P6*1000</f>
        <v>-22.814970056205304</v>
      </c>
      <c r="G6" s="80">
        <f>Zahlungen!L7/Zahlungen_pro_Kopf!$P6*1000</f>
        <v>-0.34359498376346881</v>
      </c>
      <c r="H6" s="81">
        <f t="shared" si="0"/>
        <v>-48.17658824686125</v>
      </c>
      <c r="I6" s="82">
        <f>Zahlungen!Q7/Zahlungen_pro_Kopf!P6*1000</f>
        <v>-37.38670225320957</v>
      </c>
      <c r="J6" s="83">
        <f>Zahlungen!R7/Zahlungen_pro_Kopf!P6*1000</f>
        <v>-902.4877953415122</v>
      </c>
      <c r="K6" s="109">
        <f>Zahlungen!S7/Zahlungen_pro_Kopf!P6*1000</f>
        <v>8.6880107325442086</v>
      </c>
      <c r="L6" s="109">
        <f>Zahlungen!T7/Zahlungen_pro_Kopf!P6*1000</f>
        <v>5.4522016818765202</v>
      </c>
      <c r="M6" s="109">
        <f>Zahlungen!U7/Zahlungen_pro_Kopf!P6*1000</f>
        <v>14.140212414420727</v>
      </c>
      <c r="N6" s="83">
        <f>Zahlungen!V7/Zahlungen_pro_Kopf!P6*1000</f>
        <v>-888.34758292709159</v>
      </c>
      <c r="P6" s="84">
        <v>964015.66666666698</v>
      </c>
    </row>
    <row r="7" spans="1:16" s="17" customFormat="1" ht="15" customHeight="1">
      <c r="A7" s="18"/>
      <c r="B7" s="85" t="s">
        <v>52</v>
      </c>
      <c r="C7" s="20">
        <f>Zahlungen!C8</f>
        <v>75.5</v>
      </c>
      <c r="D7" s="86">
        <f>Zahlungen!G8/P7*1000</f>
        <v>-873.02349653462238</v>
      </c>
      <c r="E7" s="87">
        <f>Zahlungen!J8/Zahlungen_pro_Kopf!$P7*1000</f>
        <v>-18.558523159867427</v>
      </c>
      <c r="F7" s="88">
        <f>Zahlungen!K8/Zahlungen_pro_Kopf!$P7*1000</f>
        <v>0</v>
      </c>
      <c r="G7" s="88">
        <f>Zahlungen!L8/Zahlungen_pro_Kopf!$P7*1000</f>
        <v>0</v>
      </c>
      <c r="H7" s="89">
        <f t="shared" si="0"/>
        <v>-18.558523159867427</v>
      </c>
      <c r="I7" s="90">
        <f>Zahlungen!Q8/Zahlungen_pro_Kopf!P7*1000</f>
        <v>-50.164189785459413</v>
      </c>
      <c r="J7" s="91">
        <f>Zahlungen!R8/Zahlungen_pro_Kopf!P7*1000</f>
        <v>-941.74620947994924</v>
      </c>
      <c r="K7" s="110">
        <f>Zahlungen!S8/Zahlungen_pro_Kopf!P7*1000</f>
        <v>8.7466108631138333</v>
      </c>
      <c r="L7" s="110">
        <f>Zahlungen!T8/Zahlungen_pro_Kopf!P7*1000</f>
        <v>-9.6494074887472206E-2</v>
      </c>
      <c r="M7" s="110">
        <f>Zahlungen!U8/Zahlungen_pro_Kopf!P7*1000</f>
        <v>8.650116788226363</v>
      </c>
      <c r="N7" s="91">
        <f>Zahlungen!V8/Zahlungen_pro_Kopf!P7*1000</f>
        <v>-933.0960926917229</v>
      </c>
      <c r="P7" s="76">
        <v>355971.33333333302</v>
      </c>
    </row>
    <row r="8" spans="1:16" s="17" customFormat="1" ht="15" customHeight="1">
      <c r="A8" s="18"/>
      <c r="B8" s="77" t="s">
        <v>53</v>
      </c>
      <c r="C8" s="29">
        <f>Zahlungen!C9</f>
        <v>58</v>
      </c>
      <c r="D8" s="78">
        <f>Zahlungen!G9/P8*1000</f>
        <v>-2061.0836633219133</v>
      </c>
      <c r="E8" s="79">
        <f>Zahlungen!J9/Zahlungen_pro_Kopf!$P8*1000</f>
        <v>-310.33043829026371</v>
      </c>
      <c r="F8" s="80">
        <f>Zahlungen!K9/Zahlungen_pro_Kopf!$P8*1000</f>
        <v>0</v>
      </c>
      <c r="G8" s="80">
        <f>Zahlungen!L9/Zahlungen_pro_Kopf!$P8*1000</f>
        <v>0</v>
      </c>
      <c r="H8" s="81">
        <f t="shared" si="0"/>
        <v>-310.33043829026371</v>
      </c>
      <c r="I8" s="82">
        <f>Zahlungen!Q9/Zahlungen_pro_Kopf!P8*1000</f>
        <v>16.873983786445852</v>
      </c>
      <c r="J8" s="83">
        <f>Zahlungen!R9/Zahlungen_pro_Kopf!P8*1000</f>
        <v>-2354.5401178257312</v>
      </c>
      <c r="K8" s="109">
        <f>Zahlungen!S9/Zahlungen_pro_Kopf!P8*1000</f>
        <v>8.2679871587020841</v>
      </c>
      <c r="L8" s="109">
        <f>Zahlungen!T9/Zahlungen_pro_Kopf!P8*1000</f>
        <v>-0.12081970561561411</v>
      </c>
      <c r="M8" s="109">
        <f>Zahlungen!U9/Zahlungen_pro_Kopf!P8*1000</f>
        <v>8.1471674530864693</v>
      </c>
      <c r="N8" s="83">
        <f>Zahlungen!V9/Zahlungen_pro_Kopf!P8*1000</f>
        <v>-2346.3929503726449</v>
      </c>
      <c r="P8" s="84">
        <v>34664</v>
      </c>
    </row>
    <row r="9" spans="1:16" s="17" customFormat="1" ht="15" customHeight="1">
      <c r="A9" s="18"/>
      <c r="B9" s="85" t="s">
        <v>54</v>
      </c>
      <c r="C9" s="20">
        <f>Zahlungen!C10</f>
        <v>130</v>
      </c>
      <c r="D9" s="86">
        <f>Zahlungen!G10/P9*1000</f>
        <v>444.95036210437667</v>
      </c>
      <c r="E9" s="87">
        <f>Zahlungen!J10/Zahlungen_pro_Kopf!$P9*1000</f>
        <v>-43.69940587098575</v>
      </c>
      <c r="F9" s="88">
        <f>Zahlungen!K10/Zahlungen_pro_Kopf!$P9*1000</f>
        <v>0</v>
      </c>
      <c r="G9" s="88">
        <f>Zahlungen!L10/Zahlungen_pro_Kopf!$P9*1000</f>
        <v>0</v>
      </c>
      <c r="H9" s="89">
        <f t="shared" si="0"/>
        <v>-43.69940587098575</v>
      </c>
      <c r="I9" s="90">
        <f>Zahlungen!Q10/Zahlungen_pro_Kopf!P9*1000</f>
        <v>15.806231758825781</v>
      </c>
      <c r="J9" s="91">
        <f>Zahlungen!R10/Zahlungen_pro_Kopf!P9*1000</f>
        <v>417.05718799221671</v>
      </c>
      <c r="K9" s="110">
        <f>Zahlungen!S10/Zahlungen_pro_Kopf!P9*1000</f>
        <v>5.2454402968746178E-2</v>
      </c>
      <c r="L9" s="110">
        <f>Zahlungen!T10/Zahlungen_pro_Kopf!P9*1000</f>
        <v>-0.57132590253306359</v>
      </c>
      <c r="M9" s="110">
        <f>Zahlungen!U10/Zahlungen_pro_Kopf!P9*1000</f>
        <v>-0.51887149956431755</v>
      </c>
      <c r="N9" s="91">
        <f>Zahlungen!V10/Zahlungen_pro_Kopf!P9*1000</f>
        <v>416.53831649265237</v>
      </c>
      <c r="P9" s="76">
        <v>136614.66666666701</v>
      </c>
    </row>
    <row r="10" spans="1:16" s="17" customFormat="1" ht="15" customHeight="1">
      <c r="A10" s="18"/>
      <c r="B10" s="77" t="s">
        <v>55</v>
      </c>
      <c r="C10" s="29">
        <f>Zahlungen!C11</f>
        <v>70.7</v>
      </c>
      <c r="D10" s="78">
        <f>Zahlungen!G11/P10*1000</f>
        <v>-1161.0812603030058</v>
      </c>
      <c r="E10" s="79">
        <f>Zahlungen!J11/Zahlungen_pro_Kopf!$P10*1000</f>
        <v>-162.55217647550603</v>
      </c>
      <c r="F10" s="80">
        <f>Zahlungen!K11/Zahlungen_pro_Kopf!$P10*1000</f>
        <v>0</v>
      </c>
      <c r="G10" s="80">
        <f>Zahlungen!L11/Zahlungen_pro_Kopf!$P10*1000</f>
        <v>0</v>
      </c>
      <c r="H10" s="81">
        <f t="shared" si="0"/>
        <v>-162.55217647550603</v>
      </c>
      <c r="I10" s="82">
        <f>Zahlungen!Q11/Zahlungen_pro_Kopf!P10*1000</f>
        <v>-268.19692010996499</v>
      </c>
      <c r="J10" s="83">
        <f>Zahlungen!R11/Zahlungen_pro_Kopf!P10*1000</f>
        <v>-1591.8303568884769</v>
      </c>
      <c r="K10" s="109">
        <f>Zahlungen!S11/Zahlungen_pro_Kopf!P10*1000</f>
        <v>8.0372446769992099</v>
      </c>
      <c r="L10" s="109">
        <f>Zahlungen!T11/Zahlungen_pro_Kopf!P10*1000</f>
        <v>-0.11728004503646304</v>
      </c>
      <c r="M10" s="109">
        <f>Zahlungen!U11/Zahlungen_pro_Kopf!P10*1000</f>
        <v>7.9199646319627455</v>
      </c>
      <c r="N10" s="83">
        <f>Zahlungen!V11/Zahlungen_pro_Kopf!P10*1000</f>
        <v>-1583.9103922565141</v>
      </c>
      <c r="P10" s="84">
        <v>33177.666666666701</v>
      </c>
    </row>
    <row r="11" spans="1:16" s="17" customFormat="1" ht="15" customHeight="1">
      <c r="A11" s="18"/>
      <c r="B11" s="85" t="s">
        <v>56</v>
      </c>
      <c r="C11" s="20">
        <f>Zahlungen!C12</f>
        <v>125.3</v>
      </c>
      <c r="D11" s="86">
        <f>Zahlungen!G12/P11*1000</f>
        <v>375.24147204135829</v>
      </c>
      <c r="E11" s="87">
        <f>Zahlungen!J12/Zahlungen_pro_Kopf!$P11*1000</f>
        <v>-37.60763573409487</v>
      </c>
      <c r="F11" s="88">
        <f>Zahlungen!K12/Zahlungen_pro_Kopf!$P11*1000</f>
        <v>0</v>
      </c>
      <c r="G11" s="88">
        <f>Zahlungen!L12/Zahlungen_pro_Kopf!$P11*1000</f>
        <v>0</v>
      </c>
      <c r="H11" s="89">
        <f t="shared" si="0"/>
        <v>-37.60763573409487</v>
      </c>
      <c r="I11" s="90">
        <f>Zahlungen!Q12/Zahlungen_pro_Kopf!P11*1000</f>
        <v>15.953032390074988</v>
      </c>
      <c r="J11" s="91">
        <f>Zahlungen!R12/Zahlungen_pro_Kopf!P11*1000</f>
        <v>353.58686869733833</v>
      </c>
      <c r="K11" s="110">
        <f>Zahlungen!S12/Zahlungen_pro_Kopf!P11*1000</f>
        <v>-2.3232100696302986E-2</v>
      </c>
      <c r="L11" s="110">
        <f>Zahlungen!T12/Zahlungen_pro_Kopf!P11*1000</f>
        <v>-0.63717184934902127</v>
      </c>
      <c r="M11" s="110">
        <f>Zahlungen!U12/Zahlungen_pro_Kopf!P11*1000</f>
        <v>-0.66040395004532426</v>
      </c>
      <c r="N11" s="91">
        <f>Zahlungen!V12/Zahlungen_pro_Kopf!P11*1000</f>
        <v>352.92646474729304</v>
      </c>
      <c r="P11" s="76">
        <v>39069.666666666701</v>
      </c>
    </row>
    <row r="12" spans="1:16" s="17" customFormat="1" ht="15" customHeight="1">
      <c r="A12" s="18"/>
      <c r="B12" s="77" t="s">
        <v>57</v>
      </c>
      <c r="C12" s="29">
        <f>Zahlungen!C13</f>
        <v>67.599999999999994</v>
      </c>
      <c r="D12" s="78">
        <f>Zahlungen!G13/P12*1000</f>
        <v>-1362.9294542492812</v>
      </c>
      <c r="E12" s="79">
        <f>Zahlungen!J13/Zahlungen_pro_Kopf!$P12*1000</f>
        <v>-133.66613792781894</v>
      </c>
      <c r="F12" s="80">
        <f>Zahlungen!K13/Zahlungen_pro_Kopf!$P12*1000</f>
        <v>0</v>
      </c>
      <c r="G12" s="80">
        <f>Zahlungen!L13/Zahlungen_pro_Kopf!$P12*1000</f>
        <v>0</v>
      </c>
      <c r="H12" s="81">
        <f t="shared" si="0"/>
        <v>-133.66613792781894</v>
      </c>
      <c r="I12" s="82">
        <f>Zahlungen!Q13/Zahlungen_pro_Kopf!P12*1000</f>
        <v>-197.28508762378613</v>
      </c>
      <c r="J12" s="83">
        <f>Zahlungen!R13/Zahlungen_pro_Kopf!P12*1000</f>
        <v>-1693.8806798008864</v>
      </c>
      <c r="K12" s="109">
        <f>Zahlungen!S13/Zahlungen_pro_Kopf!P12*1000</f>
        <v>7.9153812904534568</v>
      </c>
      <c r="L12" s="109">
        <f>Zahlungen!T13/Zahlungen_pro_Kopf!P12*1000</f>
        <v>-0.114365559762539</v>
      </c>
      <c r="M12" s="109">
        <f>Zahlungen!U13/Zahlungen_pro_Kopf!P12*1000</f>
        <v>7.801015730690918</v>
      </c>
      <c r="N12" s="83">
        <f>Zahlungen!V13/Zahlungen_pro_Kopf!P12*1000</f>
        <v>-1686.0796640701953</v>
      </c>
      <c r="P12" s="84">
        <v>38124</v>
      </c>
    </row>
    <row r="13" spans="1:16" s="17" customFormat="1" ht="15" customHeight="1">
      <c r="A13" s="18"/>
      <c r="B13" s="85" t="s">
        <v>58</v>
      </c>
      <c r="C13" s="20">
        <f>Zahlungen!C14</f>
        <v>237</v>
      </c>
      <c r="D13" s="86">
        <f>Zahlungen!G14/P13*1000</f>
        <v>2031.9399869433291</v>
      </c>
      <c r="E13" s="87">
        <f>Zahlungen!J14/Zahlungen_pro_Kopf!$P13*1000</f>
        <v>0</v>
      </c>
      <c r="F13" s="88">
        <f>Zahlungen!K14/Zahlungen_pro_Kopf!$P13*1000</f>
        <v>0</v>
      </c>
      <c r="G13" s="88">
        <f>Zahlungen!L14/Zahlungen_pro_Kopf!$P13*1000</f>
        <v>0</v>
      </c>
      <c r="H13" s="89">
        <f t="shared" si="0"/>
        <v>0</v>
      </c>
      <c r="I13" s="90">
        <f>Zahlungen!Q14/Zahlungen_pro_Kopf!P13*1000</f>
        <v>15.623141950922589</v>
      </c>
      <c r="J13" s="91">
        <f>Zahlungen!R14/Zahlungen_pro_Kopf!P13*1000</f>
        <v>2047.563128894252</v>
      </c>
      <c r="K13" s="110">
        <f>Zahlungen!S14/Zahlungen_pro_Kopf!P13*1000</f>
        <v>-4.238640637314913</v>
      </c>
      <c r="L13" s="110">
        <f>Zahlungen!T14/Zahlungen_pro_Kopf!P13*1000</f>
        <v>-1.3713327752956503</v>
      </c>
      <c r="M13" s="110">
        <f>Zahlungen!U14/Zahlungen_pro_Kopf!P13*1000</f>
        <v>-5.6099734126105636</v>
      </c>
      <c r="N13" s="91">
        <f>Zahlungen!V14/Zahlungen_pro_Kopf!P13*1000</f>
        <v>2041.9531554816413</v>
      </c>
      <c r="P13" s="76">
        <v>106127.33333333299</v>
      </c>
    </row>
    <row r="14" spans="1:16" s="17" customFormat="1" ht="15" customHeight="1">
      <c r="A14" s="18"/>
      <c r="B14" s="77" t="s">
        <v>59</v>
      </c>
      <c r="C14" s="29">
        <f>Zahlungen!C15</f>
        <v>70.900000000000006</v>
      </c>
      <c r="D14" s="78">
        <f>Zahlungen!G15/P14*1000</f>
        <v>-1148.4756779240777</v>
      </c>
      <c r="E14" s="79">
        <f>Zahlungen!J15/Zahlungen_pro_Kopf!$P14*1000</f>
        <v>-46.081731401523179</v>
      </c>
      <c r="F14" s="80">
        <f>Zahlungen!K15/Zahlungen_pro_Kopf!$P14*1000</f>
        <v>0</v>
      </c>
      <c r="G14" s="80">
        <f>Zahlungen!L15/Zahlungen_pro_Kopf!$P14*1000</f>
        <v>0</v>
      </c>
      <c r="H14" s="81">
        <f t="shared" si="0"/>
        <v>-46.081731401523179</v>
      </c>
      <c r="I14" s="82">
        <f>Zahlungen!Q15/Zahlungen_pro_Kopf!P14*1000</f>
        <v>-521.15577978304623</v>
      </c>
      <c r="J14" s="83">
        <f>Zahlungen!R15/Zahlungen_pro_Kopf!P14*1000</f>
        <v>-1715.7131891086472</v>
      </c>
      <c r="K14" s="109">
        <f>Zahlungen!S15/Zahlungen_pro_Kopf!P14*1000</f>
        <v>8.9153014160924684</v>
      </c>
      <c r="L14" s="109">
        <f>Zahlungen!T15/Zahlungen_pro_Kopf!P14*1000</f>
        <v>-0.10342200496680358</v>
      </c>
      <c r="M14" s="109">
        <f>Zahlungen!U15/Zahlungen_pro_Kopf!P14*1000</f>
        <v>8.8118794111256644</v>
      </c>
      <c r="N14" s="83">
        <f>Zahlungen!V15/Zahlungen_pro_Kopf!P14*1000</f>
        <v>-1706.9013096975216</v>
      </c>
      <c r="P14" s="84">
        <v>255726.66666666701</v>
      </c>
    </row>
    <row r="15" spans="1:16" s="17" customFormat="1" ht="15" customHeight="1">
      <c r="A15" s="18"/>
      <c r="B15" s="85" t="s">
        <v>60</v>
      </c>
      <c r="C15" s="20">
        <f>Zahlungen!C16</f>
        <v>77.3</v>
      </c>
      <c r="D15" s="86">
        <f>Zahlungen!G16/P15*1000</f>
        <v>-773.05208353201397</v>
      </c>
      <c r="E15" s="87">
        <f>Zahlungen!J16/Zahlungen_pro_Kopf!$P15*1000</f>
        <v>0</v>
      </c>
      <c r="F15" s="88">
        <f>Zahlungen!K16/Zahlungen_pro_Kopf!$P15*1000</f>
        <v>0</v>
      </c>
      <c r="G15" s="88">
        <f>Zahlungen!L16/Zahlungen_pro_Kopf!$P15*1000</f>
        <v>0</v>
      </c>
      <c r="H15" s="89">
        <f t="shared" si="0"/>
        <v>0</v>
      </c>
      <c r="I15" s="90">
        <f>Zahlungen!Q16/Zahlungen_pro_Kopf!P15*1000</f>
        <v>16.603077983073153</v>
      </c>
      <c r="J15" s="91">
        <f>Zahlungen!R16/Zahlungen_pro_Kopf!P15*1000</f>
        <v>-756.44900554894093</v>
      </c>
      <c r="K15" s="110">
        <f>Zahlungen!S16/Zahlungen_pro_Kopf!P15*1000</f>
        <v>8.887989264544812</v>
      </c>
      <c r="L15" s="110">
        <f>Zahlungen!T16/Zahlungen_pro_Kopf!P15*1000</f>
        <v>-9.7614458490085723E-2</v>
      </c>
      <c r="M15" s="110">
        <f>Zahlungen!U16/Zahlungen_pro_Kopf!P15*1000</f>
        <v>8.7903748060547251</v>
      </c>
      <c r="N15" s="91">
        <f>Zahlungen!V16/Zahlungen_pro_Kopf!P15*1000</f>
        <v>-747.6586307428862</v>
      </c>
      <c r="P15" s="76">
        <v>246851</v>
      </c>
    </row>
    <row r="16" spans="1:16" s="17" customFormat="1" ht="15" customHeight="1">
      <c r="A16" s="18"/>
      <c r="B16" s="77" t="s">
        <v>61</v>
      </c>
      <c r="C16" s="29">
        <f>Zahlungen!C17</f>
        <v>139</v>
      </c>
      <c r="D16" s="78">
        <f>Zahlungen!G17/P16*1000</f>
        <v>578.43547073568823</v>
      </c>
      <c r="E16" s="79">
        <f>Zahlungen!J17/Zahlungen_pro_Kopf!$P16*1000</f>
        <v>0</v>
      </c>
      <c r="F16" s="80">
        <f>Zahlungen!K17/Zahlungen_pro_Kopf!$P16*1000</f>
        <v>-138.50559460092228</v>
      </c>
      <c r="G16" s="80">
        <f>Zahlungen!L17/Zahlungen_pro_Kopf!$P16*1000</f>
        <v>-104.25056278553622</v>
      </c>
      <c r="H16" s="81">
        <f t="shared" si="0"/>
        <v>-242.75615738645848</v>
      </c>
      <c r="I16" s="82">
        <f>Zahlungen!Q17/Zahlungen_pro_Kopf!P16*1000</f>
        <v>17.058946780822744</v>
      </c>
      <c r="J16" s="83">
        <f>Zahlungen!R17/Zahlungen_pro_Kopf!P16*1000</f>
        <v>352.73826013005248</v>
      </c>
      <c r="K16" s="109">
        <f>Zahlungen!S17/Zahlungen_pro_Kopf!P16*1000</f>
        <v>-0.87580046098174313</v>
      </c>
      <c r="L16" s="109">
        <f>Zahlungen!T17/Zahlungen_pro_Kopf!P16*1000</f>
        <v>-0.91464437273473065</v>
      </c>
      <c r="M16" s="109">
        <f>Zahlungen!U17/Zahlungen_pro_Kopf!P16*1000</f>
        <v>-1.790444833716474</v>
      </c>
      <c r="N16" s="83">
        <f>Zahlungen!V17/Zahlungen_pro_Kopf!P16*1000</f>
        <v>350.94781529633593</v>
      </c>
      <c r="P16" s="84">
        <v>190602.66666666701</v>
      </c>
    </row>
    <row r="17" spans="1:27" s="17" customFormat="1" ht="15" customHeight="1">
      <c r="A17" s="18"/>
      <c r="B17" s="85" t="s">
        <v>62</v>
      </c>
      <c r="C17" s="20">
        <f>Zahlungen!C18</f>
        <v>101.2</v>
      </c>
      <c r="D17" s="86">
        <f>Zahlungen!G18/P17*1000</f>
        <v>17.798014484175166</v>
      </c>
      <c r="E17" s="87">
        <f>Zahlungen!J18/Zahlungen_pro_Kopf!$P17*1000</f>
        <v>0</v>
      </c>
      <c r="F17" s="88">
        <f>Zahlungen!K18/Zahlungen_pro_Kopf!$P17*1000</f>
        <v>0</v>
      </c>
      <c r="G17" s="88">
        <f>Zahlungen!L18/Zahlungen_pro_Kopf!$P17*1000</f>
        <v>0</v>
      </c>
      <c r="H17" s="89">
        <f t="shared" si="0"/>
        <v>0</v>
      </c>
      <c r="I17" s="90">
        <f>Zahlungen!Q18/Zahlungen_pro_Kopf!P17*1000</f>
        <v>16.399113753501069</v>
      </c>
      <c r="J17" s="91">
        <f>Zahlungen!R18/Zahlungen_pro_Kopf!P17*1000</f>
        <v>34.197128237676232</v>
      </c>
      <c r="K17" s="110">
        <f>Zahlungen!S18/Zahlungen_pro_Kopf!P17*1000</f>
        <v>1.2467894241825757</v>
      </c>
      <c r="L17" s="110">
        <f>Zahlungen!T18/Zahlungen_pro_Kopf!P17*1000</f>
        <v>-6.0094316054070958E-2</v>
      </c>
      <c r="M17" s="110">
        <f>Zahlungen!U18/Zahlungen_pro_Kopf!P17*1000</f>
        <v>1.1866951081285049</v>
      </c>
      <c r="N17" s="91">
        <f>Zahlungen!V18/Zahlungen_pro_Kopf!P17*1000</f>
        <v>35.383823345804736</v>
      </c>
      <c r="P17" s="76">
        <v>264840.33333333302</v>
      </c>
    </row>
    <row r="18" spans="1:27" s="17" customFormat="1" ht="15" customHeight="1">
      <c r="A18" s="18"/>
      <c r="B18" s="77" t="s">
        <v>63</v>
      </c>
      <c r="C18" s="29">
        <f>Zahlungen!C19</f>
        <v>95.7</v>
      </c>
      <c r="D18" s="78">
        <f>Zahlungen!G19/P18*1000</f>
        <v>-54.529836560372956</v>
      </c>
      <c r="E18" s="79">
        <f>Zahlungen!J19/Zahlungen_pro_Kopf!$P18*1000</f>
        <v>0</v>
      </c>
      <c r="F18" s="80">
        <f>Zahlungen!K19/Zahlungen_pro_Kopf!$P18*1000</f>
        <v>-32.004850594221409</v>
      </c>
      <c r="G18" s="80">
        <f>Zahlungen!L19/Zahlungen_pro_Kopf!$P18*1000</f>
        <v>0</v>
      </c>
      <c r="H18" s="81">
        <f t="shared" si="0"/>
        <v>-32.004850594221409</v>
      </c>
      <c r="I18" s="82">
        <f>Zahlungen!Q19/Zahlungen_pro_Kopf!P18*1000</f>
        <v>-72.801952665272125</v>
      </c>
      <c r="J18" s="83">
        <f>Zahlungen!R19/Zahlungen_pro_Kopf!P18*1000</f>
        <v>-159.33663981986649</v>
      </c>
      <c r="K18" s="109">
        <f>Zahlungen!S19/Zahlungen_pro_Kopf!P18*1000</f>
        <v>2.2073116359730465</v>
      </c>
      <c r="L18" s="109">
        <f>Zahlungen!T19/Zahlungen_pro_Kopf!P18*1000</f>
        <v>-1.4698874632078069E-2</v>
      </c>
      <c r="M18" s="109">
        <f>Zahlungen!U19/Zahlungen_pro_Kopf!P18*1000</f>
        <v>2.1926127613409685</v>
      </c>
      <c r="N18" s="83">
        <f>Zahlungen!V19/Zahlungen_pro_Kopf!P18*1000</f>
        <v>-157.14402705852552</v>
      </c>
      <c r="P18" s="84">
        <v>74205.333333333299</v>
      </c>
    </row>
    <row r="19" spans="1:27" s="17" customFormat="1" ht="15" customHeight="1">
      <c r="A19" s="18"/>
      <c r="B19" s="85" t="s">
        <v>64</v>
      </c>
      <c r="C19" s="20">
        <f>Zahlungen!C20</f>
        <v>75.2</v>
      </c>
      <c r="D19" s="86">
        <f>Zahlungen!G20/P19*1000</f>
        <v>-890.12262971433881</v>
      </c>
      <c r="E19" s="87">
        <f>Zahlungen!J20/Zahlungen_pro_Kopf!$P19*1000</f>
        <v>-332.47274869120969</v>
      </c>
      <c r="F19" s="88">
        <f>Zahlungen!K20/Zahlungen_pro_Kopf!$P19*1000</f>
        <v>0</v>
      </c>
      <c r="G19" s="88">
        <f>Zahlungen!L20/Zahlungen_pro_Kopf!$P19*1000</f>
        <v>0</v>
      </c>
      <c r="H19" s="89">
        <f t="shared" si="0"/>
        <v>-332.47274869120969</v>
      </c>
      <c r="I19" s="90">
        <f>Zahlungen!Q20/Zahlungen_pro_Kopf!P19*1000</f>
        <v>17.210468824607098</v>
      </c>
      <c r="J19" s="91">
        <f>Zahlungen!R20/Zahlungen_pro_Kopf!P19*1000</f>
        <v>-1205.3849095809414</v>
      </c>
      <c r="K19" s="110">
        <f>Zahlungen!S20/Zahlungen_pro_Kopf!P19*1000</f>
        <v>8.6891817109920524</v>
      </c>
      <c r="L19" s="110">
        <f>Zahlungen!T20/Zahlungen_pro_Kopf!P19*1000</f>
        <v>-9.8696514988839454E-2</v>
      </c>
      <c r="M19" s="110">
        <f>Zahlungen!U20/Zahlungen_pro_Kopf!P19*1000</f>
        <v>8.5904851960032129</v>
      </c>
      <c r="N19" s="91">
        <f>Zahlungen!V20/Zahlungen_pro_Kopf!P19*1000</f>
        <v>-1196.7944243849381</v>
      </c>
      <c r="P19" s="76">
        <v>52410</v>
      </c>
    </row>
    <row r="20" spans="1:27" s="17" customFormat="1" ht="15" customHeight="1">
      <c r="A20" s="18"/>
      <c r="B20" s="77" t="s">
        <v>65</v>
      </c>
      <c r="C20" s="29">
        <f>Zahlungen!C21</f>
        <v>79.8</v>
      </c>
      <c r="D20" s="78">
        <f>Zahlungen!G21/P20*1000</f>
        <v>-641.86897047500338</v>
      </c>
      <c r="E20" s="79">
        <f>Zahlungen!J21/Zahlungen_pro_Kopf!$P20*1000</f>
        <v>-541.77293786656287</v>
      </c>
      <c r="F20" s="80">
        <f>Zahlungen!K21/Zahlungen_pro_Kopf!$P20*1000</f>
        <v>0</v>
      </c>
      <c r="G20" s="80">
        <f>Zahlungen!L21/Zahlungen_pro_Kopf!$P20*1000</f>
        <v>0</v>
      </c>
      <c r="H20" s="81">
        <f t="shared" si="0"/>
        <v>-541.77293786656287</v>
      </c>
      <c r="I20" s="82">
        <f>Zahlungen!Q21/Zahlungen_pro_Kopf!P20*1000</f>
        <v>16.554028621157492</v>
      </c>
      <c r="J20" s="83">
        <f>Zahlungen!R21/Zahlungen_pro_Kopf!P20*1000</f>
        <v>-1167.0878797204086</v>
      </c>
      <c r="K20" s="109">
        <f>Zahlungen!S21/Zahlungen_pro_Kopf!P20*1000</f>
        <v>7.9769219370990161</v>
      </c>
      <c r="L20" s="109">
        <f>Zahlungen!T21/Zahlungen_pro_Kopf!P20*1000</f>
        <v>-8.1020461561890939E-2</v>
      </c>
      <c r="M20" s="109">
        <f>Zahlungen!U21/Zahlungen_pro_Kopf!P20*1000</f>
        <v>7.8959014755371255</v>
      </c>
      <c r="N20" s="83">
        <f>Zahlungen!V21/Zahlungen_pro_Kopf!P20*1000</f>
        <v>-1159.1919782448717</v>
      </c>
      <c r="P20" s="84">
        <v>14934</v>
      </c>
    </row>
    <row r="21" spans="1:27" s="17" customFormat="1" ht="15" customHeight="1">
      <c r="A21" s="18"/>
      <c r="B21" s="85" t="s">
        <v>66</v>
      </c>
      <c r="C21" s="20">
        <f>Zahlungen!C22</f>
        <v>74.2</v>
      </c>
      <c r="D21" s="86">
        <f>Zahlungen!G22/P21*1000</f>
        <v>-948.00657945754836</v>
      </c>
      <c r="E21" s="87">
        <f>Zahlungen!J22/Zahlungen_pro_Kopf!$P21*1000</f>
        <v>-4.2612928589853327</v>
      </c>
      <c r="F21" s="88">
        <f>Zahlungen!K22/Zahlungen_pro_Kopf!$P21*1000</f>
        <v>0</v>
      </c>
      <c r="G21" s="88">
        <f>Zahlungen!L22/Zahlungen_pro_Kopf!$P21*1000</f>
        <v>0</v>
      </c>
      <c r="H21" s="89">
        <f t="shared" si="0"/>
        <v>-4.2612928589853327</v>
      </c>
      <c r="I21" s="90">
        <f>Zahlungen!Q22/Zahlungen_pro_Kopf!P21*1000</f>
        <v>16.429287560057539</v>
      </c>
      <c r="J21" s="91">
        <f>Zahlungen!R22/Zahlungen_pro_Kopf!P21*1000</f>
        <v>-935.83858475647617</v>
      </c>
      <c r="K21" s="110">
        <f>Zahlungen!S22/Zahlungen_pro_Kopf!P21*1000</f>
        <v>-63.062330963373689</v>
      </c>
      <c r="L21" s="110">
        <f>Zahlungen!T22/Zahlungen_pro_Kopf!P21*1000</f>
        <v>-9.7784603332351019E-2</v>
      </c>
      <c r="M21" s="110">
        <f>Zahlungen!U22/Zahlungen_pro_Kopf!P21*1000</f>
        <v>-63.160115566706033</v>
      </c>
      <c r="N21" s="91">
        <f>Zahlungen!V22/Zahlungen_pro_Kopf!P21*1000</f>
        <v>-998.99870032318222</v>
      </c>
      <c r="P21" s="76">
        <v>461104.66666666698</v>
      </c>
    </row>
    <row r="22" spans="1:27" s="17" customFormat="1" ht="15" customHeight="1">
      <c r="A22" s="18"/>
      <c r="B22" s="77" t="s">
        <v>67</v>
      </c>
      <c r="C22" s="29">
        <f>Zahlungen!C23</f>
        <v>79.5</v>
      </c>
      <c r="D22" s="78">
        <f>Zahlungen!G23/P22*1000</f>
        <v>-657.12855695200426</v>
      </c>
      <c r="E22" s="79">
        <f>Zahlungen!J23/Zahlungen_pro_Kopf!$P22*1000</f>
        <v>-708.46520851091657</v>
      </c>
      <c r="F22" s="80">
        <f>Zahlungen!K23/Zahlungen_pro_Kopf!$P22*1000</f>
        <v>0</v>
      </c>
      <c r="G22" s="80">
        <f>Zahlungen!L23/Zahlungen_pro_Kopf!$P22*1000</f>
        <v>0</v>
      </c>
      <c r="H22" s="81">
        <f t="shared" si="0"/>
        <v>-708.46520851091657</v>
      </c>
      <c r="I22" s="82">
        <f>Zahlungen!Q23/Zahlungen_pro_Kopf!P22*1000</f>
        <v>16.640562359065875</v>
      </c>
      <c r="J22" s="83">
        <f>Zahlungen!R23/Zahlungen_pro_Kopf!P22*1000</f>
        <v>-1348.9532031038548</v>
      </c>
      <c r="K22" s="109">
        <f>Zahlungen!S23/Zahlungen_pro_Kopf!P22*1000</f>
        <v>7.5758033995098213</v>
      </c>
      <c r="L22" s="109">
        <f>Zahlungen!T23/Zahlungen_pro_Kopf!P22*1000</f>
        <v>-8.364031536346743E-2</v>
      </c>
      <c r="M22" s="109">
        <f>Zahlungen!U23/Zahlungen_pro_Kopf!P22*1000</f>
        <v>7.4921630841463527</v>
      </c>
      <c r="N22" s="83">
        <f>Zahlungen!V23/Zahlungen_pro_Kopf!P22*1000</f>
        <v>-1341.4610400197084</v>
      </c>
      <c r="P22" s="84">
        <v>191452</v>
      </c>
    </row>
    <row r="23" spans="1:27" s="17" customFormat="1" ht="15" customHeight="1">
      <c r="A23" s="18"/>
      <c r="B23" s="85" t="s">
        <v>68</v>
      </c>
      <c r="C23" s="20">
        <f>Zahlungen!C24</f>
        <v>85.7</v>
      </c>
      <c r="D23" s="86">
        <f>Zahlungen!G24/P23*1000</f>
        <v>-370.13462660553091</v>
      </c>
      <c r="E23" s="87">
        <f>Zahlungen!J24/Zahlungen_pro_Kopf!$P23*1000</f>
        <v>0</v>
      </c>
      <c r="F23" s="88">
        <f>Zahlungen!K24/Zahlungen_pro_Kopf!$P23*1000</f>
        <v>0</v>
      </c>
      <c r="G23" s="88">
        <f>Zahlungen!L24/Zahlungen_pro_Kopf!$P23*1000</f>
        <v>0</v>
      </c>
      <c r="H23" s="89">
        <f t="shared" si="0"/>
        <v>0</v>
      </c>
      <c r="I23" s="90">
        <f>Zahlungen!Q24/Zahlungen_pro_Kopf!P23*1000</f>
        <v>16.085710001142139</v>
      </c>
      <c r="J23" s="91">
        <f>Zahlungen!R24/Zahlungen_pro_Kopf!P23*1000</f>
        <v>-354.04891660438881</v>
      </c>
      <c r="K23" s="110">
        <f>Zahlungen!S24/Zahlungen_pro_Kopf!P23*1000</f>
        <v>6.0448802083097011</v>
      </c>
      <c r="L23" s="110">
        <f>Zahlungen!T24/Zahlungen_pro_Kopf!P23*1000</f>
        <v>-4.9263530290686849E-2</v>
      </c>
      <c r="M23" s="110">
        <f>Zahlungen!U24/Zahlungen_pro_Kopf!P23*1000</f>
        <v>5.9956166780190134</v>
      </c>
      <c r="N23" s="91">
        <f>Zahlungen!V24/Zahlungen_pro_Kopf!P23*1000</f>
        <v>-348.05329992636979</v>
      </c>
      <c r="P23" s="76">
        <v>567760.33333333302</v>
      </c>
    </row>
    <row r="24" spans="1:27" s="17" customFormat="1" ht="15" customHeight="1">
      <c r="A24" s="18"/>
      <c r="B24" s="77" t="s">
        <v>69</v>
      </c>
      <c r="C24" s="29">
        <f>Zahlungen!C25</f>
        <v>73.400000000000006</v>
      </c>
      <c r="D24" s="78">
        <f>Zahlungen!G25/P24*1000</f>
        <v>-995.28516223258532</v>
      </c>
      <c r="E24" s="79">
        <f>Zahlungen!J25/Zahlungen_pro_Kopf!$P24*1000</f>
        <v>-15.751272544314812</v>
      </c>
      <c r="F24" s="80">
        <f>Zahlungen!K25/Zahlungen_pro_Kopf!$P24*1000</f>
        <v>0</v>
      </c>
      <c r="G24" s="80">
        <f>Zahlungen!L25/Zahlungen_pro_Kopf!$P24*1000</f>
        <v>0</v>
      </c>
      <c r="H24" s="81">
        <f t="shared" si="0"/>
        <v>-15.751272544314812</v>
      </c>
      <c r="I24" s="82">
        <f>Zahlungen!Q25/Zahlungen_pro_Kopf!P24*1000</f>
        <v>16.400203842832529</v>
      </c>
      <c r="J24" s="83">
        <f>Zahlungen!R25/Zahlungen_pro_Kopf!P24*1000</f>
        <v>-994.63623093406761</v>
      </c>
      <c r="K24" s="109">
        <f>Zahlungen!S25/Zahlungen_pro_Kopf!P24*1000</f>
        <v>9.2830654328234719</v>
      </c>
      <c r="L24" s="109">
        <f>Zahlungen!T25/Zahlungen_pro_Kopf!P24*1000</f>
        <v>5.9047249585445716</v>
      </c>
      <c r="M24" s="109">
        <f>Zahlungen!U25/Zahlungen_pro_Kopf!P24*1000</f>
        <v>15.187790391368043</v>
      </c>
      <c r="N24" s="83">
        <f>Zahlungen!V25/Zahlungen_pro_Kopf!P24*1000</f>
        <v>-979.44844054269947</v>
      </c>
      <c r="P24" s="84">
        <v>234298.66666666701</v>
      </c>
    </row>
    <row r="25" spans="1:27" s="17" customFormat="1" ht="15" customHeight="1">
      <c r="A25" s="18"/>
      <c r="B25" s="85" t="s">
        <v>70</v>
      </c>
      <c r="C25" s="20">
        <f>Zahlungen!C26</f>
        <v>95.2</v>
      </c>
      <c r="D25" s="86">
        <f>Zahlungen!G26/P25*1000</f>
        <v>-64.978844036744078</v>
      </c>
      <c r="E25" s="87">
        <f>Zahlungen!J26/Zahlungen_pro_Kopf!$P25*1000</f>
        <v>-42.19896383872824</v>
      </c>
      <c r="F25" s="88">
        <f>Zahlungen!K26/Zahlungen_pro_Kopf!$P25*1000</f>
        <v>-59.702804982283347</v>
      </c>
      <c r="G25" s="88">
        <f>Zahlungen!L26/Zahlungen_pro_Kopf!$P25*1000</f>
        <v>0</v>
      </c>
      <c r="H25" s="89">
        <f t="shared" si="0"/>
        <v>-101.90176882101159</v>
      </c>
      <c r="I25" s="90">
        <f>Zahlungen!Q26/Zahlungen_pro_Kopf!P25*1000</f>
        <v>16.101155107731511</v>
      </c>
      <c r="J25" s="91">
        <f>Zahlungen!R26/Zahlungen_pro_Kopf!P25*1000</f>
        <v>-150.77945775002414</v>
      </c>
      <c r="K25" s="110">
        <f>Zahlungen!S26/Zahlungen_pro_Kopf!P25*1000</f>
        <v>1.6665110399469651</v>
      </c>
      <c r="L25" s="110">
        <f>Zahlungen!T26/Zahlungen_pro_Kopf!P25*1000</f>
        <v>-1.5508992047839582E-2</v>
      </c>
      <c r="M25" s="110">
        <f>Zahlungen!U26/Zahlungen_pro_Kopf!P25*1000</f>
        <v>1.6510020478991256</v>
      </c>
      <c r="N25" s="91">
        <f>Zahlungen!V26/Zahlungen_pro_Kopf!P25*1000</f>
        <v>-149.12845570212502</v>
      </c>
      <c r="P25" s="76">
        <v>322125.33333333302</v>
      </c>
    </row>
    <row r="26" spans="1:27" s="17" customFormat="1" ht="15" customHeight="1">
      <c r="A26" s="18"/>
      <c r="B26" s="77" t="s">
        <v>71</v>
      </c>
      <c r="C26" s="29">
        <f>Zahlungen!C27</f>
        <v>106.9</v>
      </c>
      <c r="D26" s="78">
        <f>Zahlungen!G27/P26*1000</f>
        <v>102.33858328400697</v>
      </c>
      <c r="E26" s="79">
        <f>Zahlungen!J27/Zahlungen_pro_Kopf!$P26*1000</f>
        <v>0</v>
      </c>
      <c r="F26" s="80">
        <f>Zahlungen!K27/Zahlungen_pro_Kopf!$P26*1000</f>
        <v>-83.225806024222152</v>
      </c>
      <c r="G26" s="80">
        <f>Zahlungen!L27/Zahlungen_pro_Kopf!$P26*1000</f>
        <v>-4.6607175808028458</v>
      </c>
      <c r="H26" s="81">
        <f t="shared" si="0"/>
        <v>-87.886523605024991</v>
      </c>
      <c r="I26" s="82">
        <f>Zahlungen!Q27/Zahlungen_pro_Kopf!P26*1000</f>
        <v>15.988240824757114</v>
      </c>
      <c r="J26" s="83">
        <f>Zahlungen!R27/Zahlungen_pro_Kopf!P26*1000</f>
        <v>30.440300503739078</v>
      </c>
      <c r="K26" s="109">
        <f>Zahlungen!S27/Zahlungen_pro_Kopf!P26*1000</f>
        <v>0.64888884534335944</v>
      </c>
      <c r="L26" s="109">
        <f>Zahlungen!T27/Zahlungen_pro_Kopf!P26*1000</f>
        <v>-3.4397245697657348E-2</v>
      </c>
      <c r="M26" s="109">
        <f>Zahlungen!U27/Zahlungen_pro_Kopf!P26*1000</f>
        <v>0.6144915996457021</v>
      </c>
      <c r="N26" s="83">
        <f>Zahlungen!V27/Zahlungen_pro_Kopf!P26*1000</f>
        <v>31.054792103384781</v>
      </c>
      <c r="P26" s="84">
        <v>663789</v>
      </c>
    </row>
    <row r="27" spans="1:27" s="17" customFormat="1" ht="15" customHeight="1">
      <c r="A27" s="18"/>
      <c r="B27" s="85" t="s">
        <v>72</v>
      </c>
      <c r="C27" s="20">
        <f>Zahlungen!C28</f>
        <v>66.3</v>
      </c>
      <c r="D27" s="86">
        <f>Zahlungen!G28/P27*1000</f>
        <v>-1451.116869633981</v>
      </c>
      <c r="E27" s="87">
        <f>Zahlungen!J28/Zahlungen_pro_Kopf!$P27*1000</f>
        <v>-238.4108289367951</v>
      </c>
      <c r="F27" s="88">
        <f>Zahlungen!K28/Zahlungen_pro_Kopf!$P27*1000</f>
        <v>0</v>
      </c>
      <c r="G27" s="88">
        <f>Zahlungen!L28/Zahlungen_pro_Kopf!$P27*1000</f>
        <v>0</v>
      </c>
      <c r="H27" s="89">
        <f t="shared" si="0"/>
        <v>-238.4108289367951</v>
      </c>
      <c r="I27" s="90">
        <f>Zahlungen!Q28/Zahlungen_pro_Kopf!P27*1000</f>
        <v>15.917182802963334</v>
      </c>
      <c r="J27" s="91">
        <f>Zahlungen!R28/Zahlungen_pro_Kopf!P27*1000</f>
        <v>-1673.6105157678128</v>
      </c>
      <c r="K27" s="110">
        <f>Zahlungen!S28/Zahlungen_pro_Kopf!P27*1000</f>
        <v>9.9881806783074687</v>
      </c>
      <c r="L27" s="110">
        <f>Zahlungen!T28/Zahlungen_pro_Kopf!P27*1000</f>
        <v>-0.11398950310208832</v>
      </c>
      <c r="M27" s="110">
        <f>Zahlungen!U28/Zahlungen_pro_Kopf!P27*1000</f>
        <v>9.8741911752053806</v>
      </c>
      <c r="N27" s="91">
        <f>Zahlungen!V28/Zahlungen_pro_Kopf!P27*1000</f>
        <v>-1663.7363245926072</v>
      </c>
      <c r="P27" s="76">
        <v>289793.33333333302</v>
      </c>
    </row>
    <row r="28" spans="1:27" s="17" customFormat="1" ht="15" customHeight="1">
      <c r="A28" s="18"/>
      <c r="B28" s="77" t="s">
        <v>73</v>
      </c>
      <c r="C28" s="29">
        <f>Zahlungen!C29</f>
        <v>95.2</v>
      </c>
      <c r="D28" s="78">
        <f>Zahlungen!G29/P28*1000</f>
        <v>-64.978844036743922</v>
      </c>
      <c r="E28" s="79">
        <f>Zahlungen!J29/Zahlungen_pro_Kopf!$P28*1000</f>
        <v>-133.67953662726268</v>
      </c>
      <c r="F28" s="80">
        <f>Zahlungen!K29/Zahlungen_pro_Kopf!$P28*1000</f>
        <v>-76.706955361979496</v>
      </c>
      <c r="G28" s="80">
        <f>Zahlungen!L29/Zahlungen_pro_Kopf!$P28*1000</f>
        <v>0</v>
      </c>
      <c r="H28" s="81">
        <f t="shared" si="0"/>
        <v>-210.38649198924219</v>
      </c>
      <c r="I28" s="82">
        <f>Zahlungen!Q29/Zahlungen_pro_Kopf!P28*1000</f>
        <v>-626.90000209133893</v>
      </c>
      <c r="J28" s="83">
        <f>Zahlungen!R29/Zahlungen_pro_Kopf!P28*1000</f>
        <v>-902.26533811732497</v>
      </c>
      <c r="K28" s="109">
        <f>Zahlungen!S29/Zahlungen_pro_Kopf!P28*1000</f>
        <v>2.0136904252017862</v>
      </c>
      <c r="L28" s="109">
        <f>Zahlungen!T29/Zahlungen_pro_Kopf!P28*1000</f>
        <v>-8.3889533208909867E-3</v>
      </c>
      <c r="M28" s="109">
        <f>Zahlungen!U29/Zahlungen_pro_Kopf!P28*1000</f>
        <v>2.0053014718808955</v>
      </c>
      <c r="N28" s="83">
        <f>Zahlungen!V29/Zahlungen_pro_Kopf!P28*1000</f>
        <v>-900.26003664544419</v>
      </c>
      <c r="P28" s="84">
        <v>169114</v>
      </c>
    </row>
    <row r="29" spans="1:27" s="17" customFormat="1" ht="15" customHeight="1">
      <c r="A29" s="18"/>
      <c r="B29" s="85" t="s">
        <v>74</v>
      </c>
      <c r="C29" s="20">
        <f>Zahlungen!C30</f>
        <v>148.6</v>
      </c>
      <c r="D29" s="86">
        <f>Zahlungen!G30/P29*1000</f>
        <v>720.81958660909072</v>
      </c>
      <c r="E29" s="87">
        <f>Zahlungen!J30/Zahlungen_pro_Kopf!$P29*1000</f>
        <v>0</v>
      </c>
      <c r="F29" s="88">
        <f>Zahlungen!K30/Zahlungen_pro_Kopf!$P29*1000</f>
        <v>-157.5672874732326</v>
      </c>
      <c r="G29" s="88">
        <f>Zahlungen!L30/Zahlungen_pro_Kopf!$P29*1000</f>
        <v>-71.354760455111901</v>
      </c>
      <c r="H29" s="89">
        <f t="shared" si="0"/>
        <v>-228.92204792834451</v>
      </c>
      <c r="I29" s="90">
        <f>Zahlungen!Q30/Zahlungen_pro_Kopf!P29*1000</f>
        <v>15.809661536105166</v>
      </c>
      <c r="J29" s="91">
        <f>Zahlungen!R30/Zahlungen_pro_Kopf!P29*1000</f>
        <v>507.70720021685145</v>
      </c>
      <c r="K29" s="110">
        <f>Zahlungen!S30/Zahlungen_pro_Kopf!P29*1000</f>
        <v>-1.526703330163985</v>
      </c>
      <c r="L29" s="110">
        <f>Zahlungen!T30/Zahlungen_pro_Kopf!P29*1000</f>
        <v>-1.1769813940771303</v>
      </c>
      <c r="M29" s="110">
        <f>Zahlungen!U30/Zahlungen_pro_Kopf!P29*1000</f>
        <v>-2.7036847242411151</v>
      </c>
      <c r="N29" s="91">
        <f>Zahlungen!V30/Zahlungen_pro_Kopf!P29*1000</f>
        <v>505.00351549261023</v>
      </c>
      <c r="O29" s="18"/>
      <c r="P29" s="76">
        <v>436247</v>
      </c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 s="17" customFormat="1" ht="15" customHeight="1">
      <c r="A30" s="18"/>
      <c r="B30" s="92" t="s">
        <v>75</v>
      </c>
      <c r="C30" s="93">
        <f>Zahlungen!C31</f>
        <v>65.099999999999994</v>
      </c>
      <c r="D30" s="94">
        <f>Zahlungen!G31/P30*1000</f>
        <v>-1534.3351461660113</v>
      </c>
      <c r="E30" s="95">
        <f>Zahlungen!J31/Zahlungen_pro_Kopf!$P30*1000</f>
        <v>-61.782258182977543</v>
      </c>
      <c r="F30" s="96">
        <f>Zahlungen!K31/Zahlungen_pro_Kopf!$P30*1000</f>
        <v>0</v>
      </c>
      <c r="G30" s="96">
        <f>Zahlungen!L31/Zahlungen_pro_Kopf!$P30*1000</f>
        <v>0</v>
      </c>
      <c r="H30" s="97">
        <f t="shared" si="0"/>
        <v>-61.782258182977543</v>
      </c>
      <c r="I30" s="98">
        <f>Zahlungen!Q31/Zahlungen_pro_Kopf!P30*1000</f>
        <v>-268.57638287248602</v>
      </c>
      <c r="J30" s="99">
        <f>Zahlungen!R31/Zahlungen_pro_Kopf!P30*1000</f>
        <v>-1864.6937872214748</v>
      </c>
      <c r="K30" s="111">
        <f>Zahlungen!S31/Zahlungen_pro_Kopf!P30*1000</f>
        <v>10.198006462226648</v>
      </c>
      <c r="L30" s="112">
        <f>Zahlungen!T31/Zahlungen_pro_Kopf!P30*1000</f>
        <v>-94.292232823638173</v>
      </c>
      <c r="M30" s="111">
        <f>Zahlungen!U31/Zahlungen_pro_Kopf!P30*1000</f>
        <v>-84.094226361411529</v>
      </c>
      <c r="N30" s="99">
        <f>Zahlungen!V31/Zahlungen_pro_Kopf!P30*1000</f>
        <v>-1948.7880135828864</v>
      </c>
      <c r="O30" s="18"/>
      <c r="P30" s="100">
        <v>67939.333333333299</v>
      </c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>
      <c r="B31" s="119" t="s">
        <v>76</v>
      </c>
      <c r="C31" s="119"/>
      <c r="D31" s="119"/>
      <c r="E31" s="119"/>
      <c r="F31" s="119"/>
      <c r="G31" s="119"/>
      <c r="H31" s="119"/>
      <c r="I31" s="119"/>
      <c r="J31" s="119"/>
      <c r="K31" s="101"/>
      <c r="L31" s="101"/>
      <c r="M31" s="101"/>
      <c r="N31" s="101"/>
      <c r="O31" s="56"/>
      <c r="P31" s="56"/>
      <c r="Q31" s="56"/>
      <c r="R31" s="56"/>
      <c r="S31" s="56"/>
      <c r="T31" s="56"/>
    </row>
  </sheetData>
  <mergeCells count="12">
    <mergeCell ref="P3:P4"/>
    <mergeCell ref="B31:J31"/>
    <mergeCell ref="J3:J4"/>
    <mergeCell ref="I3:I4"/>
    <mergeCell ref="E3:H3"/>
    <mergeCell ref="C3:C4"/>
    <mergeCell ref="N3:N4"/>
    <mergeCell ref="D3:D4"/>
    <mergeCell ref="K3:K4"/>
    <mergeCell ref="L3:L4"/>
    <mergeCell ref="M3:M4"/>
    <mergeCell ref="B1:N1"/>
  </mergeCells>
  <conditionalFormatting sqref="P5:P30">
    <cfRule type="expression" dxfId="0" priority="1" stopIfTrue="1">
      <formula>ISBLANK(P5)</formula>
    </cfRule>
  </conditionalFormatting>
  <printOptions horizontalCentered="1"/>
  <pageMargins left="0.59055118110236227" right="0.59055118110236227" top="0.98425196850393704" bottom="0.86614173228346458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Zahlungen</vt:lpstr>
      <vt:lpstr>Zahlungen_pro_Kopf</vt:lpstr>
      <vt:lpstr>Druckbereich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2012-03-01T07:44:02Z</cp:lastPrinted>
  <dcterms:created xsi:type="dcterms:W3CDTF">2007-03-30T08:04:01Z</dcterms:created>
  <dcterms:modified xsi:type="dcterms:W3CDTF">2012-05-18T14:47:58Z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-1801161574</vt:i4>
  </property>
  <property fmtid="{D5CDD505-2E9C-101B-9397-08002B2CF9AE}" pid="3" name="_EmailSubject">
    <vt:lpwstr>Templates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  <property fmtid="{D5CDD505-2E9C-101B-9397-08002B2CF9AE}" pid="7" name="ContentTypeId">
    <vt:lpwstr>0x010100E30D380D957B59469852DA09B4612C42</vt:lpwstr>
  </property>
</Properties>
</file>