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E30"/>
  <c r="H30" s="1"/>
  <c r="C30"/>
  <c r="G29"/>
  <c r="F29"/>
  <c r="E29"/>
  <c r="H29" s="1"/>
  <c r="C29"/>
  <c r="G28"/>
  <c r="F28"/>
  <c r="E28"/>
  <c r="H28" s="1"/>
  <c r="C28"/>
  <c r="G27"/>
  <c r="F27"/>
  <c r="E27"/>
  <c r="H27" s="1"/>
  <c r="C27"/>
  <c r="G26"/>
  <c r="F26"/>
  <c r="E26"/>
  <c r="H26" s="1"/>
  <c r="C26"/>
  <c r="G25"/>
  <c r="F25"/>
  <c r="E25"/>
  <c r="H25" s="1"/>
  <c r="C25"/>
  <c r="G24"/>
  <c r="F24"/>
  <c r="E24"/>
  <c r="H24" s="1"/>
  <c r="C24"/>
  <c r="G23"/>
  <c r="F23"/>
  <c r="E23"/>
  <c r="H23" s="1"/>
  <c r="C23"/>
  <c r="G22"/>
  <c r="F22"/>
  <c r="E22"/>
  <c r="H22" s="1"/>
  <c r="C22"/>
  <c r="G21"/>
  <c r="F21"/>
  <c r="E21"/>
  <c r="H21" s="1"/>
  <c r="C21"/>
  <c r="G20"/>
  <c r="F20"/>
  <c r="E20"/>
  <c r="H20" s="1"/>
  <c r="C20"/>
  <c r="G19"/>
  <c r="F19"/>
  <c r="E19"/>
  <c r="H19" s="1"/>
  <c r="C19"/>
  <c r="G18"/>
  <c r="F18"/>
  <c r="E18"/>
  <c r="H18" s="1"/>
  <c r="C18"/>
  <c r="G17"/>
  <c r="F17"/>
  <c r="E17"/>
  <c r="H17" s="1"/>
  <c r="C17"/>
  <c r="G16"/>
  <c r="F16"/>
  <c r="E16"/>
  <c r="H16" s="1"/>
  <c r="C16"/>
  <c r="G15"/>
  <c r="F15"/>
  <c r="E15"/>
  <c r="H15" s="1"/>
  <c r="C15"/>
  <c r="G14"/>
  <c r="F14"/>
  <c r="E14"/>
  <c r="H14" s="1"/>
  <c r="C14"/>
  <c r="G13"/>
  <c r="F13"/>
  <c r="E13"/>
  <c r="H13" s="1"/>
  <c r="C13"/>
  <c r="G12"/>
  <c r="F12"/>
  <c r="E12"/>
  <c r="H12" s="1"/>
  <c r="C12"/>
  <c r="G11"/>
  <c r="F11"/>
  <c r="E11"/>
  <c r="H11" s="1"/>
  <c r="C11"/>
  <c r="G10"/>
  <c r="F10"/>
  <c r="E10"/>
  <c r="H10" s="1"/>
  <c r="C10"/>
  <c r="G9"/>
  <c r="F9"/>
  <c r="E9"/>
  <c r="H9" s="1"/>
  <c r="C9"/>
  <c r="G8"/>
  <c r="F8"/>
  <c r="E8"/>
  <c r="H8" s="1"/>
  <c r="C8"/>
  <c r="G7"/>
  <c r="F7"/>
  <c r="E7"/>
  <c r="H7" s="1"/>
  <c r="C7"/>
  <c r="G6"/>
  <c r="F6"/>
  <c r="E6"/>
  <c r="H6" s="1"/>
  <c r="C6"/>
  <c r="G5"/>
  <c r="F5"/>
  <c r="E5"/>
  <c r="H5" s="1"/>
  <c r="C5"/>
  <c r="L3"/>
  <c r="J3"/>
  <c r="I3"/>
  <c r="E3"/>
  <c r="D3"/>
  <c r="C3"/>
  <c r="L2"/>
  <c r="B1"/>
  <c r="P32" i="1"/>
  <c r="O32"/>
  <c r="L32"/>
  <c r="K32"/>
  <c r="J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H32" s="1"/>
  <c r="G6"/>
  <c r="D5" i="2" s="1"/>
  <c r="R3" i="1"/>
  <c r="J3"/>
  <c r="D3"/>
  <c r="C3"/>
  <c r="B1"/>
  <c r="N6" l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N28" i="1"/>
  <c r="R28" s="1"/>
  <c r="J27" i="2" s="1"/>
  <c r="N29" i="1"/>
  <c r="R29" s="1"/>
  <c r="J28" i="2" s="1"/>
  <c r="N30" i="1"/>
  <c r="R30" s="1"/>
  <c r="J29" i="2" s="1"/>
  <c r="N31" i="1"/>
  <c r="R31" s="1"/>
  <c r="J30" i="2" s="1"/>
  <c r="G32" i="1"/>
  <c r="Q32"/>
  <c r="N32" l="1"/>
  <c r="R6"/>
  <c r="J5" i="2" l="1"/>
  <c r="R32" i="1"/>
</calcChain>
</file>

<file path=xl/sharedStrings.xml><?xml version="1.0" encoding="utf-8"?>
<sst xmlns="http://schemas.openxmlformats.org/spreadsheetml/2006/main" count="88" uniqueCount="77">
  <si>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</si>
  <si>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</si>
  <si>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</si>
  <si>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</si>
  <si>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</si>
  <si>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</si>
  <si>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</si>
  <si>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</si>
  <si>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</si>
  <si>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</si>
  <si>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</si>
  <si>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</si>
  <si>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</si>
  <si>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</si>
  <si>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</si>
  <si>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</si>
  <si>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</si>
  <si>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</si>
  <si>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</si>
  <si>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</si>
  <si>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</si>
  <si>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</si>
  <si>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</si>
  <si>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</si>
  <si>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</si>
  <si>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</si>
  <si>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</si>
  <si>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</si>
  <si>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</si>
  <si>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</si>
  <si>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</si>
  <si>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</si>
  <si>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</si>
  <si>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</si>
  <si>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</si>
  <si>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</si>
  <si>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</si>
  <si>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</si>
  <si>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</si>
  <si>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</si>
  <si>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</si>
  <si>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</si>
  <si>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</si>
  <si>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Simulation</t>
  </si>
  <si>
    <t>WS</t>
  </si>
  <si>
    <t>FA_2010_20120518</t>
  </si>
  <si>
    <t>SWS</t>
  </si>
  <si>
    <t>ZA_2010_20120518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</si>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</sst>
</file>

<file path=xl/styles.xml><?xml version="1.0" encoding="utf-8"?>
<styleSheet xmlns="http://schemas.openxmlformats.org/spreadsheetml/2006/main">
  <numFmts count="2">
    <numFmt numFmtId="166" formatCode="#,##0.0"/>
    <numFmt numFmtId="167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6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6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7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6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6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</cols>
  <sheetData>
    <row r="1" spans="1:19" ht="18" customHeight="1">
      <c r="B1" s="129" t="str">
        <f>"Zahlungen "&amp;R35</f>
        <v>Zahlungen 2010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08" t="str">
        <f>"RI "&amp;R35</f>
        <v>RI 2010</v>
      </c>
      <c r="D3" s="124" t="str">
        <f>"Ressourcenausgleich "&amp;R35</f>
        <v>Ressourcenausgleich 2010</v>
      </c>
      <c r="E3" s="125"/>
      <c r="F3" s="125"/>
      <c r="G3" s="125"/>
      <c r="H3" s="126"/>
      <c r="I3" s="108" t="s">
        <v>1</v>
      </c>
      <c r="J3" s="127" t="str">
        <f>"Lastenausgleich "&amp;R35</f>
        <v>Lastenausgleich 2010</v>
      </c>
      <c r="K3" s="125"/>
      <c r="L3" s="125"/>
      <c r="M3" s="128"/>
      <c r="N3" s="110" t="s">
        <v>2</v>
      </c>
      <c r="O3" s="104" t="s">
        <v>3</v>
      </c>
      <c r="P3" s="102"/>
      <c r="Q3" s="120"/>
      <c r="R3" s="113" t="str">
        <f>"Total Zahlungen "&amp;R35&amp;" Netto"</f>
        <v>Total Zahlungen 2010 Netto</v>
      </c>
    </row>
    <row r="4" spans="1:19" ht="15.75" customHeight="1">
      <c r="A4" s="6"/>
      <c r="B4" s="8"/>
      <c r="C4" s="108"/>
      <c r="D4" s="118" t="s">
        <v>4</v>
      </c>
      <c r="E4" s="119"/>
      <c r="F4" s="9" t="s">
        <v>5</v>
      </c>
      <c r="G4" s="116" t="s">
        <v>6</v>
      </c>
      <c r="H4" s="117"/>
      <c r="I4" s="108"/>
      <c r="J4" s="104" t="s">
        <v>7</v>
      </c>
      <c r="K4" s="102" t="s">
        <v>8</v>
      </c>
      <c r="L4" s="102" t="s">
        <v>9</v>
      </c>
      <c r="M4" s="106" t="s">
        <v>6</v>
      </c>
      <c r="N4" s="111"/>
      <c r="O4" s="121"/>
      <c r="P4" s="122"/>
      <c r="Q4" s="123"/>
      <c r="R4" s="114"/>
    </row>
    <row r="5" spans="1:19" ht="21" customHeight="1">
      <c r="A5" s="10"/>
      <c r="B5" s="11"/>
      <c r="C5" s="109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09"/>
      <c r="J5" s="105"/>
      <c r="K5" s="103"/>
      <c r="L5" s="103"/>
      <c r="M5" s="107"/>
      <c r="N5" s="112"/>
      <c r="O5" s="15" t="s">
        <v>10</v>
      </c>
      <c r="P5" s="13" t="s">
        <v>11</v>
      </c>
      <c r="Q5" s="16" t="s">
        <v>6</v>
      </c>
      <c r="R5" s="115"/>
    </row>
    <row r="6" spans="1:19" s="17" customFormat="1" ht="15" customHeight="1">
      <c r="A6" s="18"/>
      <c r="B6" s="19" t="s">
        <v>13</v>
      </c>
      <c r="C6" s="20">
        <v>132.19999999999999</v>
      </c>
      <c r="D6" s="21">
        <v>617686.44260935299</v>
      </c>
      <c r="E6" s="22">
        <v>0</v>
      </c>
      <c r="F6" s="22">
        <v>0</v>
      </c>
      <c r="G6" s="22">
        <f t="shared" ref="G6:G31" si="0">SUM(D6:F6)</f>
        <v>617686.44260935299</v>
      </c>
      <c r="H6" s="23">
        <f t="shared" ref="H6:H31" si="1">SUM(E6:F6)</f>
        <v>0</v>
      </c>
      <c r="I6" s="20">
        <v>126.1</v>
      </c>
      <c r="J6" s="24">
        <v>0</v>
      </c>
      <c r="K6" s="22">
        <v>-24704.873164420798</v>
      </c>
      <c r="L6" s="22">
        <v>-61406.283056353197</v>
      </c>
      <c r="M6" s="25">
        <f t="shared" ref="M6:M31" si="2">SUM(J6:L6)</f>
        <v>-86111.156220773992</v>
      </c>
      <c r="N6" s="26">
        <f t="shared" ref="N6:N31" si="3">G6+M6</f>
        <v>531575.28638857906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552201.053510383</v>
      </c>
    </row>
    <row r="7" spans="1:19" s="17" customFormat="1" ht="15" customHeight="1">
      <c r="A7" s="18"/>
      <c r="B7" s="28" t="s">
        <v>14</v>
      </c>
      <c r="C7" s="29">
        <v>76.5</v>
      </c>
      <c r="D7" s="30">
        <v>0</v>
      </c>
      <c r="E7" s="31">
        <v>-328790.40072058898</v>
      </c>
      <c r="F7" s="31">
        <v>-458737.62043046998</v>
      </c>
      <c r="G7" s="31">
        <f t="shared" si="0"/>
        <v>-787528.02115105896</v>
      </c>
      <c r="H7" s="32">
        <f t="shared" si="1"/>
        <v>-787528.02115105896</v>
      </c>
      <c r="I7" s="29">
        <v>86.9</v>
      </c>
      <c r="J7" s="33">
        <v>-24117.766320474599</v>
      </c>
      <c r="K7" s="31">
        <v>-21993.988568712801</v>
      </c>
      <c r="L7" s="31">
        <v>-331.23094733606302</v>
      </c>
      <c r="M7" s="34">
        <f t="shared" si="2"/>
        <v>-46442.985836523469</v>
      </c>
      <c r="N7" s="35">
        <f t="shared" si="3"/>
        <v>-833971.00698758243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-870012.37368467846</v>
      </c>
    </row>
    <row r="8" spans="1:19" s="17" customFormat="1" ht="15" customHeight="1">
      <c r="A8" s="18"/>
      <c r="B8" s="19" t="s">
        <v>15</v>
      </c>
      <c r="C8" s="20">
        <v>75.5</v>
      </c>
      <c r="D8" s="21">
        <v>0</v>
      </c>
      <c r="E8" s="22">
        <v>-129746.02812817501</v>
      </c>
      <c r="F8" s="22">
        <v>-181025.30996458299</v>
      </c>
      <c r="G8" s="22">
        <f t="shared" si="0"/>
        <v>-310771.33809275797</v>
      </c>
      <c r="H8" s="23">
        <f t="shared" si="1"/>
        <v>-310771.33809275797</v>
      </c>
      <c r="I8" s="20">
        <v>86.6</v>
      </c>
      <c r="J8" s="24">
        <v>-6606.3022339155496</v>
      </c>
      <c r="K8" s="22">
        <v>0</v>
      </c>
      <c r="L8" s="22">
        <v>0</v>
      </c>
      <c r="M8" s="25">
        <f t="shared" si="2"/>
        <v>-6606.3022339155496</v>
      </c>
      <c r="N8" s="26">
        <f t="shared" si="3"/>
        <v>-317377.64032667351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-335234.65385018988</v>
      </c>
    </row>
    <row r="9" spans="1:19" s="17" customFormat="1" ht="15" customHeight="1">
      <c r="A9" s="18"/>
      <c r="B9" s="28" t="s">
        <v>16</v>
      </c>
      <c r="C9" s="29">
        <v>58</v>
      </c>
      <c r="D9" s="30">
        <v>0</v>
      </c>
      <c r="E9" s="31">
        <v>-29828.225046674201</v>
      </c>
      <c r="F9" s="31">
        <v>-41617.179058716603</v>
      </c>
      <c r="G9" s="31">
        <f t="shared" si="0"/>
        <v>-71445.4041053908</v>
      </c>
      <c r="H9" s="32">
        <f t="shared" si="1"/>
        <v>-71445.4041053908</v>
      </c>
      <c r="I9" s="29">
        <v>84.4</v>
      </c>
      <c r="J9" s="33">
        <v>-10757.2943128937</v>
      </c>
      <c r="K9" s="31">
        <v>0</v>
      </c>
      <c r="L9" s="31">
        <v>0</v>
      </c>
      <c r="M9" s="34">
        <f t="shared" si="2"/>
        <v>-10757.2943128937</v>
      </c>
      <c r="N9" s="35">
        <f t="shared" si="3"/>
        <v>-82202.698418284504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-81617.77864431114</v>
      </c>
    </row>
    <row r="10" spans="1:19" s="17" customFormat="1" ht="15" customHeight="1">
      <c r="A10" s="18"/>
      <c r="B10" s="19" t="s">
        <v>17</v>
      </c>
      <c r="C10" s="20">
        <v>130</v>
      </c>
      <c r="D10" s="21">
        <v>60786.745402102199</v>
      </c>
      <c r="E10" s="22">
        <v>0</v>
      </c>
      <c r="F10" s="22">
        <v>0</v>
      </c>
      <c r="G10" s="22">
        <f t="shared" si="0"/>
        <v>60786.745402102199</v>
      </c>
      <c r="H10" s="23">
        <f t="shared" si="1"/>
        <v>0</v>
      </c>
      <c r="I10" s="20">
        <v>124.3</v>
      </c>
      <c r="J10" s="24">
        <v>-5969.9797665961096</v>
      </c>
      <c r="K10" s="22">
        <v>0</v>
      </c>
      <c r="L10" s="22">
        <v>0</v>
      </c>
      <c r="M10" s="25">
        <f t="shared" si="2"/>
        <v>-5969.9797665961096</v>
      </c>
      <c r="N10" s="26">
        <f t="shared" si="3"/>
        <v>54816.76563550609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56976.128718494161</v>
      </c>
    </row>
    <row r="11" spans="1:19" s="17" customFormat="1" ht="15" customHeight="1">
      <c r="A11" s="18"/>
      <c r="B11" s="28" t="s">
        <v>18</v>
      </c>
      <c r="C11" s="29">
        <v>70.7</v>
      </c>
      <c r="D11" s="30">
        <v>0</v>
      </c>
      <c r="E11" s="31">
        <v>-16082.7965929662</v>
      </c>
      <c r="F11" s="31">
        <v>-22439.1704342802</v>
      </c>
      <c r="G11" s="31">
        <f t="shared" si="0"/>
        <v>-38521.967027246399</v>
      </c>
      <c r="H11" s="32">
        <f t="shared" si="1"/>
        <v>-38521.967027246399</v>
      </c>
      <c r="I11" s="29">
        <v>85.5</v>
      </c>
      <c r="J11" s="33">
        <v>-5393.1019270455199</v>
      </c>
      <c r="K11" s="31">
        <v>0</v>
      </c>
      <c r="L11" s="31">
        <v>0</v>
      </c>
      <c r="M11" s="34">
        <f t="shared" si="2"/>
        <v>-5393.1019270455199</v>
      </c>
      <c r="N11" s="35">
        <f t="shared" si="3"/>
        <v>-43915.068954291921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-52813.216970726979</v>
      </c>
    </row>
    <row r="12" spans="1:19" s="17" customFormat="1" ht="15" customHeight="1">
      <c r="A12" s="18"/>
      <c r="B12" s="19" t="s">
        <v>19</v>
      </c>
      <c r="C12" s="20">
        <v>125.3</v>
      </c>
      <c r="D12" s="21">
        <v>14660.5592321652</v>
      </c>
      <c r="E12" s="22">
        <v>0</v>
      </c>
      <c r="F12" s="22">
        <v>0</v>
      </c>
      <c r="G12" s="22">
        <f t="shared" si="0"/>
        <v>14660.5592321652</v>
      </c>
      <c r="H12" s="23">
        <f t="shared" si="1"/>
        <v>0</v>
      </c>
      <c r="I12" s="20">
        <v>120.5</v>
      </c>
      <c r="J12" s="24">
        <v>-1469.3177922525099</v>
      </c>
      <c r="K12" s="22">
        <v>0</v>
      </c>
      <c r="L12" s="22">
        <v>0</v>
      </c>
      <c r="M12" s="25">
        <f t="shared" si="2"/>
        <v>-1469.3177922525099</v>
      </c>
      <c r="N12" s="26">
        <f t="shared" si="3"/>
        <v>13191.24143991269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13814.521097715457</v>
      </c>
    </row>
    <row r="13" spans="1:19" s="17" customFormat="1" ht="15" customHeight="1">
      <c r="A13" s="18"/>
      <c r="B13" s="28" t="s">
        <v>20</v>
      </c>
      <c r="C13" s="29">
        <v>67.599999999999994</v>
      </c>
      <c r="D13" s="30">
        <v>0</v>
      </c>
      <c r="E13" s="31">
        <v>-21693.266527726799</v>
      </c>
      <c r="F13" s="31">
        <v>-30267.055986072799</v>
      </c>
      <c r="G13" s="31">
        <f t="shared" si="0"/>
        <v>-51960.322513799598</v>
      </c>
      <c r="H13" s="32">
        <f t="shared" si="1"/>
        <v>-51960.322513799598</v>
      </c>
      <c r="I13" s="29">
        <v>85</v>
      </c>
      <c r="J13" s="33">
        <v>-5095.88784236017</v>
      </c>
      <c r="K13" s="31">
        <v>0</v>
      </c>
      <c r="L13" s="31">
        <v>0</v>
      </c>
      <c r="M13" s="34">
        <f t="shared" si="2"/>
        <v>-5095.88784236017</v>
      </c>
      <c r="N13" s="35">
        <f t="shared" si="3"/>
        <v>-57056.210356159769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-64577.507036728988</v>
      </c>
    </row>
    <row r="14" spans="1:19" s="17" customFormat="1" ht="15" customHeight="1">
      <c r="A14" s="18"/>
      <c r="B14" s="19" t="s">
        <v>21</v>
      </c>
      <c r="C14" s="20">
        <v>237</v>
      </c>
      <c r="D14" s="21">
        <v>215644.372307663</v>
      </c>
      <c r="E14" s="22">
        <v>0</v>
      </c>
      <c r="F14" s="22">
        <v>0</v>
      </c>
      <c r="G14" s="22">
        <f t="shared" si="0"/>
        <v>215644.372307663</v>
      </c>
      <c r="H14" s="23">
        <f t="shared" si="1"/>
        <v>0</v>
      </c>
      <c r="I14" s="20">
        <v>211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215644.372307663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217302.41470120254</v>
      </c>
    </row>
    <row r="15" spans="1:19" s="17" customFormat="1" ht="15" customHeight="1">
      <c r="A15" s="18"/>
      <c r="B15" s="28" t="s">
        <v>22</v>
      </c>
      <c r="C15" s="29">
        <v>70.900000000000006</v>
      </c>
      <c r="D15" s="30">
        <v>0</v>
      </c>
      <c r="E15" s="31">
        <v>-122617.069963949</v>
      </c>
      <c r="F15" s="31">
        <v>-171078.78689931601</v>
      </c>
      <c r="G15" s="31">
        <f t="shared" si="0"/>
        <v>-293695.85686326504</v>
      </c>
      <c r="H15" s="32">
        <f t="shared" si="1"/>
        <v>-293695.85686326504</v>
      </c>
      <c r="I15" s="29">
        <v>85.6</v>
      </c>
      <c r="J15" s="33">
        <v>-11784.327565540199</v>
      </c>
      <c r="K15" s="31">
        <v>0</v>
      </c>
      <c r="L15" s="31">
        <v>0</v>
      </c>
      <c r="M15" s="34">
        <f t="shared" si="2"/>
        <v>-11784.327565540199</v>
      </c>
      <c r="N15" s="35">
        <f t="shared" si="3"/>
        <v>-305480.18442880525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-438753.61480679124</v>
      </c>
    </row>
    <row r="16" spans="1:19" s="17" customFormat="1" ht="15" customHeight="1">
      <c r="A16" s="18"/>
      <c r="B16" s="19" t="s">
        <v>23</v>
      </c>
      <c r="C16" s="20">
        <v>77.3</v>
      </c>
      <c r="D16" s="21">
        <v>0</v>
      </c>
      <c r="E16" s="22">
        <v>-79670.356405068203</v>
      </c>
      <c r="F16" s="22">
        <v>-111158.32346689299</v>
      </c>
      <c r="G16" s="22">
        <f t="shared" si="0"/>
        <v>-190828.67987196118</v>
      </c>
      <c r="H16" s="23">
        <f t="shared" si="1"/>
        <v>-190828.67987196118</v>
      </c>
      <c r="I16" s="20">
        <v>87.2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-190828.67987196118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-186730.1934687616</v>
      </c>
    </row>
    <row r="17" spans="1:31" s="17" customFormat="1" ht="15" customHeight="1">
      <c r="A17" s="18"/>
      <c r="B17" s="28" t="s">
        <v>24</v>
      </c>
      <c r="C17" s="29">
        <v>139</v>
      </c>
      <c r="D17" s="30">
        <v>110251.343216811</v>
      </c>
      <c r="E17" s="31">
        <v>0</v>
      </c>
      <c r="F17" s="31">
        <v>0</v>
      </c>
      <c r="G17" s="31">
        <f t="shared" si="0"/>
        <v>110251.343216811</v>
      </c>
      <c r="H17" s="32">
        <f t="shared" si="1"/>
        <v>0</v>
      </c>
      <c r="I17" s="29">
        <v>131.6</v>
      </c>
      <c r="J17" s="33">
        <v>0</v>
      </c>
      <c r="K17" s="31">
        <v>-26399.535679188099</v>
      </c>
      <c r="L17" s="31">
        <v>-19870.435268424</v>
      </c>
      <c r="M17" s="34">
        <f t="shared" si="2"/>
        <v>-46269.970947612099</v>
      </c>
      <c r="N17" s="35">
        <f t="shared" si="3"/>
        <v>63981.372269198902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67232.853016148467</v>
      </c>
    </row>
    <row r="18" spans="1:31" s="17" customFormat="1" ht="15" customHeight="1">
      <c r="A18" s="18"/>
      <c r="B18" s="19" t="s">
        <v>25</v>
      </c>
      <c r="C18" s="20">
        <v>101.2</v>
      </c>
      <c r="D18" s="21">
        <v>4713.6320886604399</v>
      </c>
      <c r="E18" s="22">
        <v>0</v>
      </c>
      <c r="F18" s="22">
        <v>0</v>
      </c>
      <c r="G18" s="22">
        <f t="shared" si="0"/>
        <v>4713.6320886604399</v>
      </c>
      <c r="H18" s="23">
        <f t="shared" si="1"/>
        <v>0</v>
      </c>
      <c r="I18" s="20">
        <v>101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4713.6320886604399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9056.778841508909</v>
      </c>
    </row>
    <row r="19" spans="1:31" s="17" customFormat="1" ht="15" customHeight="1">
      <c r="A19" s="18"/>
      <c r="B19" s="28" t="s">
        <v>26</v>
      </c>
      <c r="C19" s="29">
        <v>95.7</v>
      </c>
      <c r="D19" s="30">
        <v>0</v>
      </c>
      <c r="E19" s="31">
        <v>-1689.3608691884799</v>
      </c>
      <c r="F19" s="31">
        <v>-2357.0438293861798</v>
      </c>
      <c r="G19" s="31">
        <f t="shared" si="0"/>
        <v>-4046.40469857466</v>
      </c>
      <c r="H19" s="32">
        <f t="shared" si="1"/>
        <v>-4046.40469857466</v>
      </c>
      <c r="I19" s="29">
        <v>96.4</v>
      </c>
      <c r="J19" s="33">
        <v>0</v>
      </c>
      <c r="K19" s="31">
        <v>-2374.93060662773</v>
      </c>
      <c r="L19" s="31">
        <v>0</v>
      </c>
      <c r="M19" s="34">
        <f t="shared" si="2"/>
        <v>-2374.93060662773</v>
      </c>
      <c r="N19" s="35">
        <f t="shared" si="3"/>
        <v>-6421.3353052023904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-11823.62847004646</v>
      </c>
    </row>
    <row r="20" spans="1:31" s="17" customFormat="1" ht="15" customHeight="1">
      <c r="A20" s="18"/>
      <c r="B20" s="19" t="s">
        <v>27</v>
      </c>
      <c r="C20" s="20">
        <v>75.2</v>
      </c>
      <c r="D20" s="21">
        <v>0</v>
      </c>
      <c r="E20" s="22">
        <v>-19476.778088135201</v>
      </c>
      <c r="F20" s="22">
        <v>-27174.548935193299</v>
      </c>
      <c r="G20" s="22">
        <f t="shared" si="0"/>
        <v>-46651.3270233285</v>
      </c>
      <c r="H20" s="23">
        <f t="shared" si="1"/>
        <v>-46651.3270233285</v>
      </c>
      <c r="I20" s="20">
        <v>86.6</v>
      </c>
      <c r="J20" s="24">
        <v>-17424.8967589063</v>
      </c>
      <c r="K20" s="22">
        <v>0</v>
      </c>
      <c r="L20" s="22">
        <v>0</v>
      </c>
      <c r="M20" s="25">
        <f t="shared" si="2"/>
        <v>-17424.8967589063</v>
      </c>
      <c r="N20" s="26">
        <f t="shared" si="3"/>
        <v>-64076.223782234796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-63174.223111137137</v>
      </c>
    </row>
    <row r="21" spans="1:31" s="17" customFormat="1" ht="15" customHeight="1">
      <c r="A21" s="18"/>
      <c r="B21" s="28" t="s">
        <v>28</v>
      </c>
      <c r="C21" s="29">
        <v>79.8</v>
      </c>
      <c r="D21" s="30">
        <v>0</v>
      </c>
      <c r="E21" s="31">
        <v>-4001.98671291145</v>
      </c>
      <c r="F21" s="31">
        <v>-5583.6844921622496</v>
      </c>
      <c r="G21" s="31">
        <f t="shared" si="0"/>
        <v>-9585.6712050737005</v>
      </c>
      <c r="H21" s="32">
        <f t="shared" si="1"/>
        <v>-9585.6712050737005</v>
      </c>
      <c r="I21" s="29">
        <v>88</v>
      </c>
      <c r="J21" s="33">
        <v>-8090.8370540992501</v>
      </c>
      <c r="K21" s="31">
        <v>0</v>
      </c>
      <c r="L21" s="31">
        <v>0</v>
      </c>
      <c r="M21" s="34">
        <f t="shared" si="2"/>
        <v>-8090.8370540992501</v>
      </c>
      <c r="N21" s="35">
        <f t="shared" si="3"/>
        <v>-17676.508259172952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-17429.290395744585</v>
      </c>
    </row>
    <row r="22" spans="1:31" s="17" customFormat="1" ht="15" customHeight="1">
      <c r="A22" s="18"/>
      <c r="B22" s="19" t="s">
        <v>29</v>
      </c>
      <c r="C22" s="20">
        <v>74.2</v>
      </c>
      <c r="D22" s="21">
        <v>0</v>
      </c>
      <c r="E22" s="22">
        <v>-182500.46826930199</v>
      </c>
      <c r="F22" s="22">
        <v>-254629.78954927801</v>
      </c>
      <c r="G22" s="22">
        <f t="shared" si="0"/>
        <v>-437130.25781858002</v>
      </c>
      <c r="H22" s="23">
        <f t="shared" si="1"/>
        <v>-437130.25781858002</v>
      </c>
      <c r="I22" s="20">
        <v>86.3</v>
      </c>
      <c r="J22" s="24">
        <v>-1964.90202331148</v>
      </c>
      <c r="K22" s="22">
        <v>0</v>
      </c>
      <c r="L22" s="22">
        <v>0</v>
      </c>
      <c r="M22" s="25">
        <f t="shared" si="2"/>
        <v>-1964.90202331148</v>
      </c>
      <c r="N22" s="26">
        <f t="shared" si="3"/>
        <v>-439095.15984189149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-431519.53867794032</v>
      </c>
    </row>
    <row r="23" spans="1:31" s="17" customFormat="1" ht="15" customHeight="1">
      <c r="A23" s="18"/>
      <c r="B23" s="28" t="s">
        <v>30</v>
      </c>
      <c r="C23" s="29">
        <v>79.5</v>
      </c>
      <c r="D23" s="30">
        <v>0</v>
      </c>
      <c r="E23" s="31">
        <v>-52524.673619003501</v>
      </c>
      <c r="F23" s="31">
        <v>-73283.902866571603</v>
      </c>
      <c r="G23" s="31">
        <f t="shared" si="0"/>
        <v>-125808.5764855751</v>
      </c>
      <c r="H23" s="32">
        <f t="shared" si="1"/>
        <v>-125808.5764855751</v>
      </c>
      <c r="I23" s="29">
        <v>87.9</v>
      </c>
      <c r="J23" s="33">
        <v>-135637.08109983199</v>
      </c>
      <c r="K23" s="31">
        <v>0</v>
      </c>
      <c r="L23" s="31">
        <v>0</v>
      </c>
      <c r="M23" s="34">
        <f t="shared" si="2"/>
        <v>-135637.08109983199</v>
      </c>
      <c r="N23" s="35">
        <f t="shared" si="3"/>
        <v>-261445.65758540708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-258259.78864063919</v>
      </c>
    </row>
    <row r="24" spans="1:31" s="17" customFormat="1" ht="15" customHeight="1">
      <c r="A24" s="18"/>
      <c r="B24" s="19" t="s">
        <v>31</v>
      </c>
      <c r="C24" s="20">
        <v>85.7</v>
      </c>
      <c r="D24" s="21">
        <v>0</v>
      </c>
      <c r="E24" s="22">
        <v>-87736.009424149001</v>
      </c>
      <c r="F24" s="22">
        <v>-122411.749555616</v>
      </c>
      <c r="G24" s="22">
        <f t="shared" si="0"/>
        <v>-210147.758979765</v>
      </c>
      <c r="H24" s="23">
        <f t="shared" si="1"/>
        <v>-210147.758979765</v>
      </c>
      <c r="I24" s="20">
        <v>90.4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-210147.758979765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-201014.93090761322</v>
      </c>
    </row>
    <row r="25" spans="1:31" s="17" customFormat="1" ht="15" customHeight="1">
      <c r="A25" s="18"/>
      <c r="B25" s="28" t="s">
        <v>32</v>
      </c>
      <c r="C25" s="29">
        <v>73.400000000000006</v>
      </c>
      <c r="D25" s="30">
        <v>0</v>
      </c>
      <c r="E25" s="31">
        <v>-97357.734830991103</v>
      </c>
      <c r="F25" s="31">
        <v>-135836.25163322099</v>
      </c>
      <c r="G25" s="31">
        <f t="shared" si="0"/>
        <v>-233193.9864642121</v>
      </c>
      <c r="H25" s="32">
        <f t="shared" si="1"/>
        <v>-233193.9864642121</v>
      </c>
      <c r="I25" s="29">
        <v>86.1</v>
      </c>
      <c r="J25" s="33">
        <v>-3690.5021554362402</v>
      </c>
      <c r="K25" s="31">
        <v>0</v>
      </c>
      <c r="L25" s="31">
        <v>0</v>
      </c>
      <c r="M25" s="34">
        <f t="shared" si="2"/>
        <v>-3690.5021554362402</v>
      </c>
      <c r="N25" s="35">
        <f t="shared" si="3"/>
        <v>-236884.48861964833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-233041.94272621113</v>
      </c>
    </row>
    <row r="26" spans="1:31" s="17" customFormat="1" ht="15" customHeight="1">
      <c r="A26" s="18"/>
      <c r="B26" s="19" t="s">
        <v>33</v>
      </c>
      <c r="C26" s="20">
        <v>95.2</v>
      </c>
      <c r="D26" s="21">
        <v>0</v>
      </c>
      <c r="E26" s="22">
        <v>-8738.7632993917396</v>
      </c>
      <c r="F26" s="22">
        <v>-12192.5684955591</v>
      </c>
      <c r="G26" s="22">
        <f t="shared" si="0"/>
        <v>-20931.331794950842</v>
      </c>
      <c r="H26" s="23">
        <f t="shared" si="1"/>
        <v>-20931.331794950842</v>
      </c>
      <c r="I26" s="20">
        <v>96</v>
      </c>
      <c r="J26" s="24">
        <v>-13593.3552928716</v>
      </c>
      <c r="K26" s="22">
        <v>-19231.785955853</v>
      </c>
      <c r="L26" s="22">
        <v>0</v>
      </c>
      <c r="M26" s="25">
        <f t="shared" si="2"/>
        <v>-32825.141248724598</v>
      </c>
      <c r="N26" s="26">
        <f t="shared" si="3"/>
        <v>-53756.47304367544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-48569.883087545728</v>
      </c>
    </row>
    <row r="27" spans="1:31" s="17" customFormat="1" ht="15" customHeight="1">
      <c r="A27" s="18"/>
      <c r="B27" s="28" t="s">
        <v>34</v>
      </c>
      <c r="C27" s="29">
        <v>106.9</v>
      </c>
      <c r="D27" s="30">
        <v>67931.2258595077</v>
      </c>
      <c r="E27" s="31">
        <v>0</v>
      </c>
      <c r="F27" s="31">
        <v>0</v>
      </c>
      <c r="G27" s="31">
        <f t="shared" si="0"/>
        <v>67931.2258595077</v>
      </c>
      <c r="H27" s="32">
        <f t="shared" si="1"/>
        <v>0</v>
      </c>
      <c r="I27" s="29">
        <v>105.6</v>
      </c>
      <c r="J27" s="33">
        <v>0</v>
      </c>
      <c r="K27" s="31">
        <v>-55244.3745550124</v>
      </c>
      <c r="L27" s="31">
        <v>-3093.7330622435402</v>
      </c>
      <c r="M27" s="34">
        <f t="shared" si="2"/>
        <v>-58338.107617255941</v>
      </c>
      <c r="N27" s="35">
        <f t="shared" si="3"/>
        <v>9593.1182422517595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20205.93663107646</v>
      </c>
    </row>
    <row r="28" spans="1:31" s="17" customFormat="1" ht="15" customHeight="1">
      <c r="A28" s="18"/>
      <c r="B28" s="19" t="s">
        <v>35</v>
      </c>
      <c r="C28" s="20">
        <v>66.3</v>
      </c>
      <c r="D28" s="21">
        <v>0</v>
      </c>
      <c r="E28" s="22">
        <v>-175567.407151305</v>
      </c>
      <c r="F28" s="22">
        <v>-244956.58755615799</v>
      </c>
      <c r="G28" s="22">
        <f t="shared" si="0"/>
        <v>-420523.99470746296</v>
      </c>
      <c r="H28" s="23">
        <f t="shared" si="1"/>
        <v>-420523.99470746296</v>
      </c>
      <c r="I28" s="20">
        <v>84.8</v>
      </c>
      <c r="J28" s="24">
        <v>-69089.868820356904</v>
      </c>
      <c r="K28" s="22">
        <v>0</v>
      </c>
      <c r="L28" s="22">
        <v>0</v>
      </c>
      <c r="M28" s="25">
        <f t="shared" si="2"/>
        <v>-69089.868820356904</v>
      </c>
      <c r="N28" s="26">
        <f t="shared" si="3"/>
        <v>-489613.86352781986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-485001.17006607313</v>
      </c>
    </row>
    <row r="29" spans="1:31" s="17" customFormat="1" ht="15" customHeight="1">
      <c r="A29" s="18"/>
      <c r="B29" s="28" t="s">
        <v>36</v>
      </c>
      <c r="C29" s="29">
        <v>95.2</v>
      </c>
      <c r="D29" s="30">
        <v>0</v>
      </c>
      <c r="E29" s="31">
        <v>-4587.8019009578102</v>
      </c>
      <c r="F29" s="31">
        <v>-6401.0303294720998</v>
      </c>
      <c r="G29" s="31">
        <f t="shared" si="0"/>
        <v>-10988.832230429911</v>
      </c>
      <c r="H29" s="32">
        <f t="shared" si="1"/>
        <v>-10988.832230429911</v>
      </c>
      <c r="I29" s="29">
        <v>96.1</v>
      </c>
      <c r="J29" s="33">
        <v>-22607.0811571829</v>
      </c>
      <c r="K29" s="31">
        <v>-12972.220049085799</v>
      </c>
      <c r="L29" s="31">
        <v>0</v>
      </c>
      <c r="M29" s="34">
        <f t="shared" si="2"/>
        <v>-35579.301206268698</v>
      </c>
      <c r="N29" s="35">
        <f t="shared" si="3"/>
        <v>-46568.133436698612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-152585.7003903733</v>
      </c>
    </row>
    <row r="30" spans="1:31" s="17" customFormat="1" ht="15" customHeight="1">
      <c r="A30" s="18"/>
      <c r="B30" s="19" t="s">
        <v>37</v>
      </c>
      <c r="C30" s="20">
        <v>148.6</v>
      </c>
      <c r="D30" s="21">
        <v>314455.38219945598</v>
      </c>
      <c r="E30" s="22">
        <v>0</v>
      </c>
      <c r="F30" s="22">
        <v>0</v>
      </c>
      <c r="G30" s="22">
        <f t="shared" si="0"/>
        <v>314455.38219945598</v>
      </c>
      <c r="H30" s="23">
        <f t="shared" si="1"/>
        <v>0</v>
      </c>
      <c r="I30" s="20">
        <v>139.4</v>
      </c>
      <c r="J30" s="24">
        <v>0</v>
      </c>
      <c r="K30" s="22">
        <v>-68738.256458335294</v>
      </c>
      <c r="L30" s="22">
        <v>-31128.300184261199</v>
      </c>
      <c r="M30" s="25">
        <f t="shared" si="2"/>
        <v>-99866.556642596493</v>
      </c>
      <c r="N30" s="26">
        <f t="shared" si="3"/>
        <v>214588.82555685949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221485.74297300077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38</v>
      </c>
      <c r="C31" s="38">
        <v>65.099999999999994</v>
      </c>
      <c r="D31" s="39">
        <v>0</v>
      </c>
      <c r="E31" s="40">
        <v>-43520.575365235301</v>
      </c>
      <c r="F31" s="40">
        <v>-60721.131575186002</v>
      </c>
      <c r="G31" s="40">
        <f t="shared" si="0"/>
        <v>-104241.70694042131</v>
      </c>
      <c r="H31" s="41">
        <f t="shared" si="1"/>
        <v>-104241.70694042131</v>
      </c>
      <c r="I31" s="38">
        <v>84.7</v>
      </c>
      <c r="J31" s="42">
        <v>-4197.4454327793701</v>
      </c>
      <c r="K31" s="40">
        <v>0</v>
      </c>
      <c r="L31" s="40">
        <v>0</v>
      </c>
      <c r="M31" s="43">
        <f t="shared" si="2"/>
        <v>-4197.4454327793701</v>
      </c>
      <c r="N31" s="44">
        <f t="shared" si="3"/>
        <v>-108439.15237320068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-126686.05277463545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6</v>
      </c>
      <c r="C32" s="47">
        <v>100</v>
      </c>
      <c r="D32" s="48">
        <f>SUM(D6:D31)</f>
        <v>1406129.7029157185</v>
      </c>
      <c r="E32" s="49">
        <f>SUM(E6:E31)</f>
        <v>-1406129.702915719</v>
      </c>
      <c r="F32" s="49">
        <f>SUM(F6:F31)</f>
        <v>-1961871.7350581351</v>
      </c>
      <c r="G32" s="49">
        <f>SUM(G6:G31)</f>
        <v>-1961871.7350581363</v>
      </c>
      <c r="H32" s="50">
        <f>SUM(H6:H31)</f>
        <v>-3368001.4379738541</v>
      </c>
      <c r="I32" s="51"/>
      <c r="J32" s="52">
        <f t="shared" ref="J32:R32" si="6">SUM(J6:J31)</f>
        <v>-347489.94755585445</v>
      </c>
      <c r="K32" s="49">
        <f t="shared" si="6"/>
        <v>-231659.96503723593</v>
      </c>
      <c r="L32" s="49">
        <f t="shared" si="6"/>
        <v>-115829.98251861801</v>
      </c>
      <c r="M32" s="53">
        <f t="shared" si="6"/>
        <v>-694979.89511170844</v>
      </c>
      <c r="N32" s="54">
        <f t="shared" si="6"/>
        <v>-2656851.6301698438</v>
      </c>
      <c r="O32" s="52">
        <f t="shared" si="6"/>
        <v>121859.21402538671</v>
      </c>
      <c r="P32" s="49">
        <f t="shared" si="6"/>
        <v>-365577.64207616099</v>
      </c>
      <c r="Q32" s="53">
        <f t="shared" si="6"/>
        <v>-243718.42805077432</v>
      </c>
      <c r="R32" s="55">
        <f t="shared" si="6"/>
        <v>-2900570.0582206179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1" t="s">
        <v>39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56"/>
      <c r="T33" s="56"/>
      <c r="U33" s="56"/>
      <c r="V33" s="56"/>
      <c r="W33" s="56"/>
      <c r="X33" s="56"/>
    </row>
    <row r="34" spans="1:24" ht="22.5" customHeight="1"/>
    <row r="35" spans="1:24" s="17" customFormat="1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2010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5">
    <cfRule type="expression" dxfId="5" priority="4" stopIfTrue="1">
      <formula>ISBLANK(E35)</formula>
    </cfRule>
  </conditionalFormatting>
  <conditionalFormatting sqref="H35">
    <cfRule type="expression" dxfId="4" priority="5" stopIfTrue="1">
      <formula>ISBLANK(H35)</formula>
    </cfRule>
  </conditionalFormatting>
  <conditionalFormatting sqref="J35">
    <cfRule type="expression" dxfId="3" priority="6" stopIfTrue="1">
      <formula>ISBLANK(J35)</formula>
    </cfRule>
  </conditionalFormatting>
  <conditionalFormatting sqref="N35">
    <cfRule type="expression" dxfId="2" priority="7" stopIfTrue="1">
      <formula>ISBLANK(N35)</formula>
    </cfRule>
  </conditionalFormatting>
  <conditionalFormatting sqref="R35">
    <cfRule type="expression" dxfId="1" priority="8" stopIfTrue="1">
      <formula>ISBLANK(R35)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29" t="str">
        <f>"Zahlungen pro Kopf "&amp;Zahlungen!R35</f>
        <v>Zahlungen pro Kopf 2010</v>
      </c>
      <c r="C1" s="129"/>
      <c r="D1" s="129"/>
      <c r="E1" s="129"/>
      <c r="F1" s="129"/>
      <c r="G1" s="129"/>
      <c r="H1" s="129"/>
      <c r="I1" s="129"/>
      <c r="J1" s="129"/>
      <c r="K1" s="4"/>
    </row>
    <row r="2" spans="1:12" ht="22.5" customHeight="1">
      <c r="B2" s="5" t="s">
        <v>49</v>
      </c>
      <c r="L2" s="62" t="str">
        <f>Zahlungen!J35</f>
        <v>FA_2010_20120518</v>
      </c>
    </row>
    <row r="3" spans="1:12" ht="15.75" customHeight="1">
      <c r="A3" s="6"/>
      <c r="B3" s="63"/>
      <c r="C3" s="135" t="str">
        <f>"RI "&amp;Zahlungen!R35</f>
        <v>RI 2010</v>
      </c>
      <c r="D3" s="136" t="str">
        <f>"Ressourcen-ausgleich "&amp;Zahlungen!R35</f>
        <v>Ressourcen-ausgleich 2010</v>
      </c>
      <c r="E3" s="132" t="str">
        <f>"Lastenausgleich "&amp;Zahlungen!R35</f>
        <v>Lastenausgleich 2010</v>
      </c>
      <c r="F3" s="133"/>
      <c r="G3" s="133"/>
      <c r="H3" s="134"/>
      <c r="I3" s="130" t="str">
        <f>"Härte-ausgleich "&amp;Zahlungen!R35</f>
        <v>Härte-ausgleich 2010</v>
      </c>
      <c r="J3" s="130" t="str">
        <f>"Total Zahlungen "&amp;Zahlungen!R35&amp;" Netto"</f>
        <v>Total Zahlungen 2010 Netto</v>
      </c>
      <c r="L3" s="137" t="str">
        <f>"Massgebende Bevölkerung "&amp;Zahlungen!R35</f>
        <v>Massgebende Bevölkerung 2010</v>
      </c>
    </row>
    <row r="4" spans="1:12" ht="27" customHeight="1">
      <c r="A4" s="6"/>
      <c r="B4" s="64"/>
      <c r="C4" s="135"/>
      <c r="D4" s="136"/>
      <c r="E4" s="65" t="s">
        <v>7</v>
      </c>
      <c r="F4" s="66" t="s">
        <v>8</v>
      </c>
      <c r="G4" s="66" t="s">
        <v>9</v>
      </c>
      <c r="H4" s="67" t="s">
        <v>6</v>
      </c>
      <c r="I4" s="131"/>
      <c r="J4" s="130"/>
      <c r="L4" s="138"/>
    </row>
    <row r="5" spans="1:12" s="17" customFormat="1" ht="15" customHeight="1">
      <c r="A5" s="18"/>
      <c r="B5" s="68" t="s">
        <v>50</v>
      </c>
      <c r="C5" s="69">
        <f>Zahlungen!C6</f>
        <v>132.19999999999999</v>
      </c>
      <c r="D5" s="70">
        <f>Zahlungen!G6/L5*1000</f>
        <v>477.58005532536612</v>
      </c>
      <c r="E5" s="71">
        <f>Zahlungen!J6/Zahlungen_pro_Kopf!$L5*1000</f>
        <v>0</v>
      </c>
      <c r="F5" s="72">
        <f>Zahlungen!K6/Zahlungen_pro_Kopf!$L5*1000</f>
        <v>-19.101203909913345</v>
      </c>
      <c r="G5" s="72">
        <f>Zahlungen!L6/Zahlungen_pro_Kopf!$L5*1000</f>
        <v>-47.477836708689637</v>
      </c>
      <c r="H5" s="73">
        <f t="shared" ref="H5:H30" si="0">SUM(E5:G5)</f>
        <v>-66.579040618602988</v>
      </c>
      <c r="I5" s="74">
        <f>Zahlungen!Q6/Zahlungen_pro_Kopf!L5*1000</f>
        <v>15.947338849703476</v>
      </c>
      <c r="J5" s="75">
        <f>Zahlungen!R6/Zahlungen_pro_Kopf!L5*1000</f>
        <v>426.94835355646666</v>
      </c>
      <c r="L5" s="76">
        <v>1293367.33333333</v>
      </c>
    </row>
    <row r="6" spans="1:12" s="17" customFormat="1" ht="15" customHeight="1">
      <c r="A6" s="18"/>
      <c r="B6" s="77" t="s">
        <v>51</v>
      </c>
      <c r="C6" s="29">
        <f>Zahlungen!C7</f>
        <v>76.5</v>
      </c>
      <c r="D6" s="78">
        <f>Zahlungen!G7/L6*1000</f>
        <v>-816.92450484144138</v>
      </c>
      <c r="E6" s="79">
        <f>Zahlungen!J7/Zahlungen_pro_Kopf!$L6*1000</f>
        <v>-25.018023206892479</v>
      </c>
      <c r="F6" s="80">
        <f>Zahlungen!K7/Zahlungen_pro_Kopf!$L6*1000</f>
        <v>-22.814970056205304</v>
      </c>
      <c r="G6" s="80">
        <f>Zahlungen!L7/Zahlungen_pro_Kopf!$L6*1000</f>
        <v>-0.34359498376346881</v>
      </c>
      <c r="H6" s="81">
        <f t="shared" si="0"/>
        <v>-48.17658824686125</v>
      </c>
      <c r="I6" s="82">
        <f>Zahlungen!Q7/Zahlungen_pro_Kopf!L6*1000</f>
        <v>-37.38670225320957</v>
      </c>
      <c r="J6" s="83">
        <f>Zahlungen!R7/Zahlungen_pro_Kopf!L6*1000</f>
        <v>-902.4877953415122</v>
      </c>
      <c r="L6" s="84">
        <v>964015.66666666698</v>
      </c>
    </row>
    <row r="7" spans="1:12" s="17" customFormat="1" ht="15" customHeight="1">
      <c r="A7" s="18"/>
      <c r="B7" s="85" t="s">
        <v>52</v>
      </c>
      <c r="C7" s="20">
        <f>Zahlungen!C8</f>
        <v>75.5</v>
      </c>
      <c r="D7" s="86">
        <f>Zahlungen!G8/L7*1000</f>
        <v>-873.02349653462238</v>
      </c>
      <c r="E7" s="87">
        <f>Zahlungen!J8/Zahlungen_pro_Kopf!$L7*1000</f>
        <v>-18.558523159867427</v>
      </c>
      <c r="F7" s="88">
        <f>Zahlungen!K8/Zahlungen_pro_Kopf!$L7*1000</f>
        <v>0</v>
      </c>
      <c r="G7" s="88">
        <f>Zahlungen!L8/Zahlungen_pro_Kopf!$L7*1000</f>
        <v>0</v>
      </c>
      <c r="H7" s="89">
        <f t="shared" si="0"/>
        <v>-18.558523159867427</v>
      </c>
      <c r="I7" s="90">
        <f>Zahlungen!Q8/Zahlungen_pro_Kopf!L7*1000</f>
        <v>-50.164189785459413</v>
      </c>
      <c r="J7" s="91">
        <f>Zahlungen!R8/Zahlungen_pro_Kopf!L7*1000</f>
        <v>-941.74620947994924</v>
      </c>
      <c r="L7" s="76">
        <v>355971.33333333302</v>
      </c>
    </row>
    <row r="8" spans="1:12" s="17" customFormat="1" ht="15" customHeight="1">
      <c r="A8" s="18"/>
      <c r="B8" s="77" t="s">
        <v>53</v>
      </c>
      <c r="C8" s="29">
        <f>Zahlungen!C9</f>
        <v>58</v>
      </c>
      <c r="D8" s="78">
        <f>Zahlungen!G9/L8*1000</f>
        <v>-2061.0836633219133</v>
      </c>
      <c r="E8" s="79">
        <f>Zahlungen!J9/Zahlungen_pro_Kopf!$L8*1000</f>
        <v>-310.33043829026371</v>
      </c>
      <c r="F8" s="80">
        <f>Zahlungen!K9/Zahlungen_pro_Kopf!$L8*1000</f>
        <v>0</v>
      </c>
      <c r="G8" s="80">
        <f>Zahlungen!L9/Zahlungen_pro_Kopf!$L8*1000</f>
        <v>0</v>
      </c>
      <c r="H8" s="81">
        <f t="shared" si="0"/>
        <v>-310.33043829026371</v>
      </c>
      <c r="I8" s="82">
        <f>Zahlungen!Q9/Zahlungen_pro_Kopf!L8*1000</f>
        <v>16.873983786445852</v>
      </c>
      <c r="J8" s="83">
        <f>Zahlungen!R9/Zahlungen_pro_Kopf!L8*1000</f>
        <v>-2354.5401178257312</v>
      </c>
      <c r="L8" s="84">
        <v>34664</v>
      </c>
    </row>
    <row r="9" spans="1:12" s="17" customFormat="1" ht="15" customHeight="1">
      <c r="A9" s="18"/>
      <c r="B9" s="85" t="s">
        <v>54</v>
      </c>
      <c r="C9" s="20">
        <f>Zahlungen!C10</f>
        <v>130</v>
      </c>
      <c r="D9" s="86">
        <f>Zahlungen!G10/L9*1000</f>
        <v>444.95036210437667</v>
      </c>
      <c r="E9" s="87">
        <f>Zahlungen!J10/Zahlungen_pro_Kopf!$L9*1000</f>
        <v>-43.69940587098575</v>
      </c>
      <c r="F9" s="88">
        <f>Zahlungen!K10/Zahlungen_pro_Kopf!$L9*1000</f>
        <v>0</v>
      </c>
      <c r="G9" s="88">
        <f>Zahlungen!L10/Zahlungen_pro_Kopf!$L9*1000</f>
        <v>0</v>
      </c>
      <c r="H9" s="89">
        <f t="shared" si="0"/>
        <v>-43.69940587098575</v>
      </c>
      <c r="I9" s="90">
        <f>Zahlungen!Q10/Zahlungen_pro_Kopf!L9*1000</f>
        <v>15.806231758825781</v>
      </c>
      <c r="J9" s="91">
        <f>Zahlungen!R10/Zahlungen_pro_Kopf!L9*1000</f>
        <v>417.05718799221671</v>
      </c>
      <c r="L9" s="76">
        <v>136614.66666666701</v>
      </c>
    </row>
    <row r="10" spans="1:12" s="17" customFormat="1" ht="15" customHeight="1">
      <c r="A10" s="18"/>
      <c r="B10" s="77" t="s">
        <v>55</v>
      </c>
      <c r="C10" s="29">
        <f>Zahlungen!C11</f>
        <v>70.7</v>
      </c>
      <c r="D10" s="78">
        <f>Zahlungen!G11/L10*1000</f>
        <v>-1161.0812603030058</v>
      </c>
      <c r="E10" s="79">
        <f>Zahlungen!J11/Zahlungen_pro_Kopf!$L10*1000</f>
        <v>-162.55217647550603</v>
      </c>
      <c r="F10" s="80">
        <f>Zahlungen!K11/Zahlungen_pro_Kopf!$L10*1000</f>
        <v>0</v>
      </c>
      <c r="G10" s="80">
        <f>Zahlungen!L11/Zahlungen_pro_Kopf!$L10*1000</f>
        <v>0</v>
      </c>
      <c r="H10" s="81">
        <f t="shared" si="0"/>
        <v>-162.55217647550603</v>
      </c>
      <c r="I10" s="82">
        <f>Zahlungen!Q11/Zahlungen_pro_Kopf!L10*1000</f>
        <v>-268.19692010996499</v>
      </c>
      <c r="J10" s="83">
        <f>Zahlungen!R11/Zahlungen_pro_Kopf!L10*1000</f>
        <v>-1591.8303568884769</v>
      </c>
      <c r="L10" s="84">
        <v>33177.666666666701</v>
      </c>
    </row>
    <row r="11" spans="1:12" s="17" customFormat="1" ht="15" customHeight="1">
      <c r="A11" s="18"/>
      <c r="B11" s="85" t="s">
        <v>56</v>
      </c>
      <c r="C11" s="20">
        <f>Zahlungen!C12</f>
        <v>125.3</v>
      </c>
      <c r="D11" s="86">
        <f>Zahlungen!G12/L11*1000</f>
        <v>375.24147204135829</v>
      </c>
      <c r="E11" s="87">
        <f>Zahlungen!J12/Zahlungen_pro_Kopf!$L11*1000</f>
        <v>-37.60763573409487</v>
      </c>
      <c r="F11" s="88">
        <f>Zahlungen!K12/Zahlungen_pro_Kopf!$L11*1000</f>
        <v>0</v>
      </c>
      <c r="G11" s="88">
        <f>Zahlungen!L12/Zahlungen_pro_Kopf!$L11*1000</f>
        <v>0</v>
      </c>
      <c r="H11" s="89">
        <f t="shared" si="0"/>
        <v>-37.60763573409487</v>
      </c>
      <c r="I11" s="90">
        <f>Zahlungen!Q12/Zahlungen_pro_Kopf!L11*1000</f>
        <v>15.953032390074988</v>
      </c>
      <c r="J11" s="91">
        <f>Zahlungen!R12/Zahlungen_pro_Kopf!L11*1000</f>
        <v>353.58686869733833</v>
      </c>
      <c r="L11" s="76">
        <v>39069.666666666701</v>
      </c>
    </row>
    <row r="12" spans="1:12" s="17" customFormat="1" ht="15" customHeight="1">
      <c r="A12" s="18"/>
      <c r="B12" s="77" t="s">
        <v>57</v>
      </c>
      <c r="C12" s="29">
        <f>Zahlungen!C13</f>
        <v>67.599999999999994</v>
      </c>
      <c r="D12" s="78">
        <f>Zahlungen!G13/L12*1000</f>
        <v>-1362.9294542492812</v>
      </c>
      <c r="E12" s="79">
        <f>Zahlungen!J13/Zahlungen_pro_Kopf!$L12*1000</f>
        <v>-133.66613792781894</v>
      </c>
      <c r="F12" s="80">
        <f>Zahlungen!K13/Zahlungen_pro_Kopf!$L12*1000</f>
        <v>0</v>
      </c>
      <c r="G12" s="80">
        <f>Zahlungen!L13/Zahlungen_pro_Kopf!$L12*1000</f>
        <v>0</v>
      </c>
      <c r="H12" s="81">
        <f t="shared" si="0"/>
        <v>-133.66613792781894</v>
      </c>
      <c r="I12" s="82">
        <f>Zahlungen!Q13/Zahlungen_pro_Kopf!L12*1000</f>
        <v>-197.28508762378613</v>
      </c>
      <c r="J12" s="83">
        <f>Zahlungen!R13/Zahlungen_pro_Kopf!L12*1000</f>
        <v>-1693.8806798008864</v>
      </c>
      <c r="L12" s="84">
        <v>38124</v>
      </c>
    </row>
    <row r="13" spans="1:12" s="17" customFormat="1" ht="15" customHeight="1">
      <c r="A13" s="18"/>
      <c r="B13" s="85" t="s">
        <v>58</v>
      </c>
      <c r="C13" s="20">
        <f>Zahlungen!C14</f>
        <v>237</v>
      </c>
      <c r="D13" s="86">
        <f>Zahlungen!G14/L13*1000</f>
        <v>2031.9399869433291</v>
      </c>
      <c r="E13" s="87">
        <f>Zahlungen!J14/Zahlungen_pro_Kopf!$L13*1000</f>
        <v>0</v>
      </c>
      <c r="F13" s="88">
        <f>Zahlungen!K14/Zahlungen_pro_Kopf!$L13*1000</f>
        <v>0</v>
      </c>
      <c r="G13" s="88">
        <f>Zahlungen!L14/Zahlungen_pro_Kopf!$L13*1000</f>
        <v>0</v>
      </c>
      <c r="H13" s="89">
        <f t="shared" si="0"/>
        <v>0</v>
      </c>
      <c r="I13" s="90">
        <f>Zahlungen!Q14/Zahlungen_pro_Kopf!L13*1000</f>
        <v>15.623141950922589</v>
      </c>
      <c r="J13" s="91">
        <f>Zahlungen!R14/Zahlungen_pro_Kopf!L13*1000</f>
        <v>2047.563128894252</v>
      </c>
      <c r="L13" s="76">
        <v>106127.33333333299</v>
      </c>
    </row>
    <row r="14" spans="1:12" s="17" customFormat="1" ht="15" customHeight="1">
      <c r="A14" s="18"/>
      <c r="B14" s="77" t="s">
        <v>59</v>
      </c>
      <c r="C14" s="29">
        <f>Zahlungen!C15</f>
        <v>70.900000000000006</v>
      </c>
      <c r="D14" s="78">
        <f>Zahlungen!G15/L14*1000</f>
        <v>-1148.4756779240777</v>
      </c>
      <c r="E14" s="79">
        <f>Zahlungen!J15/Zahlungen_pro_Kopf!$L14*1000</f>
        <v>-46.081731401523179</v>
      </c>
      <c r="F14" s="80">
        <f>Zahlungen!K15/Zahlungen_pro_Kopf!$L14*1000</f>
        <v>0</v>
      </c>
      <c r="G14" s="80">
        <f>Zahlungen!L15/Zahlungen_pro_Kopf!$L14*1000</f>
        <v>0</v>
      </c>
      <c r="H14" s="81">
        <f t="shared" si="0"/>
        <v>-46.081731401523179</v>
      </c>
      <c r="I14" s="82">
        <f>Zahlungen!Q15/Zahlungen_pro_Kopf!L14*1000</f>
        <v>-521.15577978304623</v>
      </c>
      <c r="J14" s="83">
        <f>Zahlungen!R15/Zahlungen_pro_Kopf!L14*1000</f>
        <v>-1715.7131891086472</v>
      </c>
      <c r="L14" s="84">
        <v>255726.66666666701</v>
      </c>
    </row>
    <row r="15" spans="1:12" s="17" customFormat="1" ht="15" customHeight="1">
      <c r="A15" s="18"/>
      <c r="B15" s="85" t="s">
        <v>60</v>
      </c>
      <c r="C15" s="20">
        <f>Zahlungen!C16</f>
        <v>77.3</v>
      </c>
      <c r="D15" s="86">
        <f>Zahlungen!G16/L15*1000</f>
        <v>-773.05208353201397</v>
      </c>
      <c r="E15" s="87">
        <f>Zahlungen!J16/Zahlungen_pro_Kopf!$L15*1000</f>
        <v>0</v>
      </c>
      <c r="F15" s="88">
        <f>Zahlungen!K16/Zahlungen_pro_Kopf!$L15*1000</f>
        <v>0</v>
      </c>
      <c r="G15" s="88">
        <f>Zahlungen!L16/Zahlungen_pro_Kopf!$L15*1000</f>
        <v>0</v>
      </c>
      <c r="H15" s="89">
        <f t="shared" si="0"/>
        <v>0</v>
      </c>
      <c r="I15" s="90">
        <f>Zahlungen!Q16/Zahlungen_pro_Kopf!L15*1000</f>
        <v>16.603077983073153</v>
      </c>
      <c r="J15" s="91">
        <f>Zahlungen!R16/Zahlungen_pro_Kopf!L15*1000</f>
        <v>-756.44900554894093</v>
      </c>
      <c r="L15" s="76">
        <v>246851</v>
      </c>
    </row>
    <row r="16" spans="1:12" s="17" customFormat="1" ht="15" customHeight="1">
      <c r="A16" s="18"/>
      <c r="B16" s="77" t="s">
        <v>61</v>
      </c>
      <c r="C16" s="29">
        <f>Zahlungen!C17</f>
        <v>139</v>
      </c>
      <c r="D16" s="78">
        <f>Zahlungen!G17/L16*1000</f>
        <v>578.43547073568823</v>
      </c>
      <c r="E16" s="79">
        <f>Zahlungen!J17/Zahlungen_pro_Kopf!$L16*1000</f>
        <v>0</v>
      </c>
      <c r="F16" s="80">
        <f>Zahlungen!K17/Zahlungen_pro_Kopf!$L16*1000</f>
        <v>-138.50559460092228</v>
      </c>
      <c r="G16" s="80">
        <f>Zahlungen!L17/Zahlungen_pro_Kopf!$L16*1000</f>
        <v>-104.25056278553622</v>
      </c>
      <c r="H16" s="81">
        <f t="shared" si="0"/>
        <v>-242.75615738645848</v>
      </c>
      <c r="I16" s="82">
        <f>Zahlungen!Q17/Zahlungen_pro_Kopf!L16*1000</f>
        <v>17.058946780822744</v>
      </c>
      <c r="J16" s="83">
        <f>Zahlungen!R17/Zahlungen_pro_Kopf!L16*1000</f>
        <v>352.73826013005248</v>
      </c>
      <c r="L16" s="84">
        <v>190602.66666666701</v>
      </c>
    </row>
    <row r="17" spans="1:23" s="17" customFormat="1" ht="15" customHeight="1">
      <c r="A17" s="18"/>
      <c r="B17" s="85" t="s">
        <v>62</v>
      </c>
      <c r="C17" s="20">
        <f>Zahlungen!C18</f>
        <v>101.2</v>
      </c>
      <c r="D17" s="86">
        <f>Zahlungen!G18/L17*1000</f>
        <v>17.798014484175166</v>
      </c>
      <c r="E17" s="87">
        <f>Zahlungen!J18/Zahlungen_pro_Kopf!$L17*1000</f>
        <v>0</v>
      </c>
      <c r="F17" s="88">
        <f>Zahlungen!K18/Zahlungen_pro_Kopf!$L17*1000</f>
        <v>0</v>
      </c>
      <c r="G17" s="88">
        <f>Zahlungen!L18/Zahlungen_pro_Kopf!$L17*1000</f>
        <v>0</v>
      </c>
      <c r="H17" s="89">
        <f t="shared" si="0"/>
        <v>0</v>
      </c>
      <c r="I17" s="90">
        <f>Zahlungen!Q18/Zahlungen_pro_Kopf!L17*1000</f>
        <v>16.399113753501069</v>
      </c>
      <c r="J17" s="91">
        <f>Zahlungen!R18/Zahlungen_pro_Kopf!L17*1000</f>
        <v>34.197128237676232</v>
      </c>
      <c r="L17" s="76">
        <v>264840.33333333302</v>
      </c>
    </row>
    <row r="18" spans="1:23" s="17" customFormat="1" ht="15" customHeight="1">
      <c r="A18" s="18"/>
      <c r="B18" s="77" t="s">
        <v>63</v>
      </c>
      <c r="C18" s="29">
        <f>Zahlungen!C19</f>
        <v>95.7</v>
      </c>
      <c r="D18" s="78">
        <f>Zahlungen!G19/L18*1000</f>
        <v>-54.529836560372956</v>
      </c>
      <c r="E18" s="79">
        <f>Zahlungen!J19/Zahlungen_pro_Kopf!$L18*1000</f>
        <v>0</v>
      </c>
      <c r="F18" s="80">
        <f>Zahlungen!K19/Zahlungen_pro_Kopf!$L18*1000</f>
        <v>-32.004850594221409</v>
      </c>
      <c r="G18" s="80">
        <f>Zahlungen!L19/Zahlungen_pro_Kopf!$L18*1000</f>
        <v>0</v>
      </c>
      <c r="H18" s="81">
        <f t="shared" si="0"/>
        <v>-32.004850594221409</v>
      </c>
      <c r="I18" s="82">
        <f>Zahlungen!Q19/Zahlungen_pro_Kopf!L18*1000</f>
        <v>-72.801952665272125</v>
      </c>
      <c r="J18" s="83">
        <f>Zahlungen!R19/Zahlungen_pro_Kopf!L18*1000</f>
        <v>-159.33663981986649</v>
      </c>
      <c r="L18" s="84">
        <v>74205.333333333299</v>
      </c>
    </row>
    <row r="19" spans="1:23" s="17" customFormat="1" ht="15" customHeight="1">
      <c r="A19" s="18"/>
      <c r="B19" s="85" t="s">
        <v>64</v>
      </c>
      <c r="C19" s="20">
        <f>Zahlungen!C20</f>
        <v>75.2</v>
      </c>
      <c r="D19" s="86">
        <f>Zahlungen!G20/L19*1000</f>
        <v>-890.12262971433881</v>
      </c>
      <c r="E19" s="87">
        <f>Zahlungen!J20/Zahlungen_pro_Kopf!$L19*1000</f>
        <v>-332.47274869120969</v>
      </c>
      <c r="F19" s="88">
        <f>Zahlungen!K20/Zahlungen_pro_Kopf!$L19*1000</f>
        <v>0</v>
      </c>
      <c r="G19" s="88">
        <f>Zahlungen!L20/Zahlungen_pro_Kopf!$L19*1000</f>
        <v>0</v>
      </c>
      <c r="H19" s="89">
        <f t="shared" si="0"/>
        <v>-332.47274869120969</v>
      </c>
      <c r="I19" s="90">
        <f>Zahlungen!Q20/Zahlungen_pro_Kopf!L19*1000</f>
        <v>17.210468824607098</v>
      </c>
      <c r="J19" s="91">
        <f>Zahlungen!R20/Zahlungen_pro_Kopf!L19*1000</f>
        <v>-1205.3849095809414</v>
      </c>
      <c r="L19" s="76">
        <v>52410</v>
      </c>
    </row>
    <row r="20" spans="1:23" s="17" customFormat="1" ht="15" customHeight="1">
      <c r="A20" s="18"/>
      <c r="B20" s="77" t="s">
        <v>65</v>
      </c>
      <c r="C20" s="29">
        <f>Zahlungen!C21</f>
        <v>79.8</v>
      </c>
      <c r="D20" s="78">
        <f>Zahlungen!G21/L20*1000</f>
        <v>-641.86897047500338</v>
      </c>
      <c r="E20" s="79">
        <f>Zahlungen!J21/Zahlungen_pro_Kopf!$L20*1000</f>
        <v>-541.77293786656287</v>
      </c>
      <c r="F20" s="80">
        <f>Zahlungen!K21/Zahlungen_pro_Kopf!$L20*1000</f>
        <v>0</v>
      </c>
      <c r="G20" s="80">
        <f>Zahlungen!L21/Zahlungen_pro_Kopf!$L20*1000</f>
        <v>0</v>
      </c>
      <c r="H20" s="81">
        <f t="shared" si="0"/>
        <v>-541.77293786656287</v>
      </c>
      <c r="I20" s="82">
        <f>Zahlungen!Q21/Zahlungen_pro_Kopf!L20*1000</f>
        <v>16.554028621157492</v>
      </c>
      <c r="J20" s="83">
        <f>Zahlungen!R21/Zahlungen_pro_Kopf!L20*1000</f>
        <v>-1167.0878797204086</v>
      </c>
      <c r="L20" s="84">
        <v>14934</v>
      </c>
    </row>
    <row r="21" spans="1:23" s="17" customFormat="1" ht="15" customHeight="1">
      <c r="A21" s="18"/>
      <c r="B21" s="85" t="s">
        <v>66</v>
      </c>
      <c r="C21" s="20">
        <f>Zahlungen!C22</f>
        <v>74.2</v>
      </c>
      <c r="D21" s="86">
        <f>Zahlungen!G22/L21*1000</f>
        <v>-948.00657945754836</v>
      </c>
      <c r="E21" s="87">
        <f>Zahlungen!J22/Zahlungen_pro_Kopf!$L21*1000</f>
        <v>-4.2612928589853327</v>
      </c>
      <c r="F21" s="88">
        <f>Zahlungen!K22/Zahlungen_pro_Kopf!$L21*1000</f>
        <v>0</v>
      </c>
      <c r="G21" s="88">
        <f>Zahlungen!L22/Zahlungen_pro_Kopf!$L21*1000</f>
        <v>0</v>
      </c>
      <c r="H21" s="89">
        <f t="shared" si="0"/>
        <v>-4.2612928589853327</v>
      </c>
      <c r="I21" s="90">
        <f>Zahlungen!Q22/Zahlungen_pro_Kopf!L21*1000</f>
        <v>16.429287560057539</v>
      </c>
      <c r="J21" s="91">
        <f>Zahlungen!R22/Zahlungen_pro_Kopf!L21*1000</f>
        <v>-935.83858475647617</v>
      </c>
      <c r="L21" s="76">
        <v>461104.66666666698</v>
      </c>
    </row>
    <row r="22" spans="1:23" s="17" customFormat="1" ht="15" customHeight="1">
      <c r="A22" s="18"/>
      <c r="B22" s="77" t="s">
        <v>67</v>
      </c>
      <c r="C22" s="29">
        <f>Zahlungen!C23</f>
        <v>79.5</v>
      </c>
      <c r="D22" s="78">
        <f>Zahlungen!G23/L22*1000</f>
        <v>-657.12855695200426</v>
      </c>
      <c r="E22" s="79">
        <f>Zahlungen!J23/Zahlungen_pro_Kopf!$L22*1000</f>
        <v>-708.46520851091657</v>
      </c>
      <c r="F22" s="80">
        <f>Zahlungen!K23/Zahlungen_pro_Kopf!$L22*1000</f>
        <v>0</v>
      </c>
      <c r="G22" s="80">
        <f>Zahlungen!L23/Zahlungen_pro_Kopf!$L22*1000</f>
        <v>0</v>
      </c>
      <c r="H22" s="81">
        <f t="shared" si="0"/>
        <v>-708.46520851091657</v>
      </c>
      <c r="I22" s="82">
        <f>Zahlungen!Q23/Zahlungen_pro_Kopf!L22*1000</f>
        <v>16.640562359065875</v>
      </c>
      <c r="J22" s="83">
        <f>Zahlungen!R23/Zahlungen_pro_Kopf!L22*1000</f>
        <v>-1348.9532031038548</v>
      </c>
      <c r="L22" s="84">
        <v>191452</v>
      </c>
    </row>
    <row r="23" spans="1:23" s="17" customFormat="1" ht="15" customHeight="1">
      <c r="A23" s="18"/>
      <c r="B23" s="85" t="s">
        <v>68</v>
      </c>
      <c r="C23" s="20">
        <f>Zahlungen!C24</f>
        <v>85.7</v>
      </c>
      <c r="D23" s="86">
        <f>Zahlungen!G24/L23*1000</f>
        <v>-370.13462660553091</v>
      </c>
      <c r="E23" s="87">
        <f>Zahlungen!J24/Zahlungen_pro_Kopf!$L23*1000</f>
        <v>0</v>
      </c>
      <c r="F23" s="88">
        <f>Zahlungen!K24/Zahlungen_pro_Kopf!$L23*1000</f>
        <v>0</v>
      </c>
      <c r="G23" s="88">
        <f>Zahlungen!L24/Zahlungen_pro_Kopf!$L23*1000</f>
        <v>0</v>
      </c>
      <c r="H23" s="89">
        <f t="shared" si="0"/>
        <v>0</v>
      </c>
      <c r="I23" s="90">
        <f>Zahlungen!Q24/Zahlungen_pro_Kopf!L23*1000</f>
        <v>16.085710001142139</v>
      </c>
      <c r="J23" s="91">
        <f>Zahlungen!R24/Zahlungen_pro_Kopf!L23*1000</f>
        <v>-354.04891660438881</v>
      </c>
      <c r="L23" s="76">
        <v>567760.33333333302</v>
      </c>
    </row>
    <row r="24" spans="1:23" s="17" customFormat="1" ht="15" customHeight="1">
      <c r="A24" s="18"/>
      <c r="B24" s="77" t="s">
        <v>69</v>
      </c>
      <c r="C24" s="29">
        <f>Zahlungen!C25</f>
        <v>73.400000000000006</v>
      </c>
      <c r="D24" s="78">
        <f>Zahlungen!G25/L24*1000</f>
        <v>-995.28516223258532</v>
      </c>
      <c r="E24" s="79">
        <f>Zahlungen!J25/Zahlungen_pro_Kopf!$L24*1000</f>
        <v>-15.751272544314812</v>
      </c>
      <c r="F24" s="80">
        <f>Zahlungen!K25/Zahlungen_pro_Kopf!$L24*1000</f>
        <v>0</v>
      </c>
      <c r="G24" s="80">
        <f>Zahlungen!L25/Zahlungen_pro_Kopf!$L24*1000</f>
        <v>0</v>
      </c>
      <c r="H24" s="81">
        <f t="shared" si="0"/>
        <v>-15.751272544314812</v>
      </c>
      <c r="I24" s="82">
        <f>Zahlungen!Q25/Zahlungen_pro_Kopf!L24*1000</f>
        <v>16.400203842832529</v>
      </c>
      <c r="J24" s="83">
        <f>Zahlungen!R25/Zahlungen_pro_Kopf!L24*1000</f>
        <v>-994.63623093406761</v>
      </c>
      <c r="L24" s="84">
        <v>234298.66666666701</v>
      </c>
    </row>
    <row r="25" spans="1:23" s="17" customFormat="1" ht="15" customHeight="1">
      <c r="A25" s="18"/>
      <c r="B25" s="85" t="s">
        <v>70</v>
      </c>
      <c r="C25" s="20">
        <f>Zahlungen!C26</f>
        <v>95.2</v>
      </c>
      <c r="D25" s="86">
        <f>Zahlungen!G26/L25*1000</f>
        <v>-64.978844036744078</v>
      </c>
      <c r="E25" s="87">
        <f>Zahlungen!J26/Zahlungen_pro_Kopf!$L25*1000</f>
        <v>-42.19896383872824</v>
      </c>
      <c r="F25" s="88">
        <f>Zahlungen!K26/Zahlungen_pro_Kopf!$L25*1000</f>
        <v>-59.702804982283347</v>
      </c>
      <c r="G25" s="88">
        <f>Zahlungen!L26/Zahlungen_pro_Kopf!$L25*1000</f>
        <v>0</v>
      </c>
      <c r="H25" s="89">
        <f t="shared" si="0"/>
        <v>-101.90176882101159</v>
      </c>
      <c r="I25" s="90">
        <f>Zahlungen!Q26/Zahlungen_pro_Kopf!L25*1000</f>
        <v>16.101155107731511</v>
      </c>
      <c r="J25" s="91">
        <f>Zahlungen!R26/Zahlungen_pro_Kopf!L25*1000</f>
        <v>-150.77945775002414</v>
      </c>
      <c r="L25" s="76">
        <v>322125.33333333302</v>
      </c>
    </row>
    <row r="26" spans="1:23" s="17" customFormat="1" ht="15" customHeight="1">
      <c r="A26" s="18"/>
      <c r="B26" s="77" t="s">
        <v>71</v>
      </c>
      <c r="C26" s="29">
        <f>Zahlungen!C27</f>
        <v>106.9</v>
      </c>
      <c r="D26" s="78">
        <f>Zahlungen!G27/L26*1000</f>
        <v>102.33858328400697</v>
      </c>
      <c r="E26" s="79">
        <f>Zahlungen!J27/Zahlungen_pro_Kopf!$L26*1000</f>
        <v>0</v>
      </c>
      <c r="F26" s="80">
        <f>Zahlungen!K27/Zahlungen_pro_Kopf!$L26*1000</f>
        <v>-83.225806024222152</v>
      </c>
      <c r="G26" s="80">
        <f>Zahlungen!L27/Zahlungen_pro_Kopf!$L26*1000</f>
        <v>-4.6607175808028458</v>
      </c>
      <c r="H26" s="81">
        <f t="shared" si="0"/>
        <v>-87.886523605024991</v>
      </c>
      <c r="I26" s="82">
        <f>Zahlungen!Q27/Zahlungen_pro_Kopf!L26*1000</f>
        <v>15.988240824757114</v>
      </c>
      <c r="J26" s="83">
        <f>Zahlungen!R27/Zahlungen_pro_Kopf!L26*1000</f>
        <v>30.440300503739078</v>
      </c>
      <c r="L26" s="84">
        <v>663789</v>
      </c>
    </row>
    <row r="27" spans="1:23" s="17" customFormat="1" ht="15" customHeight="1">
      <c r="A27" s="18"/>
      <c r="B27" s="85" t="s">
        <v>72</v>
      </c>
      <c r="C27" s="20">
        <f>Zahlungen!C28</f>
        <v>66.3</v>
      </c>
      <c r="D27" s="86">
        <f>Zahlungen!G28/L27*1000</f>
        <v>-1451.116869633981</v>
      </c>
      <c r="E27" s="87">
        <f>Zahlungen!J28/Zahlungen_pro_Kopf!$L27*1000</f>
        <v>-238.4108289367951</v>
      </c>
      <c r="F27" s="88">
        <f>Zahlungen!K28/Zahlungen_pro_Kopf!$L27*1000</f>
        <v>0</v>
      </c>
      <c r="G27" s="88">
        <f>Zahlungen!L28/Zahlungen_pro_Kopf!$L27*1000</f>
        <v>0</v>
      </c>
      <c r="H27" s="89">
        <f t="shared" si="0"/>
        <v>-238.4108289367951</v>
      </c>
      <c r="I27" s="90">
        <f>Zahlungen!Q28/Zahlungen_pro_Kopf!L27*1000</f>
        <v>15.917182802963334</v>
      </c>
      <c r="J27" s="91">
        <f>Zahlungen!R28/Zahlungen_pro_Kopf!L27*1000</f>
        <v>-1673.6105157678128</v>
      </c>
      <c r="L27" s="76">
        <v>289793.33333333302</v>
      </c>
    </row>
    <row r="28" spans="1:23" s="17" customFormat="1" ht="15" customHeight="1">
      <c r="A28" s="18"/>
      <c r="B28" s="77" t="s">
        <v>73</v>
      </c>
      <c r="C28" s="29">
        <f>Zahlungen!C29</f>
        <v>95.2</v>
      </c>
      <c r="D28" s="78">
        <f>Zahlungen!G29/L28*1000</f>
        <v>-64.978844036743922</v>
      </c>
      <c r="E28" s="79">
        <f>Zahlungen!J29/Zahlungen_pro_Kopf!$L28*1000</f>
        <v>-133.67953662726268</v>
      </c>
      <c r="F28" s="80">
        <f>Zahlungen!K29/Zahlungen_pro_Kopf!$L28*1000</f>
        <v>-76.706955361979496</v>
      </c>
      <c r="G28" s="80">
        <f>Zahlungen!L29/Zahlungen_pro_Kopf!$L28*1000</f>
        <v>0</v>
      </c>
      <c r="H28" s="81">
        <f t="shared" si="0"/>
        <v>-210.38649198924219</v>
      </c>
      <c r="I28" s="82">
        <f>Zahlungen!Q29/Zahlungen_pro_Kopf!L28*1000</f>
        <v>-626.90000209133893</v>
      </c>
      <c r="J28" s="83">
        <f>Zahlungen!R29/Zahlungen_pro_Kopf!L28*1000</f>
        <v>-902.26533811732497</v>
      </c>
      <c r="L28" s="84">
        <v>169114</v>
      </c>
    </row>
    <row r="29" spans="1:23" s="17" customFormat="1" ht="15" customHeight="1">
      <c r="A29" s="18"/>
      <c r="B29" s="85" t="s">
        <v>74</v>
      </c>
      <c r="C29" s="20">
        <f>Zahlungen!C30</f>
        <v>148.6</v>
      </c>
      <c r="D29" s="86">
        <f>Zahlungen!G30/L29*1000</f>
        <v>720.81958660909072</v>
      </c>
      <c r="E29" s="87">
        <f>Zahlungen!J30/Zahlungen_pro_Kopf!$L29*1000</f>
        <v>0</v>
      </c>
      <c r="F29" s="88">
        <f>Zahlungen!K30/Zahlungen_pro_Kopf!$L29*1000</f>
        <v>-157.5672874732326</v>
      </c>
      <c r="G29" s="88">
        <f>Zahlungen!L30/Zahlungen_pro_Kopf!$L29*1000</f>
        <v>-71.354760455111901</v>
      </c>
      <c r="H29" s="89">
        <f t="shared" si="0"/>
        <v>-228.92204792834451</v>
      </c>
      <c r="I29" s="90">
        <f>Zahlungen!Q30/Zahlungen_pro_Kopf!L29*1000</f>
        <v>15.809661536105166</v>
      </c>
      <c r="J29" s="91">
        <f>Zahlungen!R30/Zahlungen_pro_Kopf!L29*1000</f>
        <v>507.70720021685145</v>
      </c>
      <c r="K29" s="18"/>
      <c r="L29" s="76">
        <v>436247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18"/>
      <c r="B30" s="92" t="s">
        <v>75</v>
      </c>
      <c r="C30" s="93">
        <f>Zahlungen!C31</f>
        <v>65.099999999999994</v>
      </c>
      <c r="D30" s="94">
        <f>Zahlungen!G31/L30*1000</f>
        <v>-1534.3351461660113</v>
      </c>
      <c r="E30" s="95">
        <f>Zahlungen!J31/Zahlungen_pro_Kopf!$L30*1000</f>
        <v>-61.782258182977543</v>
      </c>
      <c r="F30" s="96">
        <f>Zahlungen!K31/Zahlungen_pro_Kopf!$L30*1000</f>
        <v>0</v>
      </c>
      <c r="G30" s="96">
        <f>Zahlungen!L31/Zahlungen_pro_Kopf!$L30*1000</f>
        <v>0</v>
      </c>
      <c r="H30" s="97">
        <f t="shared" si="0"/>
        <v>-61.782258182977543</v>
      </c>
      <c r="I30" s="98">
        <f>Zahlungen!Q31/Zahlungen_pro_Kopf!L30*1000</f>
        <v>-268.57638287248602</v>
      </c>
      <c r="J30" s="99">
        <f>Zahlungen!R31/Zahlungen_pro_Kopf!L30*1000</f>
        <v>-1864.6937872214748</v>
      </c>
      <c r="K30" s="18"/>
      <c r="L30" s="100">
        <v>67939.333333333299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01" t="s">
        <v>76</v>
      </c>
      <c r="C31" s="101"/>
      <c r="D31" s="101"/>
      <c r="E31" s="101"/>
      <c r="F31" s="101"/>
      <c r="G31" s="101"/>
      <c r="H31" s="101"/>
      <c r="I31" s="101"/>
      <c r="J31" s="101"/>
      <c r="K31" s="56"/>
      <c r="L31" s="56"/>
      <c r="M31" s="56"/>
      <c r="N31" s="56"/>
      <c r="O31" s="56"/>
      <c r="P31" s="56"/>
    </row>
  </sheetData>
  <mergeCells count="8">
    <mergeCell ref="L3:L4"/>
    <mergeCell ref="B31:J31"/>
    <mergeCell ref="J3:J4"/>
    <mergeCell ref="I3:I4"/>
    <mergeCell ref="E3:H3"/>
    <mergeCell ref="C3:C4"/>
    <mergeCell ref="B1:J1"/>
    <mergeCell ref="D3:D4"/>
  </mergeCells>
  <conditionalFormatting sqref="L5:L30">
    <cfRule type="expression" dxfId="0" priority="1" stopIfTrue="1">
      <formula>ISBLANK(L5)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2012-03-01T07:44:02Z</cp:lastPrinted>
  <dcterms:created xsi:type="dcterms:W3CDTF">2007-03-30T08:04:01Z</dcterms:created>
  <dcterms:modified xsi:type="dcterms:W3CDTF">2012-05-18T14:06:58Z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