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2"/>
  <c r="A1"/>
  <c r="I33" i="8"/>
  <c r="H5"/>
  <c r="I1"/>
  <c r="B1"/>
  <c r="D32" i="7"/>
  <c r="D32" i="8" s="1"/>
  <c r="D31" i="7"/>
  <c r="D30"/>
  <c r="D30" i="8" s="1"/>
  <c r="D29" i="7"/>
  <c r="D28"/>
  <c r="D28" i="8" s="1"/>
  <c r="D27" i="7"/>
  <c r="D26"/>
  <c r="D26" i="8" s="1"/>
  <c r="D25" i="7"/>
  <c r="D24"/>
  <c r="D24" i="8" s="1"/>
  <c r="D23" i="7"/>
  <c r="D22"/>
  <c r="D22" i="8" s="1"/>
  <c r="D21" i="7"/>
  <c r="D20"/>
  <c r="D20" i="8" s="1"/>
  <c r="D19" i="7"/>
  <c r="D18"/>
  <c r="D18" i="8" s="1"/>
  <c r="D17" i="7"/>
  <c r="D16"/>
  <c r="D16" i="8" s="1"/>
  <c r="D15" i="7"/>
  <c r="D14"/>
  <c r="D14" i="8" s="1"/>
  <c r="D13" i="7"/>
  <c r="D12"/>
  <c r="D12" i="8" s="1"/>
  <c r="D11" i="7"/>
  <c r="F10"/>
  <c r="F10" i="8" s="1"/>
  <c r="D10" i="7"/>
  <c r="D10" i="8" s="1"/>
  <c r="D9" i="7"/>
  <c r="F8"/>
  <c r="F8" i="8" s="1"/>
  <c r="D8" i="7"/>
  <c r="D8" i="8" s="1"/>
  <c r="D7" i="7"/>
  <c r="H5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G32"/>
  <c r="H32" s="1"/>
  <c r="I32" s="1"/>
  <c r="G32" i="7" s="1"/>
  <c r="E32" i="6"/>
  <c r="E31"/>
  <c r="G30"/>
  <c r="H30" s="1"/>
  <c r="I30" s="1"/>
  <c r="G30" i="7" s="1"/>
  <c r="E30" i="6"/>
  <c r="E29"/>
  <c r="G28"/>
  <c r="H28" s="1"/>
  <c r="I28" s="1"/>
  <c r="G28" i="7" s="1"/>
  <c r="E28" i="6"/>
  <c r="E27"/>
  <c r="G26"/>
  <c r="H26" s="1"/>
  <c r="I26" s="1"/>
  <c r="G26" i="7" s="1"/>
  <c r="E26" i="6"/>
  <c r="E25"/>
  <c r="G24"/>
  <c r="H24" s="1"/>
  <c r="I24" s="1"/>
  <c r="G24" i="7" s="1"/>
  <c r="E24" i="6"/>
  <c r="E23"/>
  <c r="G22"/>
  <c r="H22" s="1"/>
  <c r="I22" s="1"/>
  <c r="G22" i="7" s="1"/>
  <c r="E22" i="6"/>
  <c r="E21"/>
  <c r="G20"/>
  <c r="H20" s="1"/>
  <c r="I20" s="1"/>
  <c r="G20" i="7" s="1"/>
  <c r="E20" i="6"/>
  <c r="E19"/>
  <c r="G18"/>
  <c r="H18" s="1"/>
  <c r="I18" s="1"/>
  <c r="G18" i="7" s="1"/>
  <c r="E18" i="6"/>
  <c r="E17"/>
  <c r="G16"/>
  <c r="H16" s="1"/>
  <c r="I16" s="1"/>
  <c r="G16" i="7" s="1"/>
  <c r="E16" i="6"/>
  <c r="E15"/>
  <c r="G14"/>
  <c r="H14" s="1"/>
  <c r="I14" s="1"/>
  <c r="G14" i="7" s="1"/>
  <c r="E14" i="6"/>
  <c r="E13"/>
  <c r="G12"/>
  <c r="H12" s="1"/>
  <c r="I12" s="1"/>
  <c r="G12" i="7" s="1"/>
  <c r="E12" i="6"/>
  <c r="E11"/>
  <c r="G10"/>
  <c r="H10" s="1"/>
  <c r="I10" s="1"/>
  <c r="G10" i="7" s="1"/>
  <c r="E10" i="6"/>
  <c r="E9"/>
  <c r="G8"/>
  <c r="H8" s="1"/>
  <c r="I8" s="1"/>
  <c r="G8" i="7" s="1"/>
  <c r="E8" i="6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D11"/>
  <c r="F9" i="7" s="1"/>
  <c r="F9" i="8" s="1"/>
  <c r="D10" i="5"/>
  <c r="D9"/>
  <c r="F7" i="7" s="1"/>
  <c r="D3" i="5"/>
  <c r="A2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A2"/>
  <c r="C33" i="3"/>
  <c r="C5"/>
  <c r="C3"/>
  <c r="B2"/>
  <c r="I33" i="2"/>
  <c r="H33"/>
  <c r="G33"/>
  <c r="F33"/>
  <c r="E33"/>
  <c r="D33"/>
  <c r="C33"/>
  <c r="J32"/>
  <c r="C32" i="7" s="1"/>
  <c r="C32" i="8" s="1"/>
  <c r="J31" i="2"/>
  <c r="C31" i="7" s="1"/>
  <c r="C31" i="8" s="1"/>
  <c r="J30" i="2"/>
  <c r="C30" i="7" s="1"/>
  <c r="C30" i="8" s="1"/>
  <c r="J29" i="2"/>
  <c r="C29" i="7" s="1"/>
  <c r="C28"/>
  <c r="C28" i="8" s="1"/>
  <c r="J27" i="2"/>
  <c r="C27" i="7" s="1"/>
  <c r="C27" i="8" s="1"/>
  <c r="J26" i="2"/>
  <c r="C26" i="7" s="1"/>
  <c r="C26" i="8" s="1"/>
  <c r="J25" i="2"/>
  <c r="C25" i="7" s="1"/>
  <c r="J24" i="2"/>
  <c r="C24" i="7" s="1"/>
  <c r="C24" i="8" s="1"/>
  <c r="J23" i="2"/>
  <c r="C23" i="7" s="1"/>
  <c r="C23" i="8" s="1"/>
  <c r="J22" i="2"/>
  <c r="C22" i="7" s="1"/>
  <c r="C22" i="8" s="1"/>
  <c r="J21" i="2"/>
  <c r="C21" i="7" s="1"/>
  <c r="J20" i="2"/>
  <c r="C20" i="7" s="1"/>
  <c r="C20" i="8" s="1"/>
  <c r="J19" i="2"/>
  <c r="C19" i="7" s="1"/>
  <c r="C19" i="8" s="1"/>
  <c r="J18" i="2"/>
  <c r="C18" i="7" s="1"/>
  <c r="C18" i="8" s="1"/>
  <c r="J17" i="2"/>
  <c r="C17" i="7" s="1"/>
  <c r="J16" i="2"/>
  <c r="C16" i="7" s="1"/>
  <c r="C16" i="8" s="1"/>
  <c r="J15" i="2"/>
  <c r="C15" i="7" s="1"/>
  <c r="C15" i="8" s="1"/>
  <c r="J14" i="2"/>
  <c r="C14" i="7" s="1"/>
  <c r="C14" i="8" s="1"/>
  <c r="J13" i="2"/>
  <c r="C13" i="7" s="1"/>
  <c r="J12" i="2"/>
  <c r="C12" i="7" s="1"/>
  <c r="C12" i="8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E1" i="8" s="1"/>
  <c r="A3" i="1"/>
  <c r="C8" i="8" l="1"/>
  <c r="H8" i="7"/>
  <c r="C10" i="8"/>
  <c r="H10" i="7"/>
  <c r="E7"/>
  <c r="D35" i="4"/>
  <c r="E9" i="8"/>
  <c r="E11"/>
  <c r="E13"/>
  <c r="E15"/>
  <c r="E17"/>
  <c r="E19"/>
  <c r="E21"/>
  <c r="E23"/>
  <c r="E25"/>
  <c r="E27"/>
  <c r="E29"/>
  <c r="E31"/>
  <c r="G7" i="9"/>
  <c r="G8" i="8"/>
  <c r="G12"/>
  <c r="G16"/>
  <c r="G20"/>
  <c r="G24"/>
  <c r="G28"/>
  <c r="G32"/>
  <c r="C33" i="7"/>
  <c r="C7" i="8"/>
  <c r="C9"/>
  <c r="C11"/>
  <c r="D7" i="9"/>
  <c r="E8" i="8"/>
  <c r="D9" i="9"/>
  <c r="E10" i="8"/>
  <c r="E12"/>
  <c r="E14"/>
  <c r="E16"/>
  <c r="E18"/>
  <c r="E20"/>
  <c r="E22"/>
  <c r="E24"/>
  <c r="E26"/>
  <c r="E28"/>
  <c r="E30"/>
  <c r="E32"/>
  <c r="F7"/>
  <c r="F33" i="7"/>
  <c r="F33" i="8" s="1"/>
  <c r="G9" i="9"/>
  <c r="G10" i="8"/>
  <c r="G14"/>
  <c r="G18"/>
  <c r="G22"/>
  <c r="G26"/>
  <c r="G30"/>
  <c r="D7"/>
  <c r="D9"/>
  <c r="D11"/>
  <c r="D13"/>
  <c r="D15"/>
  <c r="D17"/>
  <c r="D19"/>
  <c r="D21"/>
  <c r="D23"/>
  <c r="D25"/>
  <c r="D27"/>
  <c r="D29"/>
  <c r="D31"/>
  <c r="D35" i="5"/>
  <c r="G7" i="6"/>
  <c r="G9"/>
  <c r="H9" s="1"/>
  <c r="I9" s="1"/>
  <c r="G9" i="7" s="1"/>
  <c r="H9" s="1"/>
  <c r="C8" i="9" s="1"/>
  <c r="G11" i="6"/>
  <c r="H11" s="1"/>
  <c r="I11" s="1"/>
  <c r="G11" i="7" s="1"/>
  <c r="G13" i="6"/>
  <c r="H13" s="1"/>
  <c r="I13" s="1"/>
  <c r="G13" i="7" s="1"/>
  <c r="G15" i="6"/>
  <c r="H15" s="1"/>
  <c r="I15" s="1"/>
  <c r="G15" i="7" s="1"/>
  <c r="G17" i="6"/>
  <c r="H17" s="1"/>
  <c r="I17" s="1"/>
  <c r="G17" i="7" s="1"/>
  <c r="G19" i="6"/>
  <c r="H19" s="1"/>
  <c r="I19" s="1"/>
  <c r="G19" i="7" s="1"/>
  <c r="G21" i="6"/>
  <c r="H21" s="1"/>
  <c r="I21" s="1"/>
  <c r="G21" i="7" s="1"/>
  <c r="G23" i="6"/>
  <c r="H23" s="1"/>
  <c r="I23" s="1"/>
  <c r="G23" i="7" s="1"/>
  <c r="G25" i="6"/>
  <c r="H25" s="1"/>
  <c r="I25" s="1"/>
  <c r="G25" i="7" s="1"/>
  <c r="G27" i="6"/>
  <c r="H27" s="1"/>
  <c r="I27" s="1"/>
  <c r="G27" i="7" s="1"/>
  <c r="G29" i="6"/>
  <c r="H29" s="1"/>
  <c r="I29" s="1"/>
  <c r="G29" i="7" s="1"/>
  <c r="G31" i="6"/>
  <c r="H31" s="1"/>
  <c r="I31" s="1"/>
  <c r="G31" i="7" s="1"/>
  <c r="H12"/>
  <c r="G11" i="9" s="1"/>
  <c r="H14" i="7"/>
  <c r="H16"/>
  <c r="D15" i="9" s="1"/>
  <c r="H18" i="7"/>
  <c r="H20"/>
  <c r="G19" i="9" s="1"/>
  <c r="H22" i="7"/>
  <c r="H24"/>
  <c r="D23" i="9" s="1"/>
  <c r="H26" i="7"/>
  <c r="C25" i="9" s="1"/>
  <c r="H28" i="7"/>
  <c r="D27" i="9" s="1"/>
  <c r="H30" i="7"/>
  <c r="H32"/>
  <c r="G31" i="9" s="1"/>
  <c r="C7"/>
  <c r="C11"/>
  <c r="C15"/>
  <c r="C19"/>
  <c r="C23"/>
  <c r="C27"/>
  <c r="C31"/>
  <c r="B11"/>
  <c r="B15"/>
  <c r="B19"/>
  <c r="B23"/>
  <c r="B27"/>
  <c r="B31"/>
  <c r="J33" i="2"/>
  <c r="E1" i="6"/>
  <c r="D1" i="7"/>
  <c r="H13"/>
  <c r="H17"/>
  <c r="H21"/>
  <c r="H25"/>
  <c r="H29"/>
  <c r="D33"/>
  <c r="C13" i="8"/>
  <c r="C17"/>
  <c r="C21"/>
  <c r="C25"/>
  <c r="C29"/>
  <c r="C9" i="9"/>
  <c r="C17"/>
  <c r="D31" l="1"/>
  <c r="H31" s="1"/>
  <c r="D19"/>
  <c r="D11"/>
  <c r="G23"/>
  <c r="G15"/>
  <c r="G27"/>
  <c r="D33" i="8"/>
  <c r="E28" i="9"/>
  <c r="H29" i="8"/>
  <c r="F28" i="9"/>
  <c r="E24"/>
  <c r="H25" i="8"/>
  <c r="F24" i="9"/>
  <c r="E20"/>
  <c r="H21" i="8"/>
  <c r="F20" i="9"/>
  <c r="E16"/>
  <c r="H17" i="8"/>
  <c r="F16" i="9"/>
  <c r="E12"/>
  <c r="H13" i="8"/>
  <c r="F12" i="9"/>
  <c r="F29"/>
  <c r="H30" i="8"/>
  <c r="E29" i="9"/>
  <c r="F25"/>
  <c r="H26" i="8"/>
  <c r="E25" i="9"/>
  <c r="F21"/>
  <c r="H22" i="8"/>
  <c r="E21" i="9"/>
  <c r="F17"/>
  <c r="H18" i="8"/>
  <c r="E17" i="9"/>
  <c r="F13"/>
  <c r="H14" i="8"/>
  <c r="E13" i="9"/>
  <c r="G31" i="8"/>
  <c r="G27"/>
  <c r="G23"/>
  <c r="G19"/>
  <c r="G15"/>
  <c r="G11"/>
  <c r="G33" i="6"/>
  <c r="H33" s="1"/>
  <c r="H7"/>
  <c r="I7" s="1"/>
  <c r="E8" i="9"/>
  <c r="H9" i="8"/>
  <c r="F8" i="9"/>
  <c r="C33" i="8"/>
  <c r="E33" i="7"/>
  <c r="E7" i="8"/>
  <c r="F7" i="9"/>
  <c r="H8" i="8"/>
  <c r="E7" i="9"/>
  <c r="F31"/>
  <c r="H32" i="8"/>
  <c r="E31" i="9"/>
  <c r="F27"/>
  <c r="H28" i="8"/>
  <c r="E27" i="9"/>
  <c r="H27" s="1"/>
  <c r="F23"/>
  <c r="H24" i="8"/>
  <c r="E23" i="9"/>
  <c r="F19"/>
  <c r="H20" i="8"/>
  <c r="E19" i="9"/>
  <c r="H19" s="1"/>
  <c r="F15"/>
  <c r="H16" i="8"/>
  <c r="E15" i="9"/>
  <c r="H15" s="1"/>
  <c r="F11"/>
  <c r="H12" i="8"/>
  <c r="E11" i="9"/>
  <c r="G28"/>
  <c r="G29" i="8"/>
  <c r="G24" i="9"/>
  <c r="G25" i="8"/>
  <c r="G20" i="9"/>
  <c r="G21" i="8"/>
  <c r="G16" i="9"/>
  <c r="G17" i="8"/>
  <c r="G12" i="9"/>
  <c r="G13" i="8"/>
  <c r="G8" i="9"/>
  <c r="G9" i="8"/>
  <c r="F9" i="9"/>
  <c r="H10" i="8"/>
  <c r="E9" i="9"/>
  <c r="H23"/>
  <c r="C28"/>
  <c r="C24"/>
  <c r="C20"/>
  <c r="C16"/>
  <c r="C12"/>
  <c r="B24"/>
  <c r="B16"/>
  <c r="G29"/>
  <c r="G25"/>
  <c r="G21"/>
  <c r="G17"/>
  <c r="G13"/>
  <c r="D29"/>
  <c r="D25"/>
  <c r="D21"/>
  <c r="D17"/>
  <c r="D13"/>
  <c r="H11" i="7"/>
  <c r="G10" i="9" s="1"/>
  <c r="B8"/>
  <c r="D28"/>
  <c r="D24"/>
  <c r="D20"/>
  <c r="D16"/>
  <c r="D12"/>
  <c r="D8"/>
  <c r="B7"/>
  <c r="C29"/>
  <c r="C21"/>
  <c r="C13"/>
  <c r="H31" i="7"/>
  <c r="G30" i="9" s="1"/>
  <c r="H27" i="7"/>
  <c r="H23"/>
  <c r="G22" i="9" s="1"/>
  <c r="H19" i="7"/>
  <c r="H15"/>
  <c r="G14" i="9" s="1"/>
  <c r="B29"/>
  <c r="H29" s="1"/>
  <c r="B25"/>
  <c r="B21"/>
  <c r="B17"/>
  <c r="B13"/>
  <c r="H13" s="1"/>
  <c r="B28"/>
  <c r="B20"/>
  <c r="H20" s="1"/>
  <c r="B12"/>
  <c r="B9"/>
  <c r="H9" s="1"/>
  <c r="H11" l="1"/>
  <c r="H21"/>
  <c r="E18"/>
  <c r="H19" i="8"/>
  <c r="F18" i="9"/>
  <c r="D18"/>
  <c r="C18"/>
  <c r="B18"/>
  <c r="E26"/>
  <c r="H27" i="8"/>
  <c r="F26" i="9"/>
  <c r="D26"/>
  <c r="C26"/>
  <c r="B26"/>
  <c r="E14"/>
  <c r="H15" i="8"/>
  <c r="F14" i="9"/>
  <c r="D14"/>
  <c r="C14"/>
  <c r="B14"/>
  <c r="E22"/>
  <c r="H23" i="8"/>
  <c r="F22" i="9"/>
  <c r="D22"/>
  <c r="C22"/>
  <c r="B22"/>
  <c r="E30"/>
  <c r="H31" i="8"/>
  <c r="F30" i="9"/>
  <c r="D30"/>
  <c r="C30"/>
  <c r="B30"/>
  <c r="E10"/>
  <c r="H11" i="8"/>
  <c r="F10" i="9"/>
  <c r="B10"/>
  <c r="D10"/>
  <c r="C10"/>
  <c r="E33" i="8"/>
  <c r="G7" i="7"/>
  <c r="I33" i="6"/>
  <c r="H8" i="9"/>
  <c r="H16"/>
  <c r="G18"/>
  <c r="G26"/>
  <c r="H12"/>
  <c r="H28"/>
  <c r="H17"/>
  <c r="H25"/>
  <c r="H7"/>
  <c r="H24"/>
  <c r="G33" i="7" l="1"/>
  <c r="G7" i="8"/>
  <c r="H7" i="7"/>
  <c r="G6" i="9" s="1"/>
  <c r="H10"/>
  <c r="H30"/>
  <c r="H22"/>
  <c r="H14"/>
  <c r="H26"/>
  <c r="H18"/>
  <c r="G37" l="1"/>
  <c r="G38" s="1"/>
  <c r="E6"/>
  <c r="H7" i="8"/>
  <c r="H33" i="7"/>
  <c r="F6" i="9"/>
  <c r="B6"/>
  <c r="C6"/>
  <c r="D6"/>
  <c r="G33" i="8"/>
  <c r="D37" i="9" l="1"/>
  <c r="D38" s="1"/>
  <c r="B37"/>
  <c r="B38" s="1"/>
  <c r="H6"/>
  <c r="H33" i="8"/>
  <c r="F32" i="9"/>
  <c r="E32"/>
  <c r="B32"/>
  <c r="C32"/>
  <c r="D32"/>
  <c r="D34" s="1"/>
  <c r="D35" s="1"/>
  <c r="E37"/>
  <c r="E38" s="1"/>
  <c r="E34"/>
  <c r="E35" s="1"/>
  <c r="C37"/>
  <c r="C38" s="1"/>
  <c r="C34"/>
  <c r="C35" s="1"/>
  <c r="F37"/>
  <c r="F38" s="1"/>
  <c r="F34"/>
  <c r="F35" s="1"/>
  <c r="G32"/>
  <c r="G34" s="1"/>
  <c r="G35" s="1"/>
  <c r="H32" l="1"/>
  <c r="B34"/>
  <c r="B35" s="1"/>
</calcChain>
</file>

<file path=xl/sharedStrings.xml><?xml version="1.0" encoding="utf-8"?>
<sst xmlns="http://schemas.openxmlformats.org/spreadsheetml/2006/main" count="453" uniqueCount="128">
  <si>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</si>
  <si>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</si>
  <si>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</si>
  <si>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</si>
  <si>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</si>
  <si>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</si>
  <si>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</si>
  <si>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</si>
  <si>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</si>
  <si>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</si>
  <si>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</si>
  <si>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</si>
  <si>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</si>
  <si>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</si>
  <si>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</si>
  <si>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</si>
  <si>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Simulation</t>
  </si>
  <si>
    <t>WS</t>
  </si>
  <si>
    <t>FA_2010_20120518</t>
  </si>
  <si>
    <t>SWS</t>
  </si>
  <si>
    <t>RA_2010_20120518</t>
  </si>
  <si>
    <t>RefJahr</t>
  </si>
  <si>
    <t>BemJahr</t>
  </si>
  <si>
    <t>a1629544-e4a0-e111-98b5-00215ad18666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</si>
  <si>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</si>
  <si>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</si>
  <si>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</si>
  <si>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</si>
  <si>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</si>
  <si>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</si>
  <si>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</si>
  <si>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</si>
  <si>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</si>
  <si>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</si>
  <si>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</si>
  <si>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</si>
  <si>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</si>
  <si>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</si>
  <si>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</si>
  <si>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</si>
  <si>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</si>
  <si>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</si>
  <si>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</si>
  <si>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</si>
  <si>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</si>
  <si>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</si>
  <si>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</si>
  <si>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</si>
  <si>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</si>
  <si>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</si>
  <si>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</si>
  <si>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</si>
  <si>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</si>
  <si>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</si>
  <si>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</si>
  <si>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</si>
  <si>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</si>
  <si>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</si>
  <si>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</si>
  <si>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</si>
  <si>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</si>
  <si>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</si>
  <si>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</si>
  <si>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</si>
  <si>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</si>
  <si>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</si>
  <si>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</si>
  <si>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</si>
  <si>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</si>
  <si>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</si>
  <si>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</si>
  <si>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</si>
  <si>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</si>
  <si>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</si>
  <si>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</si>
  <si>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</si>
  <si>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</si>
  <si>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</si>
  <si>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</si>
  <si>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</si>
  <si>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</si>
  <si>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</si>
  <si>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</si>
  <si>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</si>
  <si>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</si>
  <si>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</si>
  <si>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</si>
  <si>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</si>
  <si>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</si>
  <si>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</si>
  <si>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</si>
  <si>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</si>
  <si>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</si>
  <si>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</si>
  <si>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</si>
  <si>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</si>
  <si>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</si>
  <si>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</si>
  <si>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</si>
  <si>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</si>
  <si>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</si>
  <si>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</si>
  <si>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</si>
  <si>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</si>
  <si>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</si>
  <si>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</si>
  <si>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</si>
  <si>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</si>
  <si>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</si>
  <si>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</si>
  <si>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</si>
  <si>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</si>
  <si>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</si>
  <si>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</si>
  <si>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</si>
  <si>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</si>
  <si>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</si>
  <si>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</si>
  <si>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</si>
  <si>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</si>
  <si>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</si>
  <si>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</si>
  <si>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</si>
  <si>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Waadt*</t>
  </si>
  <si>
    <t>* Korrektur</t>
  </si>
  <si>
    <t>Luzern*</t>
  </si>
  <si>
    <t>*Korrektur</t>
  </si>
  <si>
    <t>Genf*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</si>
</sst>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30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10"/>
      <color indexed="12"/>
      <name val="Arial"/>
      <family val="2"/>
    </font>
    <font>
      <b/>
      <i/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97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5" fillId="3" borderId="5" xfId="0" applyFont="1" applyFill="1" applyBorder="1"/>
    <xf numFmtId="0" fontId="27" fillId="0" borderId="0" xfId="0" applyFont="1" applyFill="1" applyBorder="1"/>
    <xf numFmtId="3" fontId="26" fillId="3" borderId="9" xfId="0" applyNumberFormat="1" applyFont="1" applyFill="1" applyBorder="1"/>
    <xf numFmtId="0" fontId="25" fillId="0" borderId="5" xfId="0" applyFont="1" applyFill="1" applyBorder="1"/>
    <xf numFmtId="0" fontId="27" fillId="0" borderId="0" xfId="0" applyFont="1" applyFill="1"/>
    <xf numFmtId="164" fontId="28" fillId="0" borderId="0" xfId="0" applyNumberFormat="1" applyFont="1" applyFill="1" applyBorder="1" applyAlignment="1" applyProtection="1">
      <alignment vertical="center"/>
      <protection locked="0"/>
    </xf>
    <xf numFmtId="3" fontId="26" fillId="0" borderId="9" xfId="0" applyNumberFormat="1" applyFont="1" applyFill="1" applyBorder="1" applyAlignment="1" applyProtection="1">
      <alignment vertical="center"/>
      <protection locked="0"/>
    </xf>
    <xf numFmtId="164" fontId="28" fillId="3" borderId="0" xfId="0" applyNumberFormat="1" applyFont="1" applyFill="1" applyBorder="1" applyAlignment="1" applyProtection="1">
      <alignment vertical="center"/>
      <protection locked="0"/>
    </xf>
    <xf numFmtId="3" fontId="26" fillId="3" borderId="9" xfId="0" applyNumberFormat="1" applyFont="1" applyFill="1" applyBorder="1" applyAlignment="1" applyProtection="1">
      <alignment vertical="center"/>
      <protection locked="0"/>
    </xf>
    <xf numFmtId="164" fontId="28" fillId="0" borderId="0" xfId="0" applyNumberFormat="1" applyFont="1" applyFill="1" applyBorder="1" applyProtection="1">
      <protection locked="0"/>
    </xf>
    <xf numFmtId="3" fontId="29" fillId="0" borderId="9" xfId="0" applyNumberFormat="1" applyFont="1" applyFill="1" applyBorder="1"/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94" t="s">
        <v>0</v>
      </c>
      <c r="B1" s="194"/>
      <c r="C1" s="194"/>
      <c r="D1" s="194"/>
      <c r="E1" s="194"/>
    </row>
    <row r="2" spans="1:5" ht="24.75" customHeight="1">
      <c r="A2" s="193"/>
      <c r="B2" s="193"/>
      <c r="C2" s="193"/>
      <c r="D2" s="193"/>
      <c r="E2" s="193"/>
    </row>
    <row r="3" spans="1:5" ht="18" customHeight="1">
      <c r="A3" s="192" t="str">
        <f>"Bemessungsjahr "&amp;C31</f>
        <v>Bemessungsjahr 2004</v>
      </c>
      <c r="B3" s="192"/>
      <c r="C3" s="192"/>
      <c r="D3" s="192"/>
      <c r="E3" s="192"/>
    </row>
    <row r="4" spans="1:5" ht="18" customHeight="1">
      <c r="A4" s="192" t="str">
        <f>"Referenzjahr "&amp;C30</f>
        <v>Referenzjahr 2010</v>
      </c>
      <c r="B4" s="192"/>
      <c r="C4" s="192"/>
      <c r="D4" s="192"/>
      <c r="E4" s="192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2010</v>
      </c>
    </row>
    <row r="31" spans="2:4">
      <c r="B31" s="12" t="s">
        <v>22</v>
      </c>
      <c r="C31" s="13">
        <v>2004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zoomScaleNormal="10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2004</v>
      </c>
      <c r="G1" s="20" t="str">
        <f>Info!A4</f>
        <v>Referenzjahr 2010</v>
      </c>
      <c r="J1" s="21" t="str">
        <f>Info!$C$28</f>
        <v>FA_2010_20120518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766639</v>
      </c>
      <c r="D7" s="45">
        <v>46456501</v>
      </c>
      <c r="E7" s="45">
        <v>27400</v>
      </c>
      <c r="F7" s="45">
        <v>207822</v>
      </c>
      <c r="G7" s="45">
        <v>2297270.9</v>
      </c>
      <c r="H7" s="45">
        <v>558817</v>
      </c>
      <c r="I7" s="45">
        <v>44159230.100000001</v>
      </c>
      <c r="J7" s="46">
        <f t="shared" ref="J7:J32" si="0">I7-(E7/1000*H7)</f>
        <v>28847644.300000004</v>
      </c>
      <c r="K7" s="1"/>
      <c r="L7" s="47"/>
    </row>
    <row r="8" spans="1:12">
      <c r="B8" s="48" t="s">
        <v>50</v>
      </c>
      <c r="C8" s="49">
        <v>588678</v>
      </c>
      <c r="D8" s="49">
        <v>26859304.899999999</v>
      </c>
      <c r="E8" s="49">
        <v>27400</v>
      </c>
      <c r="F8" s="49">
        <v>201794</v>
      </c>
      <c r="G8" s="49">
        <v>1942117.4</v>
      </c>
      <c r="H8" s="49">
        <v>386884</v>
      </c>
      <c r="I8" s="49">
        <v>24917187.5</v>
      </c>
      <c r="J8" s="50">
        <f t="shared" si="0"/>
        <v>14316565.9</v>
      </c>
      <c r="K8" s="1"/>
      <c r="L8" s="47"/>
    </row>
    <row r="9" spans="1:12">
      <c r="B9" s="51" t="s">
        <v>51</v>
      </c>
      <c r="C9" s="52">
        <v>201483</v>
      </c>
      <c r="D9" s="52">
        <v>9936438.5</v>
      </c>
      <c r="E9" s="52">
        <v>27400</v>
      </c>
      <c r="F9" s="52">
        <v>60750</v>
      </c>
      <c r="G9" s="52">
        <v>720146.8</v>
      </c>
      <c r="H9" s="52">
        <v>140733</v>
      </c>
      <c r="I9" s="52">
        <v>9216291.6999999993</v>
      </c>
      <c r="J9" s="53">
        <f t="shared" si="0"/>
        <v>5360207.5</v>
      </c>
      <c r="K9" s="1"/>
      <c r="L9" s="47"/>
    </row>
    <row r="10" spans="1:12">
      <c r="B10" s="48" t="s">
        <v>52</v>
      </c>
      <c r="C10" s="49">
        <v>19784</v>
      </c>
      <c r="D10" s="49">
        <v>868693.6</v>
      </c>
      <c r="E10" s="49">
        <v>27400</v>
      </c>
      <c r="F10" s="49">
        <v>6184</v>
      </c>
      <c r="G10" s="49">
        <v>77610.7</v>
      </c>
      <c r="H10" s="49">
        <v>13600</v>
      </c>
      <c r="I10" s="49">
        <v>791082.9</v>
      </c>
      <c r="J10" s="50">
        <f t="shared" si="0"/>
        <v>418442.9</v>
      </c>
      <c r="K10" s="1"/>
      <c r="L10" s="47"/>
    </row>
    <row r="11" spans="1:12">
      <c r="B11" s="51" t="s">
        <v>53</v>
      </c>
      <c r="C11" s="52">
        <v>77624</v>
      </c>
      <c r="D11" s="52">
        <v>5191258.5</v>
      </c>
      <c r="E11" s="52">
        <v>27400</v>
      </c>
      <c r="F11" s="52">
        <v>21710</v>
      </c>
      <c r="G11" s="52">
        <v>264881.09999999998</v>
      </c>
      <c r="H11" s="52">
        <v>55914</v>
      </c>
      <c r="I11" s="52">
        <v>4926377.4000000004</v>
      </c>
      <c r="J11" s="53">
        <f t="shared" si="0"/>
        <v>3394333.8000000007</v>
      </c>
      <c r="K11" s="1"/>
      <c r="L11" s="47"/>
    </row>
    <row r="12" spans="1:12">
      <c r="B12" s="48" t="s">
        <v>54</v>
      </c>
      <c r="C12" s="49">
        <v>19650</v>
      </c>
      <c r="D12" s="49">
        <v>918571</v>
      </c>
      <c r="E12" s="49">
        <v>27400</v>
      </c>
      <c r="F12" s="49">
        <v>6733</v>
      </c>
      <c r="G12" s="49">
        <v>77171.8</v>
      </c>
      <c r="H12" s="49">
        <v>12917</v>
      </c>
      <c r="I12" s="49">
        <v>841399.2</v>
      </c>
      <c r="J12" s="50">
        <f t="shared" si="0"/>
        <v>487473.39999999997</v>
      </c>
      <c r="K12" s="1"/>
      <c r="L12" s="47"/>
    </row>
    <row r="13" spans="1:12">
      <c r="B13" s="51" t="s">
        <v>55</v>
      </c>
      <c r="C13" s="52">
        <v>23092</v>
      </c>
      <c r="D13" s="52">
        <v>1517506.6</v>
      </c>
      <c r="E13" s="52">
        <v>27400</v>
      </c>
      <c r="F13" s="52">
        <v>5806</v>
      </c>
      <c r="G13" s="52">
        <v>74476.2</v>
      </c>
      <c r="H13" s="52">
        <v>17286</v>
      </c>
      <c r="I13" s="52">
        <v>1443030.4</v>
      </c>
      <c r="J13" s="53">
        <f t="shared" si="0"/>
        <v>969394</v>
      </c>
      <c r="K13" s="1"/>
      <c r="L13" s="47"/>
    </row>
    <row r="14" spans="1:12">
      <c r="B14" s="48" t="s">
        <v>56</v>
      </c>
      <c r="C14" s="49">
        <v>21929</v>
      </c>
      <c r="D14" s="49">
        <v>1029976.5</v>
      </c>
      <c r="E14" s="49">
        <v>27400</v>
      </c>
      <c r="F14" s="49">
        <v>6515</v>
      </c>
      <c r="G14" s="49">
        <v>87884.1</v>
      </c>
      <c r="H14" s="49">
        <v>15414</v>
      </c>
      <c r="I14" s="49">
        <v>942092.4</v>
      </c>
      <c r="J14" s="50">
        <f t="shared" si="0"/>
        <v>519748.80000000005</v>
      </c>
      <c r="K14" s="1"/>
      <c r="L14" s="47"/>
    </row>
    <row r="15" spans="1:12">
      <c r="B15" s="51" t="s">
        <v>57</v>
      </c>
      <c r="C15" s="52">
        <v>61331</v>
      </c>
      <c r="D15" s="52">
        <v>4826834.7</v>
      </c>
      <c r="E15" s="52">
        <v>27400</v>
      </c>
      <c r="F15" s="52">
        <v>14560</v>
      </c>
      <c r="G15" s="52">
        <v>162222.1</v>
      </c>
      <c r="H15" s="52">
        <v>46771</v>
      </c>
      <c r="I15" s="52">
        <v>4664612.5999999996</v>
      </c>
      <c r="J15" s="53">
        <f t="shared" si="0"/>
        <v>3383087.1999999997</v>
      </c>
      <c r="K15" s="1"/>
      <c r="L15" s="47"/>
    </row>
    <row r="16" spans="1:12">
      <c r="B16" s="48" t="s">
        <v>58</v>
      </c>
      <c r="C16" s="49">
        <v>135136</v>
      </c>
      <c r="D16" s="49">
        <v>6921655.2999999998</v>
      </c>
      <c r="E16" s="49">
        <v>27400</v>
      </c>
      <c r="F16" s="49">
        <v>38214</v>
      </c>
      <c r="G16" s="49">
        <v>495488.4</v>
      </c>
      <c r="H16" s="49">
        <v>96922</v>
      </c>
      <c r="I16" s="49">
        <v>6426166.9000000004</v>
      </c>
      <c r="J16" s="50">
        <f t="shared" si="0"/>
        <v>3770504.1000000006</v>
      </c>
      <c r="K16" s="1"/>
      <c r="L16" s="47"/>
    </row>
    <row r="17" spans="2:12">
      <c r="B17" s="51" t="s">
        <v>59</v>
      </c>
      <c r="C17" s="52">
        <v>149754</v>
      </c>
      <c r="D17" s="52">
        <v>7362740.0999999996</v>
      </c>
      <c r="E17" s="52">
        <v>27400</v>
      </c>
      <c r="F17" s="52">
        <v>45792</v>
      </c>
      <c r="G17" s="52">
        <v>473231.8</v>
      </c>
      <c r="H17" s="52">
        <v>103962</v>
      </c>
      <c r="I17" s="52">
        <v>6889508.2999999998</v>
      </c>
      <c r="J17" s="53">
        <f t="shared" si="0"/>
        <v>4040949.5</v>
      </c>
      <c r="K17" s="1"/>
      <c r="L17" s="47"/>
    </row>
    <row r="18" spans="2:12">
      <c r="B18" s="48" t="s">
        <v>60</v>
      </c>
      <c r="C18" s="49">
        <v>122660</v>
      </c>
      <c r="D18" s="49">
        <v>6576531.7999999998</v>
      </c>
      <c r="E18" s="49">
        <v>27400</v>
      </c>
      <c r="F18" s="49">
        <v>42173</v>
      </c>
      <c r="G18" s="49">
        <v>423205.3</v>
      </c>
      <c r="H18" s="49">
        <v>80487</v>
      </c>
      <c r="I18" s="49">
        <v>6153326.5</v>
      </c>
      <c r="J18" s="50">
        <f t="shared" si="0"/>
        <v>3947982.7</v>
      </c>
      <c r="K18" s="1"/>
      <c r="L18" s="47"/>
    </row>
    <row r="19" spans="2:12">
      <c r="B19" s="51" t="s">
        <v>61</v>
      </c>
      <c r="C19" s="52">
        <v>154871</v>
      </c>
      <c r="D19" s="52">
        <v>9528030.6999999993</v>
      </c>
      <c r="E19" s="52">
        <v>27400</v>
      </c>
      <c r="F19" s="52">
        <v>37557</v>
      </c>
      <c r="G19" s="52">
        <v>393802.3</v>
      </c>
      <c r="H19" s="52">
        <v>117314</v>
      </c>
      <c r="I19" s="52">
        <v>9134228.4000000004</v>
      </c>
      <c r="J19" s="53">
        <f t="shared" si="0"/>
        <v>5919824.8000000007</v>
      </c>
      <c r="K19" s="1"/>
      <c r="L19" s="47"/>
    </row>
    <row r="20" spans="2:12">
      <c r="B20" s="48" t="s">
        <v>62</v>
      </c>
      <c r="C20" s="49">
        <v>42409</v>
      </c>
      <c r="D20" s="49">
        <v>2136382.9</v>
      </c>
      <c r="E20" s="49">
        <v>27400</v>
      </c>
      <c r="F20" s="49">
        <v>11819</v>
      </c>
      <c r="G20" s="49">
        <v>148873.9</v>
      </c>
      <c r="H20" s="49">
        <v>30590</v>
      </c>
      <c r="I20" s="49">
        <v>1987509</v>
      </c>
      <c r="J20" s="50">
        <f t="shared" si="0"/>
        <v>1149343</v>
      </c>
      <c r="K20" s="1"/>
      <c r="L20" s="47"/>
    </row>
    <row r="21" spans="2:12">
      <c r="B21" s="51" t="s">
        <v>63</v>
      </c>
      <c r="C21" s="52">
        <v>30147</v>
      </c>
      <c r="D21" s="52">
        <v>1518161.1</v>
      </c>
      <c r="E21" s="52">
        <v>27400</v>
      </c>
      <c r="F21" s="52">
        <v>9416</v>
      </c>
      <c r="G21" s="52">
        <v>112479.7</v>
      </c>
      <c r="H21" s="52">
        <v>20731</v>
      </c>
      <c r="I21" s="52">
        <v>1405681.4</v>
      </c>
      <c r="J21" s="53">
        <f t="shared" si="0"/>
        <v>837651.99999999988</v>
      </c>
      <c r="K21" s="1"/>
      <c r="L21" s="47"/>
    </row>
    <row r="22" spans="2:12">
      <c r="B22" s="48" t="s">
        <v>64</v>
      </c>
      <c r="C22" s="49">
        <v>8234</v>
      </c>
      <c r="D22" s="49">
        <v>424544.3</v>
      </c>
      <c r="E22" s="49">
        <v>27400</v>
      </c>
      <c r="F22" s="49">
        <v>2577</v>
      </c>
      <c r="G22" s="49">
        <v>33961.5</v>
      </c>
      <c r="H22" s="49">
        <v>5657</v>
      </c>
      <c r="I22" s="49">
        <v>390582.8</v>
      </c>
      <c r="J22" s="50">
        <f t="shared" si="0"/>
        <v>235581</v>
      </c>
      <c r="K22" s="1"/>
      <c r="L22" s="47"/>
    </row>
    <row r="23" spans="2:12">
      <c r="B23" s="51" t="s">
        <v>65</v>
      </c>
      <c r="C23" s="52">
        <v>259565</v>
      </c>
      <c r="D23" s="52">
        <v>12803874.5</v>
      </c>
      <c r="E23" s="52">
        <v>27400</v>
      </c>
      <c r="F23" s="52">
        <v>79186</v>
      </c>
      <c r="G23" s="52">
        <v>938513</v>
      </c>
      <c r="H23" s="52">
        <v>180379</v>
      </c>
      <c r="I23" s="52">
        <v>11865361.5</v>
      </c>
      <c r="J23" s="53">
        <f t="shared" si="0"/>
        <v>6922976.9000000004</v>
      </c>
      <c r="K23" s="1"/>
      <c r="L23" s="47"/>
    </row>
    <row r="24" spans="2:12">
      <c r="B24" s="48" t="s">
        <v>66</v>
      </c>
      <c r="C24" s="49">
        <v>126959</v>
      </c>
      <c r="D24" s="49">
        <v>5478206.9000000004</v>
      </c>
      <c r="E24" s="49">
        <v>27400</v>
      </c>
      <c r="F24" s="49">
        <v>52380</v>
      </c>
      <c r="G24" s="49">
        <v>464239.4</v>
      </c>
      <c r="H24" s="49">
        <v>74579</v>
      </c>
      <c r="I24" s="49">
        <v>5013967.5</v>
      </c>
      <c r="J24" s="50">
        <f t="shared" si="0"/>
        <v>2970502.9000000004</v>
      </c>
      <c r="K24" s="1"/>
      <c r="L24" s="47"/>
    </row>
    <row r="25" spans="2:12">
      <c r="B25" s="51" t="s">
        <v>67</v>
      </c>
      <c r="C25" s="52">
        <v>319860</v>
      </c>
      <c r="D25" s="52">
        <v>17689579.199999999</v>
      </c>
      <c r="E25" s="52">
        <v>27400</v>
      </c>
      <c r="F25" s="52">
        <v>77496</v>
      </c>
      <c r="G25" s="52">
        <v>897470.1</v>
      </c>
      <c r="H25" s="52">
        <v>242364</v>
      </c>
      <c r="I25" s="52">
        <v>16792109.100000001</v>
      </c>
      <c r="J25" s="53">
        <f t="shared" si="0"/>
        <v>10151335.500000002</v>
      </c>
      <c r="K25" s="1"/>
      <c r="L25" s="47"/>
    </row>
    <row r="26" spans="2:12">
      <c r="B26" s="48" t="s">
        <v>68</v>
      </c>
      <c r="C26" s="49">
        <v>130690</v>
      </c>
      <c r="D26" s="49">
        <v>6492115.9000000004</v>
      </c>
      <c r="E26" s="49">
        <v>27400</v>
      </c>
      <c r="F26" s="49">
        <v>37784</v>
      </c>
      <c r="G26" s="49">
        <v>457812.1</v>
      </c>
      <c r="H26" s="49">
        <v>92906</v>
      </c>
      <c r="I26" s="49">
        <v>6034303.7999999998</v>
      </c>
      <c r="J26" s="50">
        <f t="shared" si="0"/>
        <v>3488679.4</v>
      </c>
      <c r="K26" s="1"/>
      <c r="L26" s="47"/>
    </row>
    <row r="27" spans="2:12">
      <c r="B27" s="51" t="s">
        <v>69</v>
      </c>
      <c r="C27" s="52">
        <v>169549</v>
      </c>
      <c r="D27" s="52">
        <v>9271848.8000000007</v>
      </c>
      <c r="E27" s="52">
        <v>27400</v>
      </c>
      <c r="F27" s="52">
        <v>43235</v>
      </c>
      <c r="G27" s="52">
        <v>543362.30000000005</v>
      </c>
      <c r="H27" s="52">
        <v>126314</v>
      </c>
      <c r="I27" s="52">
        <v>8728486.5</v>
      </c>
      <c r="J27" s="53">
        <f t="shared" si="0"/>
        <v>5267482.9000000004</v>
      </c>
      <c r="K27" s="1"/>
      <c r="L27" s="47"/>
    </row>
    <row r="28" spans="2:12">
      <c r="B28" s="181" t="s">
        <v>123</v>
      </c>
      <c r="C28" s="49">
        <v>0</v>
      </c>
      <c r="D28" s="49">
        <v>0</v>
      </c>
      <c r="E28" s="49">
        <v>27400</v>
      </c>
      <c r="F28" s="49">
        <v>0</v>
      </c>
      <c r="G28" s="49">
        <v>0</v>
      </c>
      <c r="H28" s="49">
        <v>0</v>
      </c>
      <c r="I28" s="49">
        <v>0</v>
      </c>
      <c r="J28" s="183">
        <v>13528357.9589523</v>
      </c>
      <c r="K28" s="1"/>
      <c r="L28" s="47"/>
    </row>
    <row r="29" spans="2:12">
      <c r="B29" s="51" t="s">
        <v>71</v>
      </c>
      <c r="C29" s="52">
        <v>200023</v>
      </c>
      <c r="D29" s="52">
        <v>7971485.4000000004</v>
      </c>
      <c r="E29" s="52">
        <v>27400</v>
      </c>
      <c r="F29" s="52">
        <v>86792</v>
      </c>
      <c r="G29" s="52">
        <v>726703.8</v>
      </c>
      <c r="H29" s="52">
        <v>113231</v>
      </c>
      <c r="I29" s="52">
        <v>7244781.5999999996</v>
      </c>
      <c r="J29" s="53">
        <f t="shared" si="0"/>
        <v>4142252.1999999997</v>
      </c>
      <c r="K29" s="1"/>
      <c r="L29" s="47"/>
    </row>
    <row r="30" spans="2:12">
      <c r="B30" s="48" t="s">
        <v>72</v>
      </c>
      <c r="C30" s="49">
        <v>98089</v>
      </c>
      <c r="D30" s="49">
        <v>4845369.7</v>
      </c>
      <c r="E30" s="49">
        <v>27400</v>
      </c>
      <c r="F30" s="49">
        <v>31400</v>
      </c>
      <c r="G30" s="49">
        <v>352280.1</v>
      </c>
      <c r="H30" s="49">
        <v>66689</v>
      </c>
      <c r="I30" s="49">
        <v>4493089.5999999996</v>
      </c>
      <c r="J30" s="50">
        <f t="shared" si="0"/>
        <v>2665811</v>
      </c>
      <c r="K30" s="1"/>
      <c r="L30" s="47"/>
    </row>
    <row r="31" spans="2:12">
      <c r="B31" s="51" t="s">
        <v>73</v>
      </c>
      <c r="C31" s="52">
        <v>237153</v>
      </c>
      <c r="D31" s="52">
        <v>15448309.699999999</v>
      </c>
      <c r="E31" s="52">
        <v>27400</v>
      </c>
      <c r="F31" s="52">
        <v>73965</v>
      </c>
      <c r="G31" s="52">
        <v>759623.7</v>
      </c>
      <c r="H31" s="52">
        <v>163188</v>
      </c>
      <c r="I31" s="52">
        <v>14688686</v>
      </c>
      <c r="J31" s="53">
        <f t="shared" si="0"/>
        <v>10217334.800000001</v>
      </c>
      <c r="K31" s="1"/>
      <c r="L31" s="47"/>
    </row>
    <row r="32" spans="2:12">
      <c r="B32" s="48" t="s">
        <v>74</v>
      </c>
      <c r="C32" s="49">
        <v>40853</v>
      </c>
      <c r="D32" s="49">
        <v>1731075.4</v>
      </c>
      <c r="E32" s="49">
        <v>27400</v>
      </c>
      <c r="F32" s="49">
        <v>14859</v>
      </c>
      <c r="G32" s="49">
        <v>168132.4</v>
      </c>
      <c r="H32" s="49">
        <v>25994</v>
      </c>
      <c r="I32" s="49">
        <v>1562943</v>
      </c>
      <c r="J32" s="50">
        <f t="shared" si="0"/>
        <v>850707.4</v>
      </c>
      <c r="K32" s="1"/>
      <c r="L32" s="47"/>
    </row>
    <row r="33" spans="2:12" s="54" customFormat="1">
      <c r="B33" s="55" t="s">
        <v>75</v>
      </c>
      <c r="C33" s="56">
        <f>SUM(C7:C32)</f>
        <v>4006162</v>
      </c>
      <c r="D33" s="56">
        <f>SUM(D7:D32)</f>
        <v>213804997</v>
      </c>
      <c r="E33" s="56">
        <f>AVERAGE(E7:E32)</f>
        <v>27400</v>
      </c>
      <c r="F33" s="56">
        <f>SUM(F7:F32)</f>
        <v>1216519</v>
      </c>
      <c r="G33" s="56">
        <f>SUM(G7:G32)</f>
        <v>13092960.9</v>
      </c>
      <c r="H33" s="56">
        <f>SUM(H7:H32)</f>
        <v>2789643</v>
      </c>
      <c r="I33" s="56">
        <f>SUM(I7:I32)</f>
        <v>200712036.10000002</v>
      </c>
      <c r="J33" s="57">
        <f>SUM(J7:J32)</f>
        <v>137804175.85895234</v>
      </c>
      <c r="L33" s="58"/>
    </row>
    <row r="34" spans="2:12">
      <c r="B34" s="182" t="s">
        <v>124</v>
      </c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2004</v>
      </c>
    </row>
    <row r="2" spans="1:4" ht="15.75" customHeight="1">
      <c r="B2" s="63" t="str">
        <f>Info!A4</f>
        <v>Referenzjahr 2010</v>
      </c>
      <c r="C2" s="64"/>
    </row>
    <row r="3" spans="1:4" ht="19.5" customHeight="1">
      <c r="A3" s="65"/>
      <c r="B3" s="60"/>
      <c r="C3" s="21" t="str">
        <f>Info!$C$28</f>
        <v>FA_2010_20120518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QS_2010_2004.xlsx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1129307.5762942701</v>
      </c>
    </row>
    <row r="8" spans="1:4" ht="15" customHeight="1">
      <c r="A8" s="72"/>
      <c r="B8" s="75" t="s">
        <v>50</v>
      </c>
      <c r="C8" s="76">
        <v>277913.75955883198</v>
      </c>
    </row>
    <row r="9" spans="1:4" ht="15" customHeight="1">
      <c r="A9" s="72"/>
      <c r="B9" s="77" t="s">
        <v>51</v>
      </c>
      <c r="C9" s="78">
        <v>174462.817268285</v>
      </c>
    </row>
    <row r="10" spans="1:4" ht="15" customHeight="1">
      <c r="A10" s="72"/>
      <c r="B10" s="75" t="s">
        <v>52</v>
      </c>
      <c r="C10" s="76">
        <v>20604.226850999999</v>
      </c>
    </row>
    <row r="11" spans="1:4" ht="15" customHeight="1">
      <c r="A11" s="72"/>
      <c r="B11" s="77" t="s">
        <v>53</v>
      </c>
      <c r="C11" s="78">
        <v>67514.476606459895</v>
      </c>
    </row>
    <row r="12" spans="1:4" ht="15" customHeight="1">
      <c r="A12" s="72"/>
      <c r="B12" s="75" t="s">
        <v>54</v>
      </c>
      <c r="C12" s="76">
        <v>23060.179130500001</v>
      </c>
    </row>
    <row r="13" spans="1:4" ht="15" customHeight="1">
      <c r="A13" s="72"/>
      <c r="B13" s="77" t="s">
        <v>55</v>
      </c>
      <c r="C13" s="78">
        <v>21700.548914270101</v>
      </c>
    </row>
    <row r="14" spans="1:4" ht="15" customHeight="1">
      <c r="A14" s="72"/>
      <c r="B14" s="75" t="s">
        <v>56</v>
      </c>
      <c r="C14" s="76">
        <v>20485.797387999999</v>
      </c>
    </row>
    <row r="15" spans="1:4" ht="15" customHeight="1">
      <c r="A15" s="72"/>
      <c r="B15" s="77" t="s">
        <v>57</v>
      </c>
      <c r="C15" s="78">
        <v>74910.358650073002</v>
      </c>
    </row>
    <row r="16" spans="1:4" ht="15" customHeight="1">
      <c r="A16" s="72"/>
      <c r="B16" s="75" t="s">
        <v>58</v>
      </c>
      <c r="C16" s="76">
        <v>143216.44501249999</v>
      </c>
    </row>
    <row r="17" spans="1:3" ht="15" customHeight="1">
      <c r="A17" s="72"/>
      <c r="B17" s="77" t="s">
        <v>59</v>
      </c>
      <c r="C17" s="78">
        <v>93487.588470656905</v>
      </c>
    </row>
    <row r="18" spans="1:3" ht="15" customHeight="1">
      <c r="A18" s="72"/>
      <c r="B18" s="75" t="s">
        <v>60</v>
      </c>
      <c r="C18" s="76">
        <v>636344.35539675003</v>
      </c>
    </row>
    <row r="19" spans="1:3" ht="15" customHeight="1">
      <c r="A19" s="72"/>
      <c r="B19" s="77" t="s">
        <v>61</v>
      </c>
      <c r="C19" s="78">
        <v>316686.88221784699</v>
      </c>
    </row>
    <row r="20" spans="1:3" ht="15" customHeight="1">
      <c r="A20" s="72"/>
      <c r="B20" s="75" t="s">
        <v>62</v>
      </c>
      <c r="C20" s="76">
        <v>103823.06624858901</v>
      </c>
    </row>
    <row r="21" spans="1:3" ht="15" customHeight="1">
      <c r="A21" s="72"/>
      <c r="B21" s="77" t="s">
        <v>63</v>
      </c>
      <c r="C21" s="78">
        <v>23263.883786745599</v>
      </c>
    </row>
    <row r="22" spans="1:3" ht="15" customHeight="1">
      <c r="A22" s="72"/>
      <c r="B22" s="75" t="s">
        <v>64</v>
      </c>
      <c r="C22" s="76">
        <v>5868.3731132262801</v>
      </c>
    </row>
    <row r="23" spans="1:3" ht="15" customHeight="1">
      <c r="A23" s="72"/>
      <c r="B23" s="77" t="s">
        <v>65</v>
      </c>
      <c r="C23" s="78">
        <v>271774.775379573</v>
      </c>
    </row>
    <row r="24" spans="1:3" ht="15" customHeight="1">
      <c r="A24" s="72"/>
      <c r="B24" s="75" t="s">
        <v>66</v>
      </c>
      <c r="C24" s="76">
        <v>281962.53760164202</v>
      </c>
    </row>
    <row r="25" spans="1:3" ht="15" customHeight="1">
      <c r="A25" s="72"/>
      <c r="B25" s="77" t="s">
        <v>67</v>
      </c>
      <c r="C25" s="78">
        <v>401667.27108864998</v>
      </c>
    </row>
    <row r="26" spans="1:3" ht="15" customHeight="1">
      <c r="A26" s="72"/>
      <c r="B26" s="75" t="s">
        <v>68</v>
      </c>
      <c r="C26" s="76">
        <v>142081.04979941601</v>
      </c>
    </row>
    <row r="27" spans="1:3" ht="15" customHeight="1">
      <c r="A27" s="72"/>
      <c r="B27" s="77" t="s">
        <v>69</v>
      </c>
      <c r="C27" s="78">
        <v>716094.62480600004</v>
      </c>
    </row>
    <row r="28" spans="1:3" ht="15" customHeight="1">
      <c r="A28" s="72"/>
      <c r="B28" s="75" t="s">
        <v>70</v>
      </c>
      <c r="C28" s="76">
        <v>636816.23056020995</v>
      </c>
    </row>
    <row r="29" spans="1:3" ht="15" customHeight="1">
      <c r="A29" s="72"/>
      <c r="B29" s="77" t="s">
        <v>71</v>
      </c>
      <c r="C29" s="78">
        <v>259114.84098635599</v>
      </c>
    </row>
    <row r="30" spans="1:3" ht="15" customHeight="1">
      <c r="A30" s="72"/>
      <c r="B30" s="75" t="s">
        <v>72</v>
      </c>
      <c r="C30" s="76">
        <v>167245.154817542</v>
      </c>
    </row>
    <row r="31" spans="1:3" ht="15" customHeight="1">
      <c r="A31" s="72"/>
      <c r="B31" s="77" t="s">
        <v>73</v>
      </c>
      <c r="C31" s="78">
        <v>1809529.0128345301</v>
      </c>
    </row>
    <row r="32" spans="1:3" ht="15" customHeight="1">
      <c r="A32" s="72"/>
      <c r="B32" s="75" t="s">
        <v>74</v>
      </c>
      <c r="C32" s="76">
        <v>65342.251428978103</v>
      </c>
    </row>
    <row r="33" spans="1:3" s="54" customFormat="1" ht="18.75" customHeight="1">
      <c r="A33" s="79"/>
      <c r="B33" s="80" t="s">
        <v>75</v>
      </c>
      <c r="C33" s="81">
        <f>SUM(C7:C32)</f>
        <v>7884278.0842109015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2004</v>
      </c>
    </row>
    <row r="2" spans="1:5" ht="15.75" customHeight="1">
      <c r="A2" s="83" t="str">
        <f>Info!A4</f>
        <v>Referenzjahr 2010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FA_2010_20120518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263514129</v>
      </c>
      <c r="C9" s="95">
        <f t="shared" ref="C9:C34" si="0">C$35</f>
        <v>1.2E-2</v>
      </c>
      <c r="D9" s="96">
        <f t="shared" ref="D9:D34" si="1">B9*C9</f>
        <v>3162169.548</v>
      </c>
    </row>
    <row r="10" spans="1:5" ht="15" customHeight="1">
      <c r="A10" s="48" t="s">
        <v>50</v>
      </c>
      <c r="B10" s="97">
        <v>123995316.40800001</v>
      </c>
      <c r="C10" s="98">
        <f t="shared" si="0"/>
        <v>1.2E-2</v>
      </c>
      <c r="D10" s="99">
        <f t="shared" si="1"/>
        <v>1487943.7968960002</v>
      </c>
    </row>
    <row r="11" spans="1:5" ht="15" customHeight="1">
      <c r="A11" s="184" t="s">
        <v>125</v>
      </c>
      <c r="B11" s="186">
        <v>48414828.918462098</v>
      </c>
      <c r="C11" s="101">
        <f t="shared" si="0"/>
        <v>1.2E-2</v>
      </c>
      <c r="D11" s="187">
        <f t="shared" si="1"/>
        <v>580977.94702154514</v>
      </c>
    </row>
    <row r="12" spans="1:5" ht="15" customHeight="1">
      <c r="A12" s="48" t="s">
        <v>52</v>
      </c>
      <c r="B12" s="97">
        <v>3618075.6239999998</v>
      </c>
      <c r="C12" s="98">
        <f t="shared" si="0"/>
        <v>1.2E-2</v>
      </c>
      <c r="D12" s="99">
        <f t="shared" si="1"/>
        <v>43416.907487999997</v>
      </c>
    </row>
    <row r="13" spans="1:5" ht="15" customHeight="1">
      <c r="A13" s="51" t="s">
        <v>53</v>
      </c>
      <c r="B13" s="100">
        <v>34329926.419</v>
      </c>
      <c r="C13" s="101">
        <f t="shared" si="0"/>
        <v>1.2E-2</v>
      </c>
      <c r="D13" s="102">
        <f t="shared" si="1"/>
        <v>411959.11702800001</v>
      </c>
    </row>
    <row r="14" spans="1:5" ht="15" customHeight="1">
      <c r="A14" s="48" t="s">
        <v>54</v>
      </c>
      <c r="B14" s="97">
        <v>4086259.2510000002</v>
      </c>
      <c r="C14" s="98">
        <f t="shared" si="0"/>
        <v>1.2E-2</v>
      </c>
      <c r="D14" s="99">
        <f t="shared" si="1"/>
        <v>49035.111012000001</v>
      </c>
    </row>
    <row r="15" spans="1:5" ht="15" customHeight="1">
      <c r="A15" s="51" t="s">
        <v>55</v>
      </c>
      <c r="B15" s="100">
        <v>13591925.945</v>
      </c>
      <c r="C15" s="101">
        <f t="shared" si="0"/>
        <v>1.2E-2</v>
      </c>
      <c r="D15" s="102">
        <f t="shared" si="1"/>
        <v>163103.11134</v>
      </c>
    </row>
    <row r="16" spans="1:5" ht="15" customHeight="1">
      <c r="A16" s="48" t="s">
        <v>56</v>
      </c>
      <c r="B16" s="97">
        <v>5565348.8130000001</v>
      </c>
      <c r="C16" s="98">
        <f t="shared" si="0"/>
        <v>1.2E-2</v>
      </c>
      <c r="D16" s="99">
        <f t="shared" si="1"/>
        <v>66784.185756000006</v>
      </c>
    </row>
    <row r="17" spans="1:4" ht="15" customHeight="1">
      <c r="A17" s="51" t="s">
        <v>57</v>
      </c>
      <c r="B17" s="100">
        <v>30831336.864</v>
      </c>
      <c r="C17" s="101">
        <f t="shared" si="0"/>
        <v>1.2E-2</v>
      </c>
      <c r="D17" s="102">
        <f t="shared" si="1"/>
        <v>369976.04236800002</v>
      </c>
    </row>
    <row r="18" spans="1:4" ht="15" customHeight="1">
      <c r="A18" s="48" t="s">
        <v>58</v>
      </c>
      <c r="B18" s="97">
        <v>19240656.208999999</v>
      </c>
      <c r="C18" s="98">
        <f t="shared" si="0"/>
        <v>1.2E-2</v>
      </c>
      <c r="D18" s="99">
        <f t="shared" si="1"/>
        <v>230887.87450799998</v>
      </c>
    </row>
    <row r="19" spans="1:4" ht="15" customHeight="1">
      <c r="A19" s="51" t="s">
        <v>59</v>
      </c>
      <c r="B19" s="100">
        <v>18337474.278999999</v>
      </c>
      <c r="C19" s="101">
        <f t="shared" si="0"/>
        <v>1.2E-2</v>
      </c>
      <c r="D19" s="102">
        <f t="shared" si="1"/>
        <v>220049.69134799999</v>
      </c>
    </row>
    <row r="20" spans="1:4" ht="15" customHeight="1">
      <c r="A20" s="48" t="s">
        <v>60</v>
      </c>
      <c r="B20" s="97">
        <v>36099597.693000004</v>
      </c>
      <c r="C20" s="98">
        <f t="shared" si="0"/>
        <v>1.2E-2</v>
      </c>
      <c r="D20" s="99">
        <f t="shared" si="1"/>
        <v>433195.17231600004</v>
      </c>
    </row>
    <row r="21" spans="1:4" ht="15" customHeight="1">
      <c r="A21" s="51" t="s">
        <v>61</v>
      </c>
      <c r="B21" s="100">
        <v>30841045.223999999</v>
      </c>
      <c r="C21" s="101">
        <f t="shared" si="0"/>
        <v>1.2E-2</v>
      </c>
      <c r="D21" s="102">
        <f t="shared" si="1"/>
        <v>370092.54268800002</v>
      </c>
    </row>
    <row r="22" spans="1:4" ht="15" customHeight="1">
      <c r="A22" s="48" t="s">
        <v>62</v>
      </c>
      <c r="B22" s="97">
        <v>8577734.1779999994</v>
      </c>
      <c r="C22" s="98">
        <f t="shared" si="0"/>
        <v>1.2E-2</v>
      </c>
      <c r="D22" s="99">
        <f t="shared" si="1"/>
        <v>102932.810136</v>
      </c>
    </row>
    <row r="23" spans="1:4" ht="15" customHeight="1">
      <c r="A23" s="51" t="s">
        <v>63</v>
      </c>
      <c r="B23" s="100">
        <v>8414525.8310000002</v>
      </c>
      <c r="C23" s="101">
        <f t="shared" si="0"/>
        <v>1.2E-2</v>
      </c>
      <c r="D23" s="102">
        <f t="shared" si="1"/>
        <v>100974.309972</v>
      </c>
    </row>
    <row r="24" spans="1:4" ht="15" customHeight="1">
      <c r="A24" s="48" t="s">
        <v>64</v>
      </c>
      <c r="B24" s="97">
        <v>2814802.2009999999</v>
      </c>
      <c r="C24" s="98">
        <f t="shared" si="0"/>
        <v>1.2E-2</v>
      </c>
      <c r="D24" s="99">
        <f t="shared" si="1"/>
        <v>33777.626411999998</v>
      </c>
    </row>
    <row r="25" spans="1:4" ht="15" customHeight="1">
      <c r="A25" s="51" t="s">
        <v>65</v>
      </c>
      <c r="B25" s="100">
        <v>65324771.208999999</v>
      </c>
      <c r="C25" s="101">
        <f t="shared" si="0"/>
        <v>1.2E-2</v>
      </c>
      <c r="D25" s="102">
        <f t="shared" si="1"/>
        <v>783897.25450799998</v>
      </c>
    </row>
    <row r="26" spans="1:4" ht="15" customHeight="1">
      <c r="A26" s="48" t="s">
        <v>66</v>
      </c>
      <c r="B26" s="97">
        <v>33752009.832999997</v>
      </c>
      <c r="C26" s="98">
        <f t="shared" si="0"/>
        <v>1.2E-2</v>
      </c>
      <c r="D26" s="99">
        <f t="shared" si="1"/>
        <v>405024.11799599999</v>
      </c>
    </row>
    <row r="27" spans="1:4" ht="15" customHeight="1">
      <c r="A27" s="51" t="s">
        <v>67</v>
      </c>
      <c r="B27" s="100">
        <v>75693957.765000001</v>
      </c>
      <c r="C27" s="101">
        <f t="shared" si="0"/>
        <v>1.2E-2</v>
      </c>
      <c r="D27" s="102">
        <f t="shared" si="1"/>
        <v>908327.49317999999</v>
      </c>
    </row>
    <row r="28" spans="1:4" ht="15" customHeight="1">
      <c r="A28" s="48" t="s">
        <v>68</v>
      </c>
      <c r="B28" s="97">
        <v>30224024</v>
      </c>
      <c r="C28" s="98">
        <f t="shared" si="0"/>
        <v>1.2E-2</v>
      </c>
      <c r="D28" s="99">
        <f t="shared" si="1"/>
        <v>362688.288</v>
      </c>
    </row>
    <row r="29" spans="1:4" ht="15" customHeight="1">
      <c r="A29" s="51" t="s">
        <v>69</v>
      </c>
      <c r="B29" s="100">
        <v>33059387.272999998</v>
      </c>
      <c r="C29" s="101">
        <f t="shared" si="0"/>
        <v>1.2E-2</v>
      </c>
      <c r="D29" s="102">
        <f t="shared" si="1"/>
        <v>396712.647276</v>
      </c>
    </row>
    <row r="30" spans="1:4" ht="15" customHeight="1">
      <c r="A30" s="181" t="s">
        <v>123</v>
      </c>
      <c r="B30" s="188">
        <v>97949188.581449106</v>
      </c>
      <c r="C30" s="98">
        <f t="shared" si="0"/>
        <v>1.2E-2</v>
      </c>
      <c r="D30" s="189">
        <f t="shared" si="1"/>
        <v>1175390.2629773894</v>
      </c>
    </row>
    <row r="31" spans="1:4" ht="15" customHeight="1">
      <c r="A31" s="51" t="s">
        <v>71</v>
      </c>
      <c r="B31" s="100">
        <v>26942342.306000002</v>
      </c>
      <c r="C31" s="101">
        <f t="shared" si="0"/>
        <v>1.2E-2</v>
      </c>
      <c r="D31" s="102">
        <f t="shared" si="1"/>
        <v>323308.10767200001</v>
      </c>
    </row>
    <row r="32" spans="1:4" ht="15" customHeight="1">
      <c r="A32" s="48" t="s">
        <v>72</v>
      </c>
      <c r="B32" s="97">
        <v>14923353.847999999</v>
      </c>
      <c r="C32" s="98">
        <f t="shared" si="0"/>
        <v>1.2E-2</v>
      </c>
      <c r="D32" s="99">
        <f t="shared" si="1"/>
        <v>179080.24617599999</v>
      </c>
    </row>
    <row r="33" spans="1:4" ht="15" customHeight="1">
      <c r="A33" s="51" t="s">
        <v>73</v>
      </c>
      <c r="B33" s="100">
        <v>50230283.943999998</v>
      </c>
      <c r="C33" s="101">
        <f t="shared" si="0"/>
        <v>1.2E-2</v>
      </c>
      <c r="D33" s="102">
        <f t="shared" si="1"/>
        <v>602763.40732799994</v>
      </c>
    </row>
    <row r="34" spans="1:4" ht="15" customHeight="1">
      <c r="A34" s="48" t="s">
        <v>74</v>
      </c>
      <c r="B34" s="97">
        <v>4721724</v>
      </c>
      <c r="C34" s="98">
        <f t="shared" si="0"/>
        <v>1.2E-2</v>
      </c>
      <c r="D34" s="99">
        <f t="shared" si="1"/>
        <v>56660.688000000002</v>
      </c>
    </row>
    <row r="35" spans="1:4" s="54" customFormat="1" ht="18.75" customHeight="1">
      <c r="A35" s="103" t="s">
        <v>75</v>
      </c>
      <c r="B35" s="104">
        <f>SUM(B9:B34)</f>
        <v>1085094025.6169112</v>
      </c>
      <c r="C35" s="105">
        <v>1.2E-2</v>
      </c>
      <c r="D35" s="106">
        <f>SUM(D9:D34)</f>
        <v>13021128.307402933</v>
      </c>
    </row>
    <row r="36" spans="1:4">
      <c r="A36" s="185" t="s">
        <v>126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6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2004</v>
      </c>
      <c r="E1" s="109"/>
    </row>
    <row r="2" spans="1:7" ht="15.75" customHeight="1">
      <c r="A2" s="83" t="str">
        <f>Info!A4</f>
        <v>Referenzjahr 2010</v>
      </c>
      <c r="B2" s="110"/>
      <c r="C2" s="64"/>
      <c r="D2" s="60"/>
      <c r="E2" s="60"/>
    </row>
    <row r="3" spans="1:7">
      <c r="D3" s="21" t="str">
        <f>Info!$C$28</f>
        <v>FA_2010_20120518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12180375.9</v>
      </c>
      <c r="C9" s="45">
        <v>600068.23349999997</v>
      </c>
      <c r="D9" s="118">
        <f t="shared" ref="D9:D34" si="0">B9+C9</f>
        <v>12780444.1335</v>
      </c>
      <c r="F9" s="119" t="s">
        <v>90</v>
      </c>
      <c r="G9" s="120">
        <v>2.4E-2</v>
      </c>
    </row>
    <row r="10" spans="1:7">
      <c r="A10" s="48" t="s">
        <v>50</v>
      </c>
      <c r="B10" s="49">
        <v>4399768.2</v>
      </c>
      <c r="C10" s="49">
        <v>132098.13709999999</v>
      </c>
      <c r="D10" s="121">
        <f t="shared" si="0"/>
        <v>4531866.3371000001</v>
      </c>
      <c r="F10" s="119" t="s">
        <v>91</v>
      </c>
      <c r="G10" s="120">
        <v>7.2999999999999995E-2</v>
      </c>
    </row>
    <row r="11" spans="1:7">
      <c r="A11" s="51" t="s">
        <v>51</v>
      </c>
      <c r="B11" s="52">
        <v>1086426.5</v>
      </c>
      <c r="C11" s="52">
        <v>140454.13250000001</v>
      </c>
      <c r="D11" s="122">
        <f t="shared" si="0"/>
        <v>1226880.6325000001</v>
      </c>
      <c r="F11" s="119" t="s">
        <v>92</v>
      </c>
      <c r="G11" s="120">
        <v>0.17</v>
      </c>
    </row>
    <row r="12" spans="1:7">
      <c r="A12" s="48" t="s">
        <v>52</v>
      </c>
      <c r="B12" s="49">
        <v>80477.399999999994</v>
      </c>
      <c r="C12" s="49">
        <v>353.92430000000002</v>
      </c>
      <c r="D12" s="121">
        <f t="shared" si="0"/>
        <v>80831.324299999993</v>
      </c>
      <c r="F12" s="123" t="s">
        <v>93</v>
      </c>
      <c r="G12" s="124">
        <v>1</v>
      </c>
    </row>
    <row r="13" spans="1:7">
      <c r="A13" s="51" t="s">
        <v>53</v>
      </c>
      <c r="B13" s="52">
        <v>605070.1</v>
      </c>
      <c r="C13" s="52">
        <v>136230.41589999999</v>
      </c>
      <c r="D13" s="122">
        <f t="shared" si="0"/>
        <v>741300.5159</v>
      </c>
    </row>
    <row r="14" spans="1:7">
      <c r="A14" s="48" t="s">
        <v>54</v>
      </c>
      <c r="B14" s="49">
        <v>41553.599999999999</v>
      </c>
      <c r="C14" s="49">
        <v>1237.1682000000001</v>
      </c>
      <c r="D14" s="121">
        <f t="shared" si="0"/>
        <v>42790.768199999999</v>
      </c>
    </row>
    <row r="15" spans="1:7">
      <c r="A15" s="51" t="s">
        <v>55</v>
      </c>
      <c r="B15" s="52">
        <v>139904.70000000001</v>
      </c>
      <c r="C15" s="52">
        <v>18466.787899999999</v>
      </c>
      <c r="D15" s="122">
        <f t="shared" si="0"/>
        <v>158371.48790000001</v>
      </c>
    </row>
    <row r="16" spans="1:7">
      <c r="A16" s="48" t="s">
        <v>56</v>
      </c>
      <c r="B16" s="49">
        <v>89099.3</v>
      </c>
      <c r="C16" s="49">
        <v>25880.157299999999</v>
      </c>
      <c r="D16" s="121">
        <f t="shared" si="0"/>
        <v>114979.45730000001</v>
      </c>
    </row>
    <row r="17" spans="1:4">
      <c r="A17" s="51" t="s">
        <v>57</v>
      </c>
      <c r="B17" s="52">
        <v>1322012.3999999999</v>
      </c>
      <c r="C17" s="52">
        <v>1168091.9347999999</v>
      </c>
      <c r="D17" s="122">
        <f t="shared" si="0"/>
        <v>2490104.3347999998</v>
      </c>
    </row>
    <row r="18" spans="1:4">
      <c r="A18" s="48" t="s">
        <v>58</v>
      </c>
      <c r="B18" s="49">
        <v>850797.8</v>
      </c>
      <c r="C18" s="49">
        <v>87897.076100000006</v>
      </c>
      <c r="D18" s="121">
        <f t="shared" si="0"/>
        <v>938694.87609999999</v>
      </c>
    </row>
    <row r="19" spans="1:4">
      <c r="A19" s="51" t="s">
        <v>59</v>
      </c>
      <c r="B19" s="52">
        <v>808070.5</v>
      </c>
      <c r="C19" s="52">
        <v>16018.977699999999</v>
      </c>
      <c r="D19" s="122">
        <f t="shared" si="0"/>
        <v>824089.47770000005</v>
      </c>
    </row>
    <row r="20" spans="1:4">
      <c r="A20" s="48" t="s">
        <v>60</v>
      </c>
      <c r="B20" s="49">
        <v>2030879.2</v>
      </c>
      <c r="C20" s="49">
        <v>83112.455199999997</v>
      </c>
      <c r="D20" s="121">
        <f t="shared" si="0"/>
        <v>2113991.6551999999</v>
      </c>
    </row>
    <row r="21" spans="1:4">
      <c r="A21" s="51" t="s">
        <v>61</v>
      </c>
      <c r="B21" s="52">
        <v>922634.9</v>
      </c>
      <c r="C21" s="52">
        <v>47271.711900000002</v>
      </c>
      <c r="D21" s="122">
        <f t="shared" si="0"/>
        <v>969906.61190000002</v>
      </c>
    </row>
    <row r="22" spans="1:4">
      <c r="A22" s="48" t="s">
        <v>62</v>
      </c>
      <c r="B22" s="49">
        <v>390706.2</v>
      </c>
      <c r="C22" s="49">
        <v>200101.9026</v>
      </c>
      <c r="D22" s="121">
        <f t="shared" si="0"/>
        <v>590808.10259999998</v>
      </c>
    </row>
    <row r="23" spans="1:4">
      <c r="A23" s="51" t="s">
        <v>63</v>
      </c>
      <c r="B23" s="52">
        <v>140692.5</v>
      </c>
      <c r="C23" s="52">
        <v>706.80070000000001</v>
      </c>
      <c r="D23" s="122">
        <f t="shared" si="0"/>
        <v>141399.30069999999</v>
      </c>
    </row>
    <row r="24" spans="1:4">
      <c r="A24" s="48" t="s">
        <v>64</v>
      </c>
      <c r="B24" s="49">
        <v>35865.699999999997</v>
      </c>
      <c r="C24" s="49">
        <v>1551.1514</v>
      </c>
      <c r="D24" s="121">
        <f t="shared" si="0"/>
        <v>37416.8514</v>
      </c>
    </row>
    <row r="25" spans="1:4">
      <c r="A25" s="51" t="s">
        <v>65</v>
      </c>
      <c r="B25" s="52">
        <v>1509135</v>
      </c>
      <c r="C25" s="52">
        <v>42286.526299999998</v>
      </c>
      <c r="D25" s="122">
        <f t="shared" si="0"/>
        <v>1551421.5263</v>
      </c>
    </row>
    <row r="26" spans="1:4">
      <c r="A26" s="48" t="s">
        <v>66</v>
      </c>
      <c r="B26" s="49">
        <v>516182.8</v>
      </c>
      <c r="C26" s="49">
        <v>17634.5949</v>
      </c>
      <c r="D26" s="121">
        <f t="shared" si="0"/>
        <v>533817.39489999996</v>
      </c>
    </row>
    <row r="27" spans="1:4">
      <c r="A27" s="51" t="s">
        <v>67</v>
      </c>
      <c r="B27" s="52">
        <v>1858514.2</v>
      </c>
      <c r="C27" s="52">
        <v>58721.1014</v>
      </c>
      <c r="D27" s="122">
        <f t="shared" si="0"/>
        <v>1917235.3014</v>
      </c>
    </row>
    <row r="28" spans="1:4">
      <c r="A28" s="48" t="s">
        <v>68</v>
      </c>
      <c r="B28" s="49">
        <v>729048.8</v>
      </c>
      <c r="C28" s="49">
        <v>11776.748900000001</v>
      </c>
      <c r="D28" s="121">
        <f t="shared" si="0"/>
        <v>740825.54890000005</v>
      </c>
    </row>
    <row r="29" spans="1:4">
      <c r="A29" s="51" t="s">
        <v>69</v>
      </c>
      <c r="B29" s="52">
        <v>1580363.1</v>
      </c>
      <c r="C29" s="52">
        <v>265724.67869999999</v>
      </c>
      <c r="D29" s="122">
        <f t="shared" si="0"/>
        <v>1846087.7787000001</v>
      </c>
    </row>
    <row r="30" spans="1:4">
      <c r="A30" s="48" t="s">
        <v>70</v>
      </c>
      <c r="B30" s="49">
        <v>2903567.8</v>
      </c>
      <c r="C30" s="49">
        <v>778283.03399999999</v>
      </c>
      <c r="D30" s="121">
        <f t="shared" si="0"/>
        <v>3681850.8339999998</v>
      </c>
    </row>
    <row r="31" spans="1:4">
      <c r="A31" s="51" t="s">
        <v>71</v>
      </c>
      <c r="B31" s="52">
        <v>601149.5</v>
      </c>
      <c r="C31" s="52">
        <v>1754.2831000000001</v>
      </c>
      <c r="D31" s="122">
        <f t="shared" si="0"/>
        <v>602903.7831</v>
      </c>
    </row>
    <row r="32" spans="1:4">
      <c r="A32" s="48" t="s">
        <v>72</v>
      </c>
      <c r="B32" s="49">
        <v>1368820.4</v>
      </c>
      <c r="C32" s="49">
        <v>65728.065900000001</v>
      </c>
      <c r="D32" s="121">
        <f t="shared" si="0"/>
        <v>1434548.4659</v>
      </c>
    </row>
    <row r="33" spans="1:6">
      <c r="A33" s="184" t="s">
        <v>127</v>
      </c>
      <c r="B33" s="52">
        <v>4241765.9000000004</v>
      </c>
      <c r="C33" s="190">
        <v>703415.79859999998</v>
      </c>
      <c r="D33" s="191">
        <f t="shared" si="0"/>
        <v>4945181.6986000007</v>
      </c>
    </row>
    <row r="34" spans="1:6">
      <c r="A34" s="125" t="s">
        <v>74</v>
      </c>
      <c r="B34" s="49">
        <v>306778.3</v>
      </c>
      <c r="C34" s="49">
        <v>516.43230000000005</v>
      </c>
      <c r="D34" s="121">
        <f t="shared" si="0"/>
        <v>307294.73229999997</v>
      </c>
    </row>
    <row r="35" spans="1:6" s="54" customFormat="1">
      <c r="A35" s="55" t="s">
        <v>75</v>
      </c>
      <c r="B35" s="126">
        <f>SUM(B9:B34)</f>
        <v>40739660.699999996</v>
      </c>
      <c r="C35" s="126">
        <f>SUM(C9:C34)</f>
        <v>4605382.2312000012</v>
      </c>
      <c r="D35" s="57">
        <f>SUM(D9:D34)</f>
        <v>45345042.931200005</v>
      </c>
      <c r="F35" s="1"/>
    </row>
    <row r="36" spans="1:6">
      <c r="A36" s="185" t="s">
        <v>124</v>
      </c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2004</v>
      </c>
      <c r="E1" s="20" t="str">
        <f>Info!A4</f>
        <v>Referenzjahr 2010</v>
      </c>
      <c r="I1" s="21" t="str">
        <f>Info!$C$28</f>
        <v>FA_2010_20120518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26651.649000000001</v>
      </c>
      <c r="D7" s="45">
        <v>21595.642650000002</v>
      </c>
      <c r="E7" s="130">
        <f t="shared" ref="E7:E32" si="0">D7-C7</f>
        <v>-5056.0063499999997</v>
      </c>
      <c r="F7" s="45">
        <v>2746142.42447143</v>
      </c>
      <c r="G7" s="130">
        <f>NP!J7+QS!C7+JP!D9</f>
        <v>42757396.009794272</v>
      </c>
      <c r="H7" s="131">
        <f t="shared" ref="H7:H33" si="1">G7/F7</f>
        <v>15.56998487360833</v>
      </c>
      <c r="I7" s="132">
        <f t="shared" ref="I7:I32" si="2">E7*H7</f>
        <v>-78721.942390367665</v>
      </c>
    </row>
    <row r="8" spans="1:9">
      <c r="A8" s="60"/>
      <c r="B8" s="48" t="s">
        <v>50</v>
      </c>
      <c r="C8" s="49">
        <v>29279.065999999999</v>
      </c>
      <c r="D8" s="49">
        <v>6966.3510500000002</v>
      </c>
      <c r="E8" s="133">
        <f t="shared" si="0"/>
        <v>-22312.714949999998</v>
      </c>
      <c r="F8" s="49">
        <v>967697.30621428601</v>
      </c>
      <c r="G8" s="133">
        <f>NP!J8+QS!C8+JP!D10</f>
        <v>19126345.996658832</v>
      </c>
      <c r="H8" s="134">
        <f t="shared" si="1"/>
        <v>19.764802354863136</v>
      </c>
      <c r="I8" s="135">
        <f t="shared" si="2"/>
        <v>-441006.40098714986</v>
      </c>
    </row>
    <row r="9" spans="1:9">
      <c r="A9" s="60"/>
      <c r="B9" s="51" t="s">
        <v>51</v>
      </c>
      <c r="C9" s="52">
        <v>2003.7660000000001</v>
      </c>
      <c r="D9" s="52">
        <v>3164.2497499999999</v>
      </c>
      <c r="E9" s="136">
        <f t="shared" si="0"/>
        <v>1160.4837499999999</v>
      </c>
      <c r="F9" s="52">
        <v>433726.18635714299</v>
      </c>
      <c r="G9" s="136">
        <f>NP!J9+QS!C9+JP!D11</f>
        <v>6761550.9497682853</v>
      </c>
      <c r="H9" s="137">
        <f t="shared" si="1"/>
        <v>15.589445974102713</v>
      </c>
      <c r="I9" s="138">
        <f t="shared" si="2"/>
        <v>18091.298724449116</v>
      </c>
    </row>
    <row r="10" spans="1:9">
      <c r="A10" s="60"/>
      <c r="B10" s="48" t="s">
        <v>52</v>
      </c>
      <c r="C10" s="49">
        <v>82.813299999999998</v>
      </c>
      <c r="D10" s="49">
        <v>440.41329999999999</v>
      </c>
      <c r="E10" s="133">
        <f t="shared" si="0"/>
        <v>357.6</v>
      </c>
      <c r="F10" s="49">
        <v>25969.2982857143</v>
      </c>
      <c r="G10" s="133">
        <f>NP!J10+QS!C10+JP!D12</f>
        <v>519878.45115099999</v>
      </c>
      <c r="H10" s="134">
        <f t="shared" si="1"/>
        <v>20.018964141090592</v>
      </c>
      <c r="I10" s="135">
        <f t="shared" si="2"/>
        <v>7158.7815768539958</v>
      </c>
    </row>
    <row r="11" spans="1:9">
      <c r="A11" s="60"/>
      <c r="B11" s="51" t="s">
        <v>53</v>
      </c>
      <c r="C11" s="52">
        <v>5072.0630000000001</v>
      </c>
      <c r="D11" s="52">
        <v>2267.2981500000001</v>
      </c>
      <c r="E11" s="136">
        <f t="shared" si="0"/>
        <v>-2804.76485</v>
      </c>
      <c r="F11" s="52">
        <v>368201.34828571399</v>
      </c>
      <c r="G11" s="136">
        <f>NP!J11+QS!C11+JP!D13</f>
        <v>4203148.7925064601</v>
      </c>
      <c r="H11" s="137">
        <f t="shared" si="1"/>
        <v>11.415354159010123</v>
      </c>
      <c r="I11" s="138">
        <f t="shared" si="2"/>
        <v>-32017.384095492904</v>
      </c>
    </row>
    <row r="12" spans="1:9">
      <c r="A12" s="60"/>
      <c r="B12" s="48" t="s">
        <v>54</v>
      </c>
      <c r="C12" s="49">
        <v>78.298199999999994</v>
      </c>
      <c r="D12" s="49">
        <v>479.44499999999999</v>
      </c>
      <c r="E12" s="133">
        <f t="shared" si="0"/>
        <v>401.14679999999998</v>
      </c>
      <c r="F12" s="49">
        <v>28473.0864428571</v>
      </c>
      <c r="G12" s="133">
        <f>NP!J12+QS!C12+JP!D14</f>
        <v>553324.34733050002</v>
      </c>
      <c r="H12" s="134">
        <f t="shared" si="1"/>
        <v>19.433240876115477</v>
      </c>
      <c r="I12" s="135">
        <f t="shared" si="2"/>
        <v>7795.5823910829195</v>
      </c>
    </row>
    <row r="13" spans="1:9">
      <c r="A13" s="60"/>
      <c r="B13" s="51" t="s">
        <v>55</v>
      </c>
      <c r="C13" s="52">
        <v>404.745</v>
      </c>
      <c r="D13" s="52">
        <v>630.72754999999995</v>
      </c>
      <c r="E13" s="136">
        <f t="shared" si="0"/>
        <v>225.98254999999995</v>
      </c>
      <c r="F13" s="52">
        <v>94608.069228571403</v>
      </c>
      <c r="G13" s="136">
        <f>NP!J13+QS!C13+JP!D15</f>
        <v>1149466.0368142701</v>
      </c>
      <c r="H13" s="137">
        <f t="shared" si="1"/>
        <v>12.149767416108881</v>
      </c>
      <c r="I13" s="138">
        <f t="shared" si="2"/>
        <v>2745.6354225991954</v>
      </c>
    </row>
    <row r="14" spans="1:9">
      <c r="A14" s="60"/>
      <c r="B14" s="48" t="s">
        <v>56</v>
      </c>
      <c r="C14" s="49">
        <v>25.507999999999999</v>
      </c>
      <c r="D14" s="49">
        <v>522.09780000000001</v>
      </c>
      <c r="E14" s="133">
        <f t="shared" si="0"/>
        <v>496.58980000000003</v>
      </c>
      <c r="F14" s="49">
        <v>36816.258857142799</v>
      </c>
      <c r="G14" s="133">
        <f>NP!J14+QS!C14+JP!D16</f>
        <v>655214.054688</v>
      </c>
      <c r="H14" s="134">
        <f t="shared" si="1"/>
        <v>17.796866792750741</v>
      </c>
      <c r="I14" s="135">
        <f t="shared" si="2"/>
        <v>8837.7425212387316</v>
      </c>
    </row>
    <row r="15" spans="1:9">
      <c r="A15" s="60"/>
      <c r="B15" s="51" t="s">
        <v>57</v>
      </c>
      <c r="C15" s="52">
        <v>2906.78</v>
      </c>
      <c r="D15" s="52">
        <v>2078.8256999999999</v>
      </c>
      <c r="E15" s="136">
        <f t="shared" si="0"/>
        <v>-827.95430000000033</v>
      </c>
      <c r="F15" s="52">
        <v>786570.21941428597</v>
      </c>
      <c r="G15" s="136">
        <f>NP!J15+QS!C15+JP!D17</f>
        <v>5948101.893450072</v>
      </c>
      <c r="H15" s="137">
        <f t="shared" si="1"/>
        <v>7.5620736033958735</v>
      </c>
      <c r="I15" s="138">
        <f t="shared" si="2"/>
        <v>-6261.051356848111</v>
      </c>
    </row>
    <row r="16" spans="1:9">
      <c r="A16" s="60"/>
      <c r="B16" s="48" t="s">
        <v>58</v>
      </c>
      <c r="C16" s="49">
        <v>680.75480000000005</v>
      </c>
      <c r="D16" s="49">
        <v>1774.1928499999999</v>
      </c>
      <c r="E16" s="133">
        <f t="shared" si="0"/>
        <v>1093.4380499999997</v>
      </c>
      <c r="F16" s="49">
        <v>283540.49814285699</v>
      </c>
      <c r="G16" s="133">
        <f>NP!J16+QS!C16+JP!D18</f>
        <v>4852415.4211125001</v>
      </c>
      <c r="H16" s="134">
        <f t="shared" si="1"/>
        <v>17.113659081841966</v>
      </c>
      <c r="I16" s="135">
        <f t="shared" si="2"/>
        <v>18712.726014814067</v>
      </c>
    </row>
    <row r="17" spans="1:9">
      <c r="A17" s="60"/>
      <c r="B17" s="51" t="s">
        <v>59</v>
      </c>
      <c r="C17" s="52">
        <v>2384.1060000000002</v>
      </c>
      <c r="D17" s="52">
        <v>3494.1313</v>
      </c>
      <c r="E17" s="136">
        <f t="shared" si="0"/>
        <v>1110.0252999999998</v>
      </c>
      <c r="F17" s="52">
        <v>242528.210442857</v>
      </c>
      <c r="G17" s="136">
        <f>NP!J17+QS!C17+JP!D19</f>
        <v>4958526.5661706571</v>
      </c>
      <c r="H17" s="137">
        <f t="shared" si="1"/>
        <v>20.445153811659178</v>
      </c>
      <c r="I17" s="138">
        <f t="shared" si="2"/>
        <v>22694.637993333119</v>
      </c>
    </row>
    <row r="18" spans="1:9">
      <c r="A18" s="60"/>
      <c r="B18" s="48" t="s">
        <v>60</v>
      </c>
      <c r="C18" s="49">
        <v>4271.3433999999997</v>
      </c>
      <c r="D18" s="49">
        <v>10679.868899999999</v>
      </c>
      <c r="E18" s="133">
        <f t="shared" si="0"/>
        <v>6408.5254999999997</v>
      </c>
      <c r="F18" s="49">
        <v>604379.87891428603</v>
      </c>
      <c r="G18" s="133">
        <f>NP!J18+QS!C18+JP!D20</f>
        <v>6698318.7105967505</v>
      </c>
      <c r="H18" s="134">
        <f t="shared" si="1"/>
        <v>11.082961138000949</v>
      </c>
      <c r="I18" s="135">
        <f t="shared" si="2"/>
        <v>71025.439068388092</v>
      </c>
    </row>
    <row r="19" spans="1:9">
      <c r="A19" s="60"/>
      <c r="B19" s="51" t="s">
        <v>61</v>
      </c>
      <c r="C19" s="52">
        <v>8182.8770000000004</v>
      </c>
      <c r="D19" s="52">
        <v>3544.7861499999999</v>
      </c>
      <c r="E19" s="136">
        <f t="shared" si="0"/>
        <v>-4638.0908500000005</v>
      </c>
      <c r="F19" s="52">
        <v>418565.71428571403</v>
      </c>
      <c r="G19" s="136">
        <f>NP!J19+QS!C19+JP!D21</f>
        <v>7206418.2941178475</v>
      </c>
      <c r="H19" s="137">
        <f t="shared" si="1"/>
        <v>17.216934039654113</v>
      </c>
      <c r="I19" s="138">
        <f t="shared" si="2"/>
        <v>-79853.70423437329</v>
      </c>
    </row>
    <row r="20" spans="1:9">
      <c r="A20" s="60"/>
      <c r="B20" s="48" t="s">
        <v>62</v>
      </c>
      <c r="C20" s="49">
        <v>241.75700000000001</v>
      </c>
      <c r="D20" s="49">
        <v>977.14949999999999</v>
      </c>
      <c r="E20" s="133">
        <f t="shared" si="0"/>
        <v>735.39249999999993</v>
      </c>
      <c r="F20" s="49">
        <v>135751.30014285701</v>
      </c>
      <c r="G20" s="133">
        <f>NP!J20+QS!C20+JP!D22</f>
        <v>1843974.1688485891</v>
      </c>
      <c r="H20" s="134">
        <f t="shared" si="1"/>
        <v>13.583473358325811</v>
      </c>
      <c r="I20" s="135">
        <f t="shared" si="2"/>
        <v>9989.1844316626139</v>
      </c>
    </row>
    <row r="21" spans="1:9">
      <c r="A21" s="60"/>
      <c r="B21" s="51" t="s">
        <v>63</v>
      </c>
      <c r="C21" s="52">
        <v>574.80899999999997</v>
      </c>
      <c r="D21" s="52">
        <v>780.89964999999995</v>
      </c>
      <c r="E21" s="136">
        <f t="shared" si="0"/>
        <v>206.09064999999998</v>
      </c>
      <c r="F21" s="52">
        <v>62141.911800000002</v>
      </c>
      <c r="G21" s="136">
        <f>NP!J21+QS!C21+JP!D23</f>
        <v>1002315.1844867455</v>
      </c>
      <c r="H21" s="137">
        <f t="shared" si="1"/>
        <v>16.129455233251218</v>
      </c>
      <c r="I21" s="138">
        <f t="shared" si="2"/>
        <v>3324.1299131666447</v>
      </c>
    </row>
    <row r="22" spans="1:9">
      <c r="A22" s="60"/>
      <c r="B22" s="48" t="s">
        <v>64</v>
      </c>
      <c r="C22" s="49">
        <v>16.202300000000001</v>
      </c>
      <c r="D22" s="49">
        <v>155.72465</v>
      </c>
      <c r="E22" s="133">
        <f t="shared" si="0"/>
        <v>139.52234999999999</v>
      </c>
      <c r="F22" s="49">
        <v>18903.404014285701</v>
      </c>
      <c r="G22" s="133">
        <f>NP!J22+QS!C22+JP!D24</f>
        <v>278866.22451322631</v>
      </c>
      <c r="H22" s="134">
        <f t="shared" si="1"/>
        <v>14.752169731043214</v>
      </c>
      <c r="I22" s="135">
        <f t="shared" si="2"/>
        <v>2058.2573884740168</v>
      </c>
    </row>
    <row r="23" spans="1:9">
      <c r="A23" s="60"/>
      <c r="B23" s="51" t="s">
        <v>65</v>
      </c>
      <c r="C23" s="52">
        <v>3868.1786499999998</v>
      </c>
      <c r="D23" s="52">
        <v>7414.8050999999996</v>
      </c>
      <c r="E23" s="136">
        <f t="shared" si="0"/>
        <v>3546.6264499999997</v>
      </c>
      <c r="F23" s="52">
        <v>434251.61828571401</v>
      </c>
      <c r="G23" s="136">
        <f>NP!J23+QS!C23+JP!D25</f>
        <v>8746173.2016795725</v>
      </c>
      <c r="H23" s="137">
        <f t="shared" si="1"/>
        <v>20.140795873615065</v>
      </c>
      <c r="I23" s="138">
        <f t="shared" si="2"/>
        <v>71431.879369414048</v>
      </c>
    </row>
    <row r="24" spans="1:9">
      <c r="A24" s="60"/>
      <c r="B24" s="48" t="s">
        <v>66</v>
      </c>
      <c r="C24" s="49">
        <v>492.74299999999999</v>
      </c>
      <c r="D24" s="49">
        <v>5473.9782500000001</v>
      </c>
      <c r="E24" s="133">
        <f t="shared" si="0"/>
        <v>4981.2352499999997</v>
      </c>
      <c r="F24" s="49">
        <v>209542.79967142901</v>
      </c>
      <c r="G24" s="133">
        <f>NP!J24+QS!C24+JP!D26</f>
        <v>3786282.8325016424</v>
      </c>
      <c r="H24" s="134">
        <f t="shared" si="1"/>
        <v>18.069257633469995</v>
      </c>
      <c r="I24" s="135">
        <f t="shared" si="2"/>
        <v>90007.223065172308</v>
      </c>
    </row>
    <row r="25" spans="1:9">
      <c r="A25" s="60"/>
      <c r="B25" s="51" t="s">
        <v>67</v>
      </c>
      <c r="C25" s="52">
        <v>5849.6987499999996</v>
      </c>
      <c r="D25" s="52">
        <v>6797.7132499999998</v>
      </c>
      <c r="E25" s="136">
        <f t="shared" si="0"/>
        <v>948.01450000000023</v>
      </c>
      <c r="F25" s="52">
        <v>741285.102642857</v>
      </c>
      <c r="G25" s="136">
        <f>NP!J25+QS!C25+JP!D27</f>
        <v>12470238.072488653</v>
      </c>
      <c r="H25" s="137">
        <f t="shared" si="1"/>
        <v>16.822458765229868</v>
      </c>
      <c r="I25" s="138">
        <f t="shared" si="2"/>
        <v>15947.934835090015</v>
      </c>
    </row>
    <row r="26" spans="1:9">
      <c r="A26" s="60"/>
      <c r="B26" s="48" t="s">
        <v>68</v>
      </c>
      <c r="C26" s="49">
        <v>2047.0229999999999</v>
      </c>
      <c r="D26" s="49">
        <v>3630.5871000000002</v>
      </c>
      <c r="E26" s="133">
        <f t="shared" si="0"/>
        <v>1583.5641000000003</v>
      </c>
      <c r="F26" s="49">
        <v>216962.94245714301</v>
      </c>
      <c r="G26" s="133">
        <f>NP!J26+QS!C26+JP!D28</f>
        <v>4371585.9986994164</v>
      </c>
      <c r="H26" s="134">
        <f t="shared" si="1"/>
        <v>20.148998484213227</v>
      </c>
      <c r="I26" s="135">
        <f t="shared" si="2"/>
        <v>31907.230650554488</v>
      </c>
    </row>
    <row r="27" spans="1:9">
      <c r="A27" s="60"/>
      <c r="B27" s="51" t="s">
        <v>69</v>
      </c>
      <c r="C27" s="52">
        <v>1693.875</v>
      </c>
      <c r="D27" s="52">
        <v>8603.0358500000002</v>
      </c>
      <c r="E27" s="136">
        <f t="shared" si="0"/>
        <v>6909.1608500000002</v>
      </c>
      <c r="F27" s="52">
        <v>394273.60465714301</v>
      </c>
      <c r="G27" s="136">
        <f>NP!J27+QS!C27+JP!D29</f>
        <v>7829665.303506</v>
      </c>
      <c r="H27" s="137">
        <f t="shared" si="1"/>
        <v>19.858456693581125</v>
      </c>
      <c r="I27" s="138">
        <f t="shared" si="2"/>
        <v>137205.27152871116</v>
      </c>
    </row>
    <row r="28" spans="1:9">
      <c r="A28" s="60"/>
      <c r="B28" s="48" t="s">
        <v>70</v>
      </c>
      <c r="C28" s="49">
        <v>3273.8168000000001</v>
      </c>
      <c r="D28" s="49">
        <v>9845.2283499999994</v>
      </c>
      <c r="E28" s="133">
        <f t="shared" si="0"/>
        <v>6571.4115499999989</v>
      </c>
      <c r="F28" s="49">
        <v>856835.9253</v>
      </c>
      <c r="G28" s="133">
        <f>NP!J28+QS!C28+JP!D30</f>
        <v>17847025.023512509</v>
      </c>
      <c r="H28" s="134">
        <f t="shared" si="1"/>
        <v>20.828987786971947</v>
      </c>
      <c r="I28" s="135">
        <f t="shared" si="2"/>
        <v>136875.85091811637</v>
      </c>
    </row>
    <row r="29" spans="1:9">
      <c r="A29" s="60"/>
      <c r="B29" s="51" t="s">
        <v>71</v>
      </c>
      <c r="C29" s="52">
        <v>454.84955000000002</v>
      </c>
      <c r="D29" s="52">
        <v>3769.4742000000001</v>
      </c>
      <c r="E29" s="136">
        <f t="shared" si="0"/>
        <v>3314.6246500000002</v>
      </c>
      <c r="F29" s="52">
        <v>189361.752885714</v>
      </c>
      <c r="G29" s="136">
        <f>NP!J29+QS!C29+JP!D31</f>
        <v>5004270.824086355</v>
      </c>
      <c r="H29" s="137">
        <f t="shared" si="1"/>
        <v>26.427041088421884</v>
      </c>
      <c r="I29" s="138">
        <f t="shared" si="2"/>
        <v>87595.721818246006</v>
      </c>
    </row>
    <row r="30" spans="1:9">
      <c r="A30" s="60"/>
      <c r="B30" s="48" t="s">
        <v>72</v>
      </c>
      <c r="C30" s="49">
        <v>0</v>
      </c>
      <c r="D30" s="49">
        <v>4368.5939500000004</v>
      </c>
      <c r="E30" s="133">
        <f t="shared" si="0"/>
        <v>4368.5939500000004</v>
      </c>
      <c r="F30" s="49">
        <v>265689.923874286</v>
      </c>
      <c r="G30" s="133">
        <f>NP!J30+QS!C30+JP!D32</f>
        <v>4267604.6207175422</v>
      </c>
      <c r="H30" s="134">
        <f t="shared" si="1"/>
        <v>16.062350270900016</v>
      </c>
      <c r="I30" s="135">
        <f t="shared" si="2"/>
        <v>70169.886216234678</v>
      </c>
    </row>
    <row r="31" spans="1:9">
      <c r="A31" s="60"/>
      <c r="B31" s="51" t="s">
        <v>73</v>
      </c>
      <c r="C31" s="52">
        <v>17635.443149999999</v>
      </c>
      <c r="D31" s="52">
        <v>8374.1249000000007</v>
      </c>
      <c r="E31" s="136">
        <f t="shared" si="0"/>
        <v>-9261.3182499999984</v>
      </c>
      <c r="F31" s="52">
        <v>1315465.6332857099</v>
      </c>
      <c r="G31" s="136">
        <f>NP!J31+QS!C31+JP!D33</f>
        <v>16972045.511434533</v>
      </c>
      <c r="H31" s="137">
        <f t="shared" si="1"/>
        <v>12.901929994965002</v>
      </c>
      <c r="I31" s="138">
        <f t="shared" si="2"/>
        <v>-119488.87972259177</v>
      </c>
    </row>
    <row r="32" spans="1:9">
      <c r="A32" s="60"/>
      <c r="B32" s="48" t="s">
        <v>74</v>
      </c>
      <c r="C32" s="49">
        <v>178.66820000000001</v>
      </c>
      <c r="D32" s="49">
        <v>521.48919999999998</v>
      </c>
      <c r="E32" s="133">
        <f t="shared" si="0"/>
        <v>342.82099999999997</v>
      </c>
      <c r="F32" s="49">
        <v>56884.825857142903</v>
      </c>
      <c r="G32" s="133">
        <f>NP!J32+QS!C32+JP!D34</f>
        <v>1223344.383728978</v>
      </c>
      <c r="H32" s="134">
        <f t="shared" si="1"/>
        <v>21.505636438111118</v>
      </c>
      <c r="I32" s="135">
        <f t="shared" si="2"/>
        <v>7372.583789349691</v>
      </c>
    </row>
    <row r="33" spans="1:9" s="54" customFormat="1">
      <c r="A33" s="59"/>
      <c r="B33" s="55" t="s">
        <v>75</v>
      </c>
      <c r="C33" s="56">
        <f>SUM(C7:C32)</f>
        <v>118350.83409999999</v>
      </c>
      <c r="D33" s="56">
        <f>SUM(D7:D32)</f>
        <v>118350.83410000001</v>
      </c>
      <c r="E33" s="56">
        <f>SUM(E7:E32)</f>
        <v>0</v>
      </c>
      <c r="F33" s="56">
        <f>SUM(F7:F32)</f>
        <v>11934569.244217142</v>
      </c>
      <c r="G33" s="56">
        <f>SUM(G7:G32)</f>
        <v>191033496.87436324</v>
      </c>
      <c r="H33" s="139">
        <f t="shared" si="1"/>
        <v>16.006735807991387</v>
      </c>
      <c r="I33" s="57">
        <f>SUM(I7:I32)</f>
        <v>63597.634850127622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2004</v>
      </c>
      <c r="C1" s="141"/>
      <c r="D1" s="142" t="str">
        <f>Info!A4</f>
        <v>Referenzjahr 2010</v>
      </c>
      <c r="E1" s="143"/>
      <c r="F1" s="143"/>
      <c r="H1" s="21" t="str">
        <f>Info!$C$28</f>
        <v>FA_2010_20120518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2004</v>
      </c>
      <c r="D5" s="144">
        <f>QS!D1</f>
        <v>2004</v>
      </c>
      <c r="E5" s="144">
        <f>VERM!E1</f>
        <v>2004</v>
      </c>
      <c r="F5" s="144">
        <f>JP!D1</f>
        <v>2004</v>
      </c>
      <c r="G5" s="144">
        <f>REPART!D1</f>
        <v>2004</v>
      </c>
      <c r="H5" s="145">
        <f>Info!$C$31</f>
        <v>2004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28847644.300000004</v>
      </c>
      <c r="D7" s="130">
        <f>QS!C7</f>
        <v>1129307.5762942701</v>
      </c>
      <c r="E7" s="130">
        <f>VERM!D9</f>
        <v>3162169.548</v>
      </c>
      <c r="F7" s="146">
        <f>JP!D9</f>
        <v>12780444.1335</v>
      </c>
      <c r="G7" s="130">
        <f>REPART!I7</f>
        <v>-78721.942390367665</v>
      </c>
      <c r="H7" s="132">
        <f t="shared" ref="H7:H32" si="0">SUM(C7:G7)</f>
        <v>45840843.615403906</v>
      </c>
      <c r="J7" s="147"/>
    </row>
    <row r="8" spans="1:10">
      <c r="B8" s="48" t="s">
        <v>50</v>
      </c>
      <c r="C8" s="133">
        <f>NP!J8</f>
        <v>14316565.9</v>
      </c>
      <c r="D8" s="133">
        <f>QS!C8</f>
        <v>277913.75955883198</v>
      </c>
      <c r="E8" s="133">
        <f>VERM!D10</f>
        <v>1487943.7968960002</v>
      </c>
      <c r="F8" s="148">
        <f>JP!D10</f>
        <v>4531866.3371000001</v>
      </c>
      <c r="G8" s="133">
        <f>REPART!I8</f>
        <v>-441006.40098714986</v>
      </c>
      <c r="H8" s="135">
        <f t="shared" si="0"/>
        <v>20173283.392567683</v>
      </c>
      <c r="J8" s="147"/>
    </row>
    <row r="9" spans="1:10">
      <c r="B9" s="51" t="s">
        <v>51</v>
      </c>
      <c r="C9" s="136">
        <f>NP!J9</f>
        <v>5360207.5</v>
      </c>
      <c r="D9" s="136">
        <f>QS!C9</f>
        <v>174462.817268285</v>
      </c>
      <c r="E9" s="136">
        <f>VERM!D11</f>
        <v>580977.94702154514</v>
      </c>
      <c r="F9" s="149">
        <f>JP!D11</f>
        <v>1226880.6325000001</v>
      </c>
      <c r="G9" s="136">
        <f>REPART!I9</f>
        <v>18091.298724449116</v>
      </c>
      <c r="H9" s="138">
        <f t="shared" si="0"/>
        <v>7360620.1955142794</v>
      </c>
      <c r="J9" s="147"/>
    </row>
    <row r="10" spans="1:10">
      <c r="B10" s="48" t="s">
        <v>52</v>
      </c>
      <c r="C10" s="133">
        <f>NP!J10</f>
        <v>418442.9</v>
      </c>
      <c r="D10" s="133">
        <f>QS!C10</f>
        <v>20604.226850999999</v>
      </c>
      <c r="E10" s="133">
        <f>VERM!D12</f>
        <v>43416.907487999997</v>
      </c>
      <c r="F10" s="148">
        <f>JP!D12</f>
        <v>80831.324299999993</v>
      </c>
      <c r="G10" s="133">
        <f>REPART!I10</f>
        <v>7158.7815768539958</v>
      </c>
      <c r="H10" s="135">
        <f t="shared" si="0"/>
        <v>570454.14021585393</v>
      </c>
      <c r="J10" s="147"/>
    </row>
    <row r="11" spans="1:10">
      <c r="B11" s="51" t="s">
        <v>53</v>
      </c>
      <c r="C11" s="136">
        <f>NP!J11</f>
        <v>3394333.8000000007</v>
      </c>
      <c r="D11" s="136">
        <f>QS!C11</f>
        <v>67514.476606459895</v>
      </c>
      <c r="E11" s="136">
        <f>VERM!D13</f>
        <v>411959.11702800001</v>
      </c>
      <c r="F11" s="149">
        <f>JP!D13</f>
        <v>741300.5159</v>
      </c>
      <c r="G11" s="136">
        <f>REPART!I11</f>
        <v>-32017.384095492904</v>
      </c>
      <c r="H11" s="138">
        <f t="shared" si="0"/>
        <v>4583090.5254389672</v>
      </c>
      <c r="J11" s="147"/>
    </row>
    <row r="12" spans="1:10">
      <c r="B12" s="48" t="s">
        <v>54</v>
      </c>
      <c r="C12" s="133">
        <f>NP!J12</f>
        <v>487473.39999999997</v>
      </c>
      <c r="D12" s="133">
        <f>QS!C12</f>
        <v>23060.179130500001</v>
      </c>
      <c r="E12" s="133">
        <f>VERM!D14</f>
        <v>49035.111012000001</v>
      </c>
      <c r="F12" s="148">
        <f>JP!D14</f>
        <v>42790.768199999999</v>
      </c>
      <c r="G12" s="133">
        <f>REPART!I12</f>
        <v>7795.5823910829195</v>
      </c>
      <c r="H12" s="135">
        <f t="shared" si="0"/>
        <v>610155.04073358292</v>
      </c>
      <c r="J12" s="147"/>
    </row>
    <row r="13" spans="1:10">
      <c r="B13" s="51" t="s">
        <v>55</v>
      </c>
      <c r="C13" s="136">
        <f>NP!J13</f>
        <v>969394</v>
      </c>
      <c r="D13" s="136">
        <f>QS!C13</f>
        <v>21700.548914270101</v>
      </c>
      <c r="E13" s="136">
        <f>VERM!D15</f>
        <v>163103.11134</v>
      </c>
      <c r="F13" s="149">
        <f>JP!D15</f>
        <v>158371.48790000001</v>
      </c>
      <c r="G13" s="136">
        <f>REPART!I13</f>
        <v>2745.6354225991954</v>
      </c>
      <c r="H13" s="138">
        <f t="shared" si="0"/>
        <v>1315314.7835768694</v>
      </c>
      <c r="J13" s="147"/>
    </row>
    <row r="14" spans="1:10">
      <c r="B14" s="48" t="s">
        <v>56</v>
      </c>
      <c r="C14" s="133">
        <f>NP!J14</f>
        <v>519748.80000000005</v>
      </c>
      <c r="D14" s="133">
        <f>QS!C14</f>
        <v>20485.797387999999</v>
      </c>
      <c r="E14" s="133">
        <f>VERM!D16</f>
        <v>66784.185756000006</v>
      </c>
      <c r="F14" s="148">
        <f>JP!D16</f>
        <v>114979.45730000001</v>
      </c>
      <c r="G14" s="133">
        <f>REPART!I14</f>
        <v>8837.7425212387316</v>
      </c>
      <c r="H14" s="135">
        <f t="shared" si="0"/>
        <v>730835.98296523874</v>
      </c>
      <c r="J14" s="147"/>
    </row>
    <row r="15" spans="1:10">
      <c r="B15" s="51" t="s">
        <v>57</v>
      </c>
      <c r="C15" s="136">
        <f>NP!J15</f>
        <v>3383087.1999999997</v>
      </c>
      <c r="D15" s="136">
        <f>QS!C15</f>
        <v>74910.358650073002</v>
      </c>
      <c r="E15" s="136">
        <f>VERM!D17</f>
        <v>369976.04236800002</v>
      </c>
      <c r="F15" s="149">
        <f>JP!D17</f>
        <v>2490104.3347999998</v>
      </c>
      <c r="G15" s="136">
        <f>REPART!I15</f>
        <v>-6261.051356848111</v>
      </c>
      <c r="H15" s="138">
        <f t="shared" si="0"/>
        <v>6311816.8844612241</v>
      </c>
      <c r="J15" s="147"/>
    </row>
    <row r="16" spans="1:10">
      <c r="B16" s="48" t="s">
        <v>58</v>
      </c>
      <c r="C16" s="133">
        <f>NP!J16</f>
        <v>3770504.1000000006</v>
      </c>
      <c r="D16" s="133">
        <f>QS!C16</f>
        <v>143216.44501249999</v>
      </c>
      <c r="E16" s="133">
        <f>VERM!D18</f>
        <v>230887.87450799998</v>
      </c>
      <c r="F16" s="148">
        <f>JP!D18</f>
        <v>938694.87609999999</v>
      </c>
      <c r="G16" s="133">
        <f>REPART!I16</f>
        <v>18712.726014814067</v>
      </c>
      <c r="H16" s="135">
        <f t="shared" si="0"/>
        <v>5102016.0216353154</v>
      </c>
      <c r="J16" s="147"/>
    </row>
    <row r="17" spans="2:10">
      <c r="B17" s="51" t="s">
        <v>59</v>
      </c>
      <c r="C17" s="136">
        <f>NP!J17</f>
        <v>4040949.5</v>
      </c>
      <c r="D17" s="136">
        <f>QS!C17</f>
        <v>93487.588470656905</v>
      </c>
      <c r="E17" s="136">
        <f>VERM!D19</f>
        <v>220049.69134799999</v>
      </c>
      <c r="F17" s="149">
        <f>JP!D19</f>
        <v>824089.47770000005</v>
      </c>
      <c r="G17" s="136">
        <f>REPART!I17</f>
        <v>22694.637993333119</v>
      </c>
      <c r="H17" s="138">
        <f t="shared" si="0"/>
        <v>5201270.8955119895</v>
      </c>
      <c r="J17" s="147"/>
    </row>
    <row r="18" spans="2:10">
      <c r="B18" s="48" t="s">
        <v>60</v>
      </c>
      <c r="C18" s="133">
        <f>NP!J18</f>
        <v>3947982.7</v>
      </c>
      <c r="D18" s="133">
        <f>QS!C18</f>
        <v>636344.35539675003</v>
      </c>
      <c r="E18" s="133">
        <f>VERM!D20</f>
        <v>433195.17231600004</v>
      </c>
      <c r="F18" s="148">
        <f>JP!D20</f>
        <v>2113991.6551999999</v>
      </c>
      <c r="G18" s="133">
        <f>REPART!I18</f>
        <v>71025.439068388092</v>
      </c>
      <c r="H18" s="135">
        <f t="shared" si="0"/>
        <v>7202539.3219811385</v>
      </c>
      <c r="J18" s="147"/>
    </row>
    <row r="19" spans="2:10">
      <c r="B19" s="51" t="s">
        <v>61</v>
      </c>
      <c r="C19" s="136">
        <f>NP!J19</f>
        <v>5919824.8000000007</v>
      </c>
      <c r="D19" s="136">
        <f>QS!C19</f>
        <v>316686.88221784699</v>
      </c>
      <c r="E19" s="136">
        <f>VERM!D21</f>
        <v>370092.54268800002</v>
      </c>
      <c r="F19" s="149">
        <f>JP!D21</f>
        <v>969906.61190000002</v>
      </c>
      <c r="G19" s="136">
        <f>REPART!I19</f>
        <v>-79853.70423437329</v>
      </c>
      <c r="H19" s="138">
        <f t="shared" si="0"/>
        <v>7496657.1325714737</v>
      </c>
      <c r="J19" s="147"/>
    </row>
    <row r="20" spans="2:10">
      <c r="B20" s="48" t="s">
        <v>62</v>
      </c>
      <c r="C20" s="133">
        <f>NP!J20</f>
        <v>1149343</v>
      </c>
      <c r="D20" s="133">
        <f>QS!C20</f>
        <v>103823.06624858901</v>
      </c>
      <c r="E20" s="133">
        <f>VERM!D22</f>
        <v>102932.810136</v>
      </c>
      <c r="F20" s="148">
        <f>JP!D22</f>
        <v>590808.10259999998</v>
      </c>
      <c r="G20" s="133">
        <f>REPART!I20</f>
        <v>9989.1844316626139</v>
      </c>
      <c r="H20" s="135">
        <f t="shared" si="0"/>
        <v>1956896.1634162513</v>
      </c>
      <c r="J20" s="147"/>
    </row>
    <row r="21" spans="2:10">
      <c r="B21" s="51" t="s">
        <v>63</v>
      </c>
      <c r="C21" s="136">
        <f>NP!J21</f>
        <v>837651.99999999988</v>
      </c>
      <c r="D21" s="136">
        <f>QS!C21</f>
        <v>23263.883786745599</v>
      </c>
      <c r="E21" s="136">
        <f>VERM!D23</f>
        <v>100974.309972</v>
      </c>
      <c r="F21" s="149">
        <f>JP!D23</f>
        <v>141399.30069999999</v>
      </c>
      <c r="G21" s="136">
        <f>REPART!I21</f>
        <v>3324.1299131666447</v>
      </c>
      <c r="H21" s="138">
        <f t="shared" si="0"/>
        <v>1106613.6243719121</v>
      </c>
      <c r="J21" s="147"/>
    </row>
    <row r="22" spans="2:10">
      <c r="B22" s="48" t="s">
        <v>64</v>
      </c>
      <c r="C22" s="133">
        <f>NP!J22</f>
        <v>235581</v>
      </c>
      <c r="D22" s="133">
        <f>QS!C22</f>
        <v>5868.3731132262801</v>
      </c>
      <c r="E22" s="133">
        <f>VERM!D24</f>
        <v>33777.626411999998</v>
      </c>
      <c r="F22" s="148">
        <f>JP!D24</f>
        <v>37416.8514</v>
      </c>
      <c r="G22" s="133">
        <f>REPART!I22</f>
        <v>2058.2573884740168</v>
      </c>
      <c r="H22" s="135">
        <f t="shared" si="0"/>
        <v>314702.1083137003</v>
      </c>
      <c r="J22" s="147"/>
    </row>
    <row r="23" spans="2:10">
      <c r="B23" s="51" t="s">
        <v>65</v>
      </c>
      <c r="C23" s="136">
        <f>NP!J23</f>
        <v>6922976.9000000004</v>
      </c>
      <c r="D23" s="136">
        <f>QS!C23</f>
        <v>271774.775379573</v>
      </c>
      <c r="E23" s="136">
        <f>VERM!D25</f>
        <v>783897.25450799998</v>
      </c>
      <c r="F23" s="149">
        <f>JP!D25</f>
        <v>1551421.5263</v>
      </c>
      <c r="G23" s="136">
        <f>REPART!I23</f>
        <v>71431.879369414048</v>
      </c>
      <c r="H23" s="138">
        <f t="shared" si="0"/>
        <v>9601502.3355569858</v>
      </c>
      <c r="J23" s="147"/>
    </row>
    <row r="24" spans="2:10">
      <c r="B24" s="48" t="s">
        <v>66</v>
      </c>
      <c r="C24" s="133">
        <f>NP!J24</f>
        <v>2970502.9000000004</v>
      </c>
      <c r="D24" s="133">
        <f>QS!C24</f>
        <v>281962.53760164202</v>
      </c>
      <c r="E24" s="133">
        <f>VERM!D26</f>
        <v>405024.11799599999</v>
      </c>
      <c r="F24" s="148">
        <f>JP!D26</f>
        <v>533817.39489999996</v>
      </c>
      <c r="G24" s="133">
        <f>REPART!I24</f>
        <v>90007.223065172308</v>
      </c>
      <c r="H24" s="135">
        <f t="shared" si="0"/>
        <v>4281314.1735628145</v>
      </c>
      <c r="J24" s="147"/>
    </row>
    <row r="25" spans="2:10">
      <c r="B25" s="51" t="s">
        <v>67</v>
      </c>
      <c r="C25" s="136">
        <f>NP!J25</f>
        <v>10151335.500000002</v>
      </c>
      <c r="D25" s="136">
        <f>QS!C25</f>
        <v>401667.27108864998</v>
      </c>
      <c r="E25" s="136">
        <f>VERM!D27</f>
        <v>908327.49317999999</v>
      </c>
      <c r="F25" s="149">
        <f>JP!D27</f>
        <v>1917235.3014</v>
      </c>
      <c r="G25" s="136">
        <f>REPART!I25</f>
        <v>15947.934835090015</v>
      </c>
      <c r="H25" s="138">
        <f t="shared" si="0"/>
        <v>13394513.500503741</v>
      </c>
      <c r="J25" s="147"/>
    </row>
    <row r="26" spans="2:10">
      <c r="B26" s="48" t="s">
        <v>68</v>
      </c>
      <c r="C26" s="133">
        <f>NP!J26</f>
        <v>3488679.4</v>
      </c>
      <c r="D26" s="133">
        <f>QS!C26</f>
        <v>142081.04979941601</v>
      </c>
      <c r="E26" s="133">
        <f>VERM!D28</f>
        <v>362688.288</v>
      </c>
      <c r="F26" s="148">
        <f>JP!D28</f>
        <v>740825.54890000005</v>
      </c>
      <c r="G26" s="133">
        <f>REPART!I26</f>
        <v>31907.230650554488</v>
      </c>
      <c r="H26" s="135">
        <f t="shared" si="0"/>
        <v>4766181.5173499705</v>
      </c>
      <c r="J26" s="147"/>
    </row>
    <row r="27" spans="2:10">
      <c r="B27" s="51" t="s">
        <v>69</v>
      </c>
      <c r="C27" s="136">
        <f>NP!J27</f>
        <v>5267482.9000000004</v>
      </c>
      <c r="D27" s="136">
        <f>QS!C27</f>
        <v>716094.62480600004</v>
      </c>
      <c r="E27" s="136">
        <f>VERM!D29</f>
        <v>396712.647276</v>
      </c>
      <c r="F27" s="149">
        <f>JP!D29</f>
        <v>1846087.7787000001</v>
      </c>
      <c r="G27" s="136">
        <f>REPART!I27</f>
        <v>137205.27152871116</v>
      </c>
      <c r="H27" s="138">
        <f t="shared" si="0"/>
        <v>8363583.2223107126</v>
      </c>
      <c r="J27" s="147"/>
    </row>
    <row r="28" spans="2:10">
      <c r="B28" s="48" t="s">
        <v>70</v>
      </c>
      <c r="C28" s="133">
        <f>NP!J28</f>
        <v>13528357.9589523</v>
      </c>
      <c r="D28" s="133">
        <f>QS!C28</f>
        <v>636816.23056020995</v>
      </c>
      <c r="E28" s="133">
        <f>VERM!D30</f>
        <v>1175390.2629773894</v>
      </c>
      <c r="F28" s="148">
        <f>JP!D30</f>
        <v>3681850.8339999998</v>
      </c>
      <c r="G28" s="133">
        <f>REPART!I28</f>
        <v>136875.85091811637</v>
      </c>
      <c r="H28" s="135">
        <f t="shared" si="0"/>
        <v>19159291.137408018</v>
      </c>
      <c r="J28" s="147"/>
    </row>
    <row r="29" spans="2:10">
      <c r="B29" s="51" t="s">
        <v>71</v>
      </c>
      <c r="C29" s="136">
        <f>NP!J29</f>
        <v>4142252.1999999997</v>
      </c>
      <c r="D29" s="136">
        <f>QS!C29</f>
        <v>259114.84098635599</v>
      </c>
      <c r="E29" s="136">
        <f>VERM!D31</f>
        <v>323308.10767200001</v>
      </c>
      <c r="F29" s="149">
        <f>JP!D31</f>
        <v>602903.7831</v>
      </c>
      <c r="G29" s="136">
        <f>REPART!I29</f>
        <v>87595.721818246006</v>
      </c>
      <c r="H29" s="138">
        <f t="shared" si="0"/>
        <v>5415174.6535766013</v>
      </c>
      <c r="J29" s="147"/>
    </row>
    <row r="30" spans="2:10">
      <c r="B30" s="48" t="s">
        <v>72</v>
      </c>
      <c r="C30" s="133">
        <f>NP!J30</f>
        <v>2665811</v>
      </c>
      <c r="D30" s="133">
        <f>QS!C30</f>
        <v>167245.154817542</v>
      </c>
      <c r="E30" s="133">
        <f>VERM!D32</f>
        <v>179080.24617599999</v>
      </c>
      <c r="F30" s="148">
        <f>JP!D32</f>
        <v>1434548.4659</v>
      </c>
      <c r="G30" s="133">
        <f>REPART!I30</f>
        <v>70169.886216234678</v>
      </c>
      <c r="H30" s="135">
        <f t="shared" si="0"/>
        <v>4516854.7531097764</v>
      </c>
      <c r="J30" s="147"/>
    </row>
    <row r="31" spans="2:10">
      <c r="B31" s="51" t="s">
        <v>73</v>
      </c>
      <c r="C31" s="136">
        <f>NP!J31</f>
        <v>10217334.800000001</v>
      </c>
      <c r="D31" s="136">
        <f>QS!C31</f>
        <v>1809529.0128345301</v>
      </c>
      <c r="E31" s="136">
        <f>VERM!D33</f>
        <v>602763.40732799994</v>
      </c>
      <c r="F31" s="149">
        <f>JP!D33</f>
        <v>4945181.6986000007</v>
      </c>
      <c r="G31" s="136">
        <f>REPART!I31</f>
        <v>-119488.87972259177</v>
      </c>
      <c r="H31" s="138">
        <f t="shared" si="0"/>
        <v>17455320.03903994</v>
      </c>
      <c r="J31" s="147"/>
    </row>
    <row r="32" spans="2:10">
      <c r="B32" s="48" t="s">
        <v>74</v>
      </c>
      <c r="C32" s="133">
        <f>NP!J32</f>
        <v>850707.4</v>
      </c>
      <c r="D32" s="133">
        <f>QS!C32</f>
        <v>65342.251428978103</v>
      </c>
      <c r="E32" s="133">
        <f>VERM!D34</f>
        <v>56660.688000000002</v>
      </c>
      <c r="F32" s="148">
        <f>JP!D34</f>
        <v>307294.73229999997</v>
      </c>
      <c r="G32" s="133">
        <f>REPART!I32</f>
        <v>7372.583789349691</v>
      </c>
      <c r="H32" s="135">
        <f t="shared" si="0"/>
        <v>1287377.6555183278</v>
      </c>
      <c r="J32" s="147"/>
    </row>
    <row r="33" spans="1:10">
      <c r="A33" s="59"/>
      <c r="B33" s="55" t="s">
        <v>75</v>
      </c>
      <c r="C33" s="56">
        <f t="shared" ref="C33:H33" si="1">SUM(C7:C32)</f>
        <v>137804175.85895234</v>
      </c>
      <c r="D33" s="56">
        <f t="shared" si="1"/>
        <v>7884278.0842109015</v>
      </c>
      <c r="E33" s="56">
        <f t="shared" si="1"/>
        <v>13021128.307402933</v>
      </c>
      <c r="F33" s="56">
        <f t="shared" si="1"/>
        <v>45345042.931200005</v>
      </c>
      <c r="G33" s="56">
        <f t="shared" si="1"/>
        <v>63597.634850127622</v>
      </c>
      <c r="H33" s="57">
        <f t="shared" si="1"/>
        <v>204118222.81661627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2004 pro Einwohner</v>
      </c>
      <c r="C1" s="82"/>
      <c r="D1" s="82"/>
      <c r="E1" s="142" t="str">
        <f>Info!A4</f>
        <v>Referenzjahr 2010</v>
      </c>
      <c r="F1" s="108"/>
      <c r="G1" s="109"/>
      <c r="I1" s="21" t="str">
        <f>Info!$C$28</f>
        <v>FA_2010_20120518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2004</v>
      </c>
      <c r="D5" s="144">
        <f>ASG_Total!D5</f>
        <v>2004</v>
      </c>
      <c r="E5" s="144">
        <f>ASG_Total!E5</f>
        <v>2004</v>
      </c>
      <c r="F5" s="144">
        <f>ASG_Total!F5</f>
        <v>2004</v>
      </c>
      <c r="G5" s="144">
        <f>ASG_Total!G5</f>
        <v>2004</v>
      </c>
      <c r="H5" s="144">
        <f>Info!$C$31</f>
        <v>2004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22519.31221887593</v>
      </c>
      <c r="D7" s="130">
        <f>ASG_Total!D7/ASG_pro_Einwohner!$I7*1000</f>
        <v>881.57042000523813</v>
      </c>
      <c r="E7" s="130">
        <f>ASG_Total!E7/ASG_pro_Einwohner!$I7*1000</f>
        <v>2468.4817449871898</v>
      </c>
      <c r="F7" s="130">
        <f>ASG_Total!F7/ASG_pro_Einwohner!$I7*1000</f>
        <v>9976.7873156349106</v>
      </c>
      <c r="G7" s="130">
        <f>ASG_Total!G7/ASG_pro_Einwohner!$I7*1000</f>
        <v>-61.452643436991259</v>
      </c>
      <c r="H7" s="130">
        <f>ASG_Total!H7/ASG_pro_Einwohner!$I7*1000</f>
        <v>35784.699056066274</v>
      </c>
      <c r="I7" s="151">
        <v>1281018</v>
      </c>
      <c r="J7" s="147"/>
    </row>
    <row r="8" spans="1:10">
      <c r="B8" s="48" t="s">
        <v>50</v>
      </c>
      <c r="C8" s="133">
        <f>ASG_Total!C8/ASG_pro_Einwohner!$I8*1000</f>
        <v>14887.548029578422</v>
      </c>
      <c r="D8" s="133">
        <f>ASG_Total!D8/ASG_pro_Einwohner!$I8*1000</f>
        <v>288.9976878821771</v>
      </c>
      <c r="E8" s="133">
        <f>ASG_Total!E8/ASG_pro_Einwohner!$I8*1000</f>
        <v>1547.2868910275811</v>
      </c>
      <c r="F8" s="133">
        <f>ASG_Total!F8/ASG_pro_Einwohner!$I8*1000</f>
        <v>4712.60903127655</v>
      </c>
      <c r="G8" s="133">
        <f>ASG_Total!G8/ASG_pro_Einwohner!$I8*1000</f>
        <v>-458.5948908353584</v>
      </c>
      <c r="H8" s="133">
        <f>ASG_Total!H8/ASG_pro_Einwohner!$I8*1000</f>
        <v>20977.846748929369</v>
      </c>
      <c r="I8" s="152">
        <v>961647</v>
      </c>
      <c r="J8" s="147"/>
    </row>
    <row r="9" spans="1:10">
      <c r="B9" s="51" t="s">
        <v>51</v>
      </c>
      <c r="C9" s="136">
        <f>ASG_Total!C9/ASG_pro_Einwohner!$I9*1000</f>
        <v>15146.492846667476</v>
      </c>
      <c r="D9" s="136">
        <f>ASG_Total!D9/ASG_pro_Einwohner!$I9*1000</f>
        <v>492.98461183891368</v>
      </c>
      <c r="E9" s="136">
        <f>ASG_Total!E9/ASG_pro_Einwohner!$I9*1000</f>
        <v>1641.6861322315208</v>
      </c>
      <c r="F9" s="136">
        <f>ASG_Total!F9/ASG_pro_Einwohner!$I9*1000</f>
        <v>3466.8319694482198</v>
      </c>
      <c r="G9" s="136">
        <f>ASG_Total!G9/ASG_pro_Einwohner!$I9*1000</f>
        <v>51.121104307397239</v>
      </c>
      <c r="H9" s="136">
        <f>ASG_Total!H9/ASG_pro_Einwohner!$I9*1000</f>
        <v>20799.116664493529</v>
      </c>
      <c r="I9" s="153">
        <v>353891</v>
      </c>
      <c r="J9" s="147"/>
    </row>
    <row r="10" spans="1:10">
      <c r="B10" s="48" t="s">
        <v>52</v>
      </c>
      <c r="C10" s="133">
        <f>ASG_Total!C10/ASG_pro_Einwohner!$I10*1000</f>
        <v>12036.326765424998</v>
      </c>
      <c r="D10" s="133">
        <f>ASG_Total!D10/ASG_pro_Einwohner!$I10*1000</f>
        <v>592.67156194448432</v>
      </c>
      <c r="E10" s="133">
        <f>ASG_Total!E10/ASG_pro_Einwohner!$I10*1000</f>
        <v>1248.8683298719975</v>
      </c>
      <c r="F10" s="133">
        <f>ASG_Total!F10/ASG_pro_Einwohner!$I10*1000</f>
        <v>2325.0776441823673</v>
      </c>
      <c r="G10" s="133">
        <f>ASG_Total!G10/ASG_pro_Einwohner!$I10*1000</f>
        <v>205.91921693812731</v>
      </c>
      <c r="H10" s="133">
        <f>ASG_Total!H10/ASG_pro_Einwohner!$I10*1000</f>
        <v>16408.863518361974</v>
      </c>
      <c r="I10" s="152">
        <v>34765</v>
      </c>
      <c r="J10" s="147"/>
    </row>
    <row r="11" spans="1:10">
      <c r="B11" s="51" t="s">
        <v>53</v>
      </c>
      <c r="C11" s="136">
        <f>ASG_Total!C11/ASG_pro_Einwohner!$I11*1000</f>
        <v>25110.662474570006</v>
      </c>
      <c r="D11" s="136">
        <f>ASG_Total!D11/ASG_pro_Einwohner!$I11*1000</f>
        <v>499.45978625085922</v>
      </c>
      <c r="E11" s="136">
        <f>ASG_Total!E11/ASG_pro_Einwohner!$I11*1000</f>
        <v>3047.5984244719807</v>
      </c>
      <c r="F11" s="136">
        <f>ASG_Total!F11/ASG_pro_Einwohner!$I11*1000</f>
        <v>5484.0060358794162</v>
      </c>
      <c r="G11" s="136">
        <f>ASG_Total!G11/ASG_pro_Einwohner!$I11*1000</f>
        <v>-236.85876896980142</v>
      </c>
      <c r="H11" s="136">
        <f>ASG_Total!H11/ASG_pro_Einwohner!$I11*1000</f>
        <v>33904.867952202461</v>
      </c>
      <c r="I11" s="153">
        <v>135175</v>
      </c>
      <c r="J11" s="147"/>
    </row>
    <row r="12" spans="1:10">
      <c r="B12" s="48" t="s">
        <v>54</v>
      </c>
      <c r="C12" s="133">
        <f>ASG_Total!C12/ASG_pro_Einwohner!$I12*1000</f>
        <v>14749.573373676247</v>
      </c>
      <c r="D12" s="133">
        <f>ASG_Total!D12/ASG_pro_Einwohner!$I12*1000</f>
        <v>697.73613102874435</v>
      </c>
      <c r="E12" s="133">
        <f>ASG_Total!E12/ASG_pro_Einwohner!$I12*1000</f>
        <v>1483.6644784266264</v>
      </c>
      <c r="F12" s="133">
        <f>ASG_Total!F12/ASG_pro_Einwohner!$I12*1000</f>
        <v>1294.7282360060515</v>
      </c>
      <c r="G12" s="133">
        <f>ASG_Total!G12/ASG_pro_Einwohner!$I12*1000</f>
        <v>235.87238702217607</v>
      </c>
      <c r="H12" s="133">
        <f>ASG_Total!H12/ASG_pro_Einwohner!$I12*1000</f>
        <v>18461.574606159847</v>
      </c>
      <c r="I12" s="152">
        <v>33050</v>
      </c>
      <c r="J12" s="147"/>
    </row>
    <row r="13" spans="1:10">
      <c r="B13" s="51" t="s">
        <v>55</v>
      </c>
      <c r="C13" s="136">
        <f>ASG_Total!C13/ASG_pro_Einwohner!$I13*1000</f>
        <v>25022.431016236031</v>
      </c>
      <c r="D13" s="136">
        <f>ASG_Total!D13/ASG_pro_Einwohner!$I13*1000</f>
        <v>560.14426355205342</v>
      </c>
      <c r="E13" s="136">
        <f>ASG_Total!E13/ASG_pro_Einwohner!$I13*1000</f>
        <v>4210.0903781523448</v>
      </c>
      <c r="F13" s="136">
        <f>ASG_Total!F13/ASG_pro_Einwohner!$I13*1000</f>
        <v>4087.9556000103248</v>
      </c>
      <c r="G13" s="136">
        <f>ASG_Total!G13/ASG_pro_Einwohner!$I13*1000</f>
        <v>70.871568173232362</v>
      </c>
      <c r="H13" s="136">
        <f>ASG_Total!H13/ASG_pro_Einwohner!$I13*1000</f>
        <v>33951.492826123991</v>
      </c>
      <c r="I13" s="153">
        <v>38741</v>
      </c>
      <c r="J13" s="147"/>
    </row>
    <row r="14" spans="1:10">
      <c r="B14" s="48" t="s">
        <v>56</v>
      </c>
      <c r="C14" s="133">
        <f>ASG_Total!C14/ASG_pro_Einwohner!$I14*1000</f>
        <v>13580.038146996578</v>
      </c>
      <c r="D14" s="133">
        <f>ASG_Total!D14/ASG_pro_Einwohner!$I14*1000</f>
        <v>535.25454989156844</v>
      </c>
      <c r="E14" s="133">
        <f>ASG_Total!E14/ASG_pro_Einwohner!$I14*1000</f>
        <v>1744.9425379771642</v>
      </c>
      <c r="F14" s="133">
        <f>ASG_Total!F14/ASG_pro_Einwohner!$I14*1000</f>
        <v>3004.1924411465006</v>
      </c>
      <c r="G14" s="133">
        <f>ASG_Total!G14/ASG_pro_Einwohner!$I14*1000</f>
        <v>230.91324226579394</v>
      </c>
      <c r="H14" s="133">
        <f>ASG_Total!H14/ASG_pro_Einwohner!$I14*1000</f>
        <v>19095.340918277605</v>
      </c>
      <c r="I14" s="152">
        <v>38273</v>
      </c>
      <c r="J14" s="147"/>
    </row>
    <row r="15" spans="1:10">
      <c r="B15" s="51" t="s">
        <v>57</v>
      </c>
      <c r="C15" s="136">
        <f>ASG_Total!C15/ASG_pro_Einwohner!$I15*1000</f>
        <v>32318.372181887655</v>
      </c>
      <c r="D15" s="136">
        <f>ASG_Total!D15/ASG_pro_Einwohner!$I15*1000</f>
        <v>715.61290265641003</v>
      </c>
      <c r="E15" s="136">
        <f>ASG_Total!E15/ASG_pro_Einwohner!$I15*1000</f>
        <v>3534.3527165456635</v>
      </c>
      <c r="F15" s="136">
        <f>ASG_Total!F15/ASG_pro_Einwohner!$I15*1000</f>
        <v>23787.775456629726</v>
      </c>
      <c r="G15" s="136">
        <f>ASG_Total!G15/ASG_pro_Einwohner!$I15*1000</f>
        <v>-59.81134272877447</v>
      </c>
      <c r="H15" s="136">
        <f>ASG_Total!H15/ASG_pro_Einwohner!$I15*1000</f>
        <v>60296.301914990676</v>
      </c>
      <c r="I15" s="153">
        <v>104680</v>
      </c>
      <c r="J15" s="147"/>
    </row>
    <row r="16" spans="1:10">
      <c r="B16" s="48" t="s">
        <v>58</v>
      </c>
      <c r="C16" s="133">
        <f>ASG_Total!C16/ASG_pro_Einwohner!$I16*1000</f>
        <v>14965.702956621144</v>
      </c>
      <c r="D16" s="133">
        <f>ASG_Total!D16/ASG_pro_Einwohner!$I16*1000</f>
        <v>568.44780371949196</v>
      </c>
      <c r="E16" s="133">
        <f>ASG_Total!E16/ASG_pro_Einwohner!$I16*1000</f>
        <v>916.4290117526582</v>
      </c>
      <c r="F16" s="133">
        <f>ASG_Total!F16/ASG_pro_Einwohner!$I16*1000</f>
        <v>3725.8224126092014</v>
      </c>
      <c r="G16" s="133">
        <f>ASG_Total!G16/ASG_pro_Einwohner!$I16*1000</f>
        <v>74.273649257229081</v>
      </c>
      <c r="H16" s="133">
        <f>ASG_Total!H16/ASG_pro_Einwohner!$I16*1000</f>
        <v>20250.675833959725</v>
      </c>
      <c r="I16" s="152">
        <v>251943</v>
      </c>
      <c r="J16" s="147"/>
    </row>
    <row r="17" spans="2:10">
      <c r="B17" s="51" t="s">
        <v>59</v>
      </c>
      <c r="C17" s="136">
        <f>ASG_Total!C17/ASG_pro_Einwohner!$I17*1000</f>
        <v>16417.347515022</v>
      </c>
      <c r="D17" s="136">
        <f>ASG_Total!D17/ASG_pro_Einwohner!$I17*1000</f>
        <v>379.81623582876711</v>
      </c>
      <c r="E17" s="136">
        <f>ASG_Total!E17/ASG_pro_Einwohner!$I17*1000</f>
        <v>894.00579082550917</v>
      </c>
      <c r="F17" s="136">
        <f>ASG_Total!F17/ASG_pro_Einwohner!$I17*1000</f>
        <v>3348.0654333526991</v>
      </c>
      <c r="G17" s="136">
        <f>ASG_Total!G17/ASG_pro_Einwohner!$I17*1000</f>
        <v>92.202527812874507</v>
      </c>
      <c r="H17" s="136">
        <f>ASG_Total!H17/ASG_pro_Einwohner!$I17*1000</f>
        <v>21131.437502841847</v>
      </c>
      <c r="I17" s="153">
        <v>246139</v>
      </c>
      <c r="J17" s="147"/>
    </row>
    <row r="18" spans="2:10">
      <c r="B18" s="48" t="s">
        <v>60</v>
      </c>
      <c r="C18" s="133">
        <f>ASG_Total!C18/ASG_pro_Einwohner!$I18*1000</f>
        <v>20675.695477302721</v>
      </c>
      <c r="D18" s="133">
        <f>ASG_Total!D18/ASG_pro_Einwohner!$I18*1000</f>
        <v>3332.5531317256532</v>
      </c>
      <c r="E18" s="133">
        <f>ASG_Total!E18/ASG_pro_Einwohner!$I18*1000</f>
        <v>2268.6551957391544</v>
      </c>
      <c r="F18" s="133">
        <f>ASG_Total!F18/ASG_pro_Einwohner!$I18*1000</f>
        <v>11071.033240463372</v>
      </c>
      <c r="G18" s="133">
        <f>ASG_Total!G18/ASG_pro_Einwohner!$I18*1000</f>
        <v>371.96220472792641</v>
      </c>
      <c r="H18" s="133">
        <f>ASG_Total!H18/ASG_pro_Einwohner!$I18*1000</f>
        <v>37719.899249958828</v>
      </c>
      <c r="I18" s="152">
        <v>190948</v>
      </c>
      <c r="J18" s="147"/>
    </row>
    <row r="19" spans="2:10">
      <c r="B19" s="51" t="s">
        <v>61</v>
      </c>
      <c r="C19" s="136">
        <f>ASG_Total!C19/ASG_pro_Einwohner!$I19*1000</f>
        <v>22421.200781735271</v>
      </c>
      <c r="D19" s="136">
        <f>ASG_Total!D19/ASG_pro_Einwohner!$I19*1000</f>
        <v>1199.4443097620212</v>
      </c>
      <c r="E19" s="136">
        <f>ASG_Total!E19/ASG_pro_Einwohner!$I19*1000</f>
        <v>1401.7170250427987</v>
      </c>
      <c r="F19" s="136">
        <f>ASG_Total!F19/ASG_pro_Einwohner!$I19*1000</f>
        <v>3673.4990679018892</v>
      </c>
      <c r="G19" s="136">
        <f>ASG_Total!G19/ASG_pro_Einwohner!$I19*1000</f>
        <v>-302.44407500103512</v>
      </c>
      <c r="H19" s="136">
        <f>ASG_Total!H19/ASG_pro_Einwohner!$I19*1000</f>
        <v>28393.417109440943</v>
      </c>
      <c r="I19" s="153">
        <v>264028</v>
      </c>
      <c r="J19" s="147"/>
    </row>
    <row r="20" spans="2:10">
      <c r="B20" s="48" t="s">
        <v>62</v>
      </c>
      <c r="C20" s="133">
        <f>ASG_Total!C20/ASG_pro_Einwohner!$I20*1000</f>
        <v>15497.107800175285</v>
      </c>
      <c r="D20" s="133">
        <f>ASG_Total!D20/ASG_pro_Einwohner!$I20*1000</f>
        <v>1399.8930256669455</v>
      </c>
      <c r="E20" s="133">
        <f>ASG_Total!E20/ASG_pro_Einwohner!$I20*1000</f>
        <v>1387.8893027169149</v>
      </c>
      <c r="F20" s="133">
        <f>ASG_Total!F20/ASG_pro_Einwohner!$I20*1000</f>
        <v>7966.1309593474016</v>
      </c>
      <c r="G20" s="133">
        <f>ASG_Total!G20/ASG_pro_Einwohner!$I20*1000</f>
        <v>134.6886594979116</v>
      </c>
      <c r="H20" s="133">
        <f>ASG_Total!H20/ASG_pro_Einwohner!$I20*1000</f>
        <v>26385.709747404457</v>
      </c>
      <c r="I20" s="152">
        <v>74165</v>
      </c>
      <c r="J20" s="147"/>
    </row>
    <row r="21" spans="2:10">
      <c r="B21" s="51" t="s">
        <v>63</v>
      </c>
      <c r="C21" s="136">
        <f>ASG_Total!C21/ASG_pro_Einwohner!$I21*1000</f>
        <v>15943.129044537493</v>
      </c>
      <c r="D21" s="136">
        <f>ASG_Total!D21/ASG_pro_Einwohner!$I21*1000</f>
        <v>442.78423651971065</v>
      </c>
      <c r="E21" s="136">
        <f>ASG_Total!E21/ASG_pro_Einwohner!$I21*1000</f>
        <v>1921.855918766654</v>
      </c>
      <c r="F21" s="136">
        <f>ASG_Total!F21/ASG_pro_Einwohner!$I21*1000</f>
        <v>2691.2695222687476</v>
      </c>
      <c r="G21" s="136">
        <f>ASG_Total!G21/ASG_pro_Einwohner!$I21*1000</f>
        <v>63.26855563697459</v>
      </c>
      <c r="H21" s="136">
        <f>ASG_Total!H21/ASG_pro_Einwohner!$I21*1000</f>
        <v>21062.307277729582</v>
      </c>
      <c r="I21" s="153">
        <v>52540</v>
      </c>
      <c r="J21" s="147"/>
    </row>
    <row r="22" spans="2:10">
      <c r="B22" s="48" t="s">
        <v>64</v>
      </c>
      <c r="C22" s="133">
        <f>ASG_Total!C22/ASG_pro_Einwohner!$I22*1000</f>
        <v>16053.219761499147</v>
      </c>
      <c r="D22" s="133">
        <f>ASG_Total!D22/ASG_pro_Einwohner!$I22*1000</f>
        <v>399.88913889105828</v>
      </c>
      <c r="E22" s="133">
        <f>ASG_Total!E22/ASG_pro_Einwohner!$I22*1000</f>
        <v>2301.7121916183987</v>
      </c>
      <c r="F22" s="133">
        <f>ASG_Total!F22/ASG_pro_Einwohner!$I22*1000</f>
        <v>2549.700265758092</v>
      </c>
      <c r="G22" s="133">
        <f>ASG_Total!G22/ASG_pro_Einwohner!$I22*1000</f>
        <v>140.25604010044407</v>
      </c>
      <c r="H22" s="133">
        <f>ASG_Total!H22/ASG_pro_Einwohner!$I22*1000</f>
        <v>21444.777397867143</v>
      </c>
      <c r="I22" s="152">
        <v>14675</v>
      </c>
      <c r="J22" s="147"/>
    </row>
    <row r="23" spans="2:10">
      <c r="B23" s="51" t="s">
        <v>65</v>
      </c>
      <c r="C23" s="136">
        <f>ASG_Total!C23/ASG_pro_Einwohner!$I23*1000</f>
        <v>15070.360292308931</v>
      </c>
      <c r="D23" s="136">
        <f>ASG_Total!D23/ASG_pro_Einwohner!$I23*1000</f>
        <v>591.61598290635573</v>
      </c>
      <c r="E23" s="136">
        <f>ASG_Total!E23/ASG_pro_Einwohner!$I23*1000</f>
        <v>1706.4355736312441</v>
      </c>
      <c r="F23" s="136">
        <f>ASG_Total!F23/ASG_pro_Einwohner!$I23*1000</f>
        <v>3377.2294353004177</v>
      </c>
      <c r="G23" s="136">
        <f>ASG_Total!G23/ASG_pro_Einwohner!$I23*1000</f>
        <v>155.49729170031162</v>
      </c>
      <c r="H23" s="136">
        <f>ASG_Total!H23/ASG_pro_Einwohner!$I23*1000</f>
        <v>20901.138575847261</v>
      </c>
      <c r="I23" s="153">
        <v>459377</v>
      </c>
      <c r="J23" s="147"/>
    </row>
    <row r="24" spans="2:10">
      <c r="B24" s="48" t="s">
        <v>66</v>
      </c>
      <c r="C24" s="133">
        <f>ASG_Total!C24/ASG_pro_Einwohner!$I24*1000</f>
        <v>15502.212213883875</v>
      </c>
      <c r="D24" s="133">
        <f>ASG_Total!D24/ASG_pro_Einwohner!$I24*1000</f>
        <v>1471.4825204398442</v>
      </c>
      <c r="E24" s="133">
        <f>ASG_Total!E24/ASG_pro_Einwohner!$I24*1000</f>
        <v>2113.706008809193</v>
      </c>
      <c r="F24" s="133">
        <f>ASG_Total!F24/ASG_pro_Einwohner!$I24*1000</f>
        <v>2785.8415957791021</v>
      </c>
      <c r="G24" s="133">
        <f>ASG_Total!G24/ASG_pro_Einwohner!$I24*1000</f>
        <v>469.72217153488873</v>
      </c>
      <c r="H24" s="133">
        <f>ASG_Total!H24/ASG_pro_Einwohner!$I24*1000</f>
        <v>22342.964510446902</v>
      </c>
      <c r="I24" s="152">
        <v>191618</v>
      </c>
      <c r="J24" s="147"/>
    </row>
    <row r="25" spans="2:10">
      <c r="B25" s="51" t="s">
        <v>67</v>
      </c>
      <c r="C25" s="136">
        <f>ASG_Total!C25/ASG_pro_Einwohner!$I25*1000</f>
        <v>18020.100863785963</v>
      </c>
      <c r="D25" s="136">
        <f>ASG_Total!D25/ASG_pro_Einwohner!$I25*1000</f>
        <v>713.01798060946078</v>
      </c>
      <c r="E25" s="136">
        <f>ASG_Total!E25/ASG_pro_Einwohner!$I25*1000</f>
        <v>1612.413760184899</v>
      </c>
      <c r="F25" s="136">
        <f>ASG_Total!F25/ASG_pro_Einwohner!$I25*1000</f>
        <v>3403.3722470150924</v>
      </c>
      <c r="G25" s="136">
        <f>ASG_Total!G25/ASG_pro_Einwohner!$I25*1000</f>
        <v>28.309909991390569</v>
      </c>
      <c r="H25" s="136">
        <f>ASG_Total!H25/ASG_pro_Einwohner!$I25*1000</f>
        <v>23777.214761586805</v>
      </c>
      <c r="I25" s="153">
        <v>563334</v>
      </c>
      <c r="J25" s="147"/>
    </row>
    <row r="26" spans="2:10">
      <c r="B26" s="48" t="s">
        <v>68</v>
      </c>
      <c r="C26" s="133">
        <f>ASG_Total!C26/ASG_pro_Einwohner!$I26*1000</f>
        <v>14975.89384983237</v>
      </c>
      <c r="D26" s="133">
        <f>ASG_Total!D26/ASG_pro_Einwohner!$I26*1000</f>
        <v>609.91294295165119</v>
      </c>
      <c r="E26" s="133">
        <f>ASG_Total!E26/ASG_pro_Einwohner!$I26*1000</f>
        <v>1556.9161504681201</v>
      </c>
      <c r="F26" s="133">
        <f>ASG_Total!F26/ASG_pro_Einwohner!$I26*1000</f>
        <v>3180.1502831043176</v>
      </c>
      <c r="G26" s="133">
        <f>ASG_Total!G26/ASG_pro_Einwohner!$I26*1000</f>
        <v>136.96853292533038</v>
      </c>
      <c r="H26" s="133">
        <f>ASG_Total!H26/ASG_pro_Einwohner!$I26*1000</f>
        <v>20459.84175928179</v>
      </c>
      <c r="I26" s="152">
        <v>232953</v>
      </c>
      <c r="J26" s="147"/>
    </row>
    <row r="27" spans="2:10">
      <c r="B27" s="51" t="s">
        <v>69</v>
      </c>
      <c r="C27" s="136">
        <f>ASG_Total!C27/ASG_pro_Einwohner!$I27*1000</f>
        <v>16492.116007188615</v>
      </c>
      <c r="D27" s="136">
        <f>ASG_Total!D27/ASG_pro_Einwohner!$I27*1000</f>
        <v>2242.0415687395507</v>
      </c>
      <c r="E27" s="136">
        <f>ASG_Total!E27/ASG_pro_Einwohner!$I27*1000</f>
        <v>1242.0792102418957</v>
      </c>
      <c r="F27" s="136">
        <f>ASG_Total!F27/ASG_pro_Einwohner!$I27*1000</f>
        <v>5779.9701268652516</v>
      </c>
      <c r="G27" s="136">
        <f>ASG_Total!G27/ASG_pro_Einwohner!$I27*1000</f>
        <v>429.57999063448642</v>
      </c>
      <c r="H27" s="136">
        <f>ASG_Total!H27/ASG_pro_Einwohner!$I27*1000</f>
        <v>26185.786903669799</v>
      </c>
      <c r="I27" s="153">
        <v>319394</v>
      </c>
      <c r="J27" s="147"/>
    </row>
    <row r="28" spans="2:10">
      <c r="B28" s="48" t="s">
        <v>70</v>
      </c>
      <c r="C28" s="133">
        <f>ASG_Total!C28/ASG_pro_Einwohner!$I28*1000</f>
        <v>20609.772867288182</v>
      </c>
      <c r="D28" s="133">
        <f>ASG_Total!D28/ASG_pro_Einwohner!$I28*1000</f>
        <v>970.15749508338592</v>
      </c>
      <c r="E28" s="133">
        <f>ASG_Total!E28/ASG_pro_Einwohner!$I28*1000</f>
        <v>1790.6479429275971</v>
      </c>
      <c r="F28" s="133">
        <f>ASG_Total!F28/ASG_pro_Einwohner!$I28*1000</f>
        <v>5609.1145466594553</v>
      </c>
      <c r="G28" s="133">
        <f>ASG_Total!G28/ASG_pro_Einwohner!$I28*1000</f>
        <v>208.52347394994914</v>
      </c>
      <c r="H28" s="133">
        <f>ASG_Total!H28/ASG_pro_Einwohner!$I28*1000</f>
        <v>29188.216325908572</v>
      </c>
      <c r="I28" s="152">
        <v>656405</v>
      </c>
      <c r="J28" s="147"/>
    </row>
    <row r="29" spans="2:10">
      <c r="B29" s="51" t="s">
        <v>71</v>
      </c>
      <c r="C29" s="136">
        <f>ASG_Total!C29/ASG_pro_Einwohner!$I29*1000</f>
        <v>14455.650517014541</v>
      </c>
      <c r="D29" s="136">
        <f>ASG_Total!D29/ASG_pro_Einwohner!$I29*1000</f>
        <v>904.26014743152484</v>
      </c>
      <c r="E29" s="136">
        <f>ASG_Total!E29/ASG_pro_Einwohner!$I29*1000</f>
        <v>1128.28210069482</v>
      </c>
      <c r="F29" s="136">
        <f>ASG_Total!F29/ASG_pro_Einwohner!$I29*1000</f>
        <v>2104.0163570628406</v>
      </c>
      <c r="G29" s="136">
        <f>ASG_Total!G29/ASG_pro_Einwohner!$I29*1000</f>
        <v>305.69194733970807</v>
      </c>
      <c r="H29" s="136">
        <f>ASG_Total!H29/ASG_pro_Einwohner!$I29*1000</f>
        <v>18897.901069543434</v>
      </c>
      <c r="I29" s="153">
        <v>286549</v>
      </c>
      <c r="J29" s="147"/>
    </row>
    <row r="30" spans="2:10">
      <c r="B30" s="48" t="s">
        <v>72</v>
      </c>
      <c r="C30" s="133">
        <f>ASG_Total!C30/ASG_pro_Einwohner!$I30*1000</f>
        <v>15804.329009461928</v>
      </c>
      <c r="D30" s="133">
        <f>ASG_Total!D30/ASG_pro_Einwohner!$I30*1000</f>
        <v>991.51719757133208</v>
      </c>
      <c r="E30" s="133">
        <f>ASG_Total!E30/ASG_pro_Einwohner!$I30*1000</f>
        <v>1061.6818407835137</v>
      </c>
      <c r="F30" s="133">
        <f>ASG_Total!F30/ASG_pro_Einwohner!$I30*1000</f>
        <v>8504.7574397068929</v>
      </c>
      <c r="G30" s="133">
        <f>ASG_Total!G30/ASG_pro_Einwohner!$I30*1000</f>
        <v>416.00397339416799</v>
      </c>
      <c r="H30" s="133">
        <f>ASG_Total!H30/ASG_pro_Einwohner!$I30*1000</f>
        <v>26778.289460917833</v>
      </c>
      <c r="I30" s="152">
        <v>168676</v>
      </c>
      <c r="J30" s="147"/>
    </row>
    <row r="31" spans="2:10">
      <c r="B31" s="51" t="s">
        <v>73</v>
      </c>
      <c r="C31" s="136">
        <f>ASG_Total!C31/ASG_pro_Einwohner!$I31*1000</f>
        <v>23638.379122468101</v>
      </c>
      <c r="D31" s="136">
        <f>ASG_Total!D31/ASG_pro_Einwohner!$I31*1000</f>
        <v>4186.4472169873561</v>
      </c>
      <c r="E31" s="136">
        <f>ASG_Total!E31/ASG_pro_Einwohner!$I31*1000</f>
        <v>1394.5270682105797</v>
      </c>
      <c r="F31" s="136">
        <f>ASG_Total!F31/ASG_pro_Einwohner!$I31*1000</f>
        <v>11440.956189572804</v>
      </c>
      <c r="G31" s="136">
        <f>ASG_Total!G31/ASG_pro_Einwohner!$I31*1000</f>
        <v>-276.44424843566992</v>
      </c>
      <c r="H31" s="136">
        <f>ASG_Total!H31/ASG_pro_Einwohner!$I31*1000</f>
        <v>40383.865348803178</v>
      </c>
      <c r="I31" s="153">
        <v>432235</v>
      </c>
      <c r="J31" s="147"/>
    </row>
    <row r="32" spans="2:10">
      <c r="B32" s="48" t="s">
        <v>74</v>
      </c>
      <c r="C32" s="133">
        <f>ASG_Total!C32/ASG_pro_Einwohner!$I32*1000</f>
        <v>12530.119452668168</v>
      </c>
      <c r="D32" s="133">
        <f>ASG_Total!D32/ASG_pro_Einwohner!$I32*1000</f>
        <v>962.42987390420376</v>
      </c>
      <c r="E32" s="133">
        <f>ASG_Total!E32/ASG_pro_Einwohner!$I32*1000</f>
        <v>834.55861429013305</v>
      </c>
      <c r="F32" s="133">
        <f>ASG_Total!F32/ASG_pro_Einwohner!$I32*1000</f>
        <v>4526.162230274108</v>
      </c>
      <c r="G32" s="133">
        <f>ASG_Total!G32/ASG_pro_Einwohner!$I32*1000</f>
        <v>108.59122132399055</v>
      </c>
      <c r="H32" s="133">
        <f>ASG_Total!H32/ASG_pro_Einwohner!$I32*1000</f>
        <v>18961.861392460603</v>
      </c>
      <c r="I32" s="152">
        <v>67893</v>
      </c>
      <c r="J32" s="147"/>
    </row>
    <row r="33" spans="1:10">
      <c r="A33" s="59"/>
      <c r="B33" s="55" t="s">
        <v>75</v>
      </c>
      <c r="C33" s="56">
        <f>ASG_Total!C33/ASG_pro_Einwohner!$I33*1000</f>
        <v>18487.000981331155</v>
      </c>
      <c r="D33" s="56">
        <f>ASG_Total!D33/ASG_pro_Einwohner!$I33*1000</f>
        <v>1057.7085619602847</v>
      </c>
      <c r="E33" s="56">
        <f>ASG_Total!E33/ASG_pro_Einwohner!$I33*1000</f>
        <v>1746.8382964198729</v>
      </c>
      <c r="F33" s="56">
        <f>ASG_Total!F33/ASG_pro_Einwohner!$I33*1000</f>
        <v>6083.2253300191906</v>
      </c>
      <c r="G33" s="56">
        <f>ASG_Total!G33/ASG_pro_Einwohner!$I33*1000</f>
        <v>8.5318861388355334</v>
      </c>
      <c r="H33" s="56">
        <f>ASG_Total!H33/ASG_pro_Einwohner!$I33*1000</f>
        <v>27383.305055869332</v>
      </c>
      <c r="I33" s="57">
        <f>SUM(I7:I32)</f>
        <v>7454112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2004 in Prozent</v>
      </c>
      <c r="B1" s="109"/>
      <c r="C1" s="109"/>
      <c r="D1" s="109"/>
    </row>
    <row r="2" spans="1:10" ht="21.75" customHeight="1">
      <c r="A2" s="154" t="str">
        <f>Info!A4</f>
        <v>Referenzjahr 2010</v>
      </c>
      <c r="B2" s="155"/>
      <c r="C2" s="64"/>
      <c r="D2" s="60"/>
      <c r="E2" s="60"/>
      <c r="H2" s="21" t="str">
        <f>Info!C28</f>
        <v>FA_2010_20120518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0.62930003082025143</v>
      </c>
      <c r="C6" s="159">
        <f>ASG_Total!D7/ASG_Total!$H7</f>
        <v>2.4635401254151194E-2</v>
      </c>
      <c r="D6" s="159">
        <f>ASG_Total!E7/ASG_Total!$H7</f>
        <v>6.8981486783489643E-2</v>
      </c>
      <c r="E6" s="159">
        <f>JP!B9/ASG_Total!$H7</f>
        <v>0.26571011655437832</v>
      </c>
      <c r="F6" s="159">
        <f>JP!C9/ASG_Total!$H7</f>
        <v>1.3090252843827659E-2</v>
      </c>
      <c r="G6" s="159">
        <f>ASG_Total!G7/ASG_Total!$H7</f>
        <v>-1.7172882560982084E-3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0.70967951133203055</v>
      </c>
      <c r="C7" s="162">
        <f>ASG_Total!D8/ASG_Total!$H8</f>
        <v>1.3776327539285054E-2</v>
      </c>
      <c r="D7" s="162">
        <f>ASG_Total!E8/ASG_Total!$H8</f>
        <v>7.3758136835781224E-2</v>
      </c>
      <c r="E7" s="162">
        <f>JP!B10/ASG_Total!$H8</f>
        <v>0.21809876530168507</v>
      </c>
      <c r="F7" s="162">
        <f>JP!C10/ASG_Total!$H8</f>
        <v>6.5481723787545699E-3</v>
      </c>
      <c r="G7" s="162">
        <f>ASG_Total!G8/ASG_Total!$H8</f>
        <v>-2.1860913387536464E-2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0.72822769788701036</v>
      </c>
      <c r="C8" s="165">
        <f>ASG_Total!D9/ASG_Total!$H9</f>
        <v>2.3702189847345526E-2</v>
      </c>
      <c r="D8" s="165">
        <f>ASG_Total!E9/ASG_Total!$H9</f>
        <v>7.8930569923388469E-2</v>
      </c>
      <c r="E8" s="165">
        <f>JP!B11/ASG_Total!$H9</f>
        <v>0.14759985859100455</v>
      </c>
      <c r="F8" s="165">
        <f>JP!C11/ASG_Total!$H9</f>
        <v>1.9081833971761754E-2</v>
      </c>
      <c r="G8" s="165">
        <f>ASG_Total!G9/ASG_Total!$H9</f>
        <v>2.4578497794892806E-3</v>
      </c>
      <c r="H8" s="166">
        <f t="shared" si="0"/>
        <v>0.99999999999999989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0.73352592347154422</v>
      </c>
      <c r="C9" s="162">
        <f>ASG_Total!D10/ASG_Total!$H10</f>
        <v>3.6118989062299683E-2</v>
      </c>
      <c r="D9" s="162">
        <f>ASG_Total!E10/ASG_Total!$H10</f>
        <v>7.610937396575207E-2</v>
      </c>
      <c r="E9" s="162">
        <f>JP!B12/ASG_Total!$H10</f>
        <v>0.14107602053610863</v>
      </c>
      <c r="F9" s="162">
        <f>JP!C12/ASG_Total!$H10</f>
        <v>6.2042550846607715E-4</v>
      </c>
      <c r="G9" s="162">
        <f>ASG_Total!G10/ASG_Total!$H10</f>
        <v>1.2549267455829467E-2</v>
      </c>
      <c r="H9" s="163">
        <f t="shared" si="0"/>
        <v>1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0.74062115534470974</v>
      </c>
      <c r="C10" s="165">
        <f>ASG_Total!D11/ASG_Total!$H11</f>
        <v>1.47312116642063E-2</v>
      </c>
      <c r="D10" s="165">
        <f>ASG_Total!E11/ASG_Total!$H11</f>
        <v>8.9886751034345472E-2</v>
      </c>
      <c r="E10" s="165">
        <f>JP!B13/ASG_Total!$H11</f>
        <v>0.13202228859357878</v>
      </c>
      <c r="F10" s="165">
        <f>JP!C13/ASG_Total!$H11</f>
        <v>2.9724574529749633E-2</v>
      </c>
      <c r="G10" s="165">
        <f>ASG_Total!G11/ASG_Total!$H11</f>
        <v>-6.9859811665898284E-3</v>
      </c>
      <c r="H10" s="166">
        <f t="shared" si="0"/>
        <v>1.0000000000000002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0.79893366022825263</v>
      </c>
      <c r="C11" s="162">
        <f>ASG_Total!D12/ASG_Total!$H12</f>
        <v>3.7793966436424083E-2</v>
      </c>
      <c r="D11" s="162">
        <f>ASG_Total!E12/ASG_Total!$H12</f>
        <v>8.0365001906803235E-2</v>
      </c>
      <c r="E11" s="162">
        <f>JP!B14/ASG_Total!$H12</f>
        <v>6.8103346241375873E-2</v>
      </c>
      <c r="F11" s="162">
        <f>JP!C14/ASG_Total!$H12</f>
        <v>2.0276292375009568E-3</v>
      </c>
      <c r="G11" s="162">
        <f>ASG_Total!G12/ASG_Total!$H12</f>
        <v>1.2776395949643181E-2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0.73700532534411889</v>
      </c>
      <c r="C12" s="165">
        <f>ASG_Total!D13/ASG_Total!$H13</f>
        <v>1.6498369200456782E-2</v>
      </c>
      <c r="D12" s="165">
        <f>ASG_Total!E13/ASG_Total!$H13</f>
        <v>0.12400310053267789</v>
      </c>
      <c r="E12" s="165">
        <f>JP!B15/ASG_Total!$H13</f>
        <v>0.10636594505502547</v>
      </c>
      <c r="F12" s="165">
        <f>JP!C15/ASG_Total!$H13</f>
        <v>1.4039823873781289E-2</v>
      </c>
      <c r="G12" s="165">
        <f>ASG_Total!G13/ASG_Total!$H13</f>
        <v>2.087435993939572E-3</v>
      </c>
      <c r="H12" s="166">
        <f t="shared" si="0"/>
        <v>1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0.71117023807614188</v>
      </c>
      <c r="C13" s="162">
        <f>ASG_Total!D14/ASG_Total!$H14</f>
        <v>2.8030635964149536E-2</v>
      </c>
      <c r="D13" s="162">
        <f>ASG_Total!E14/ASG_Total!$H14</f>
        <v>9.1380538605987757E-2</v>
      </c>
      <c r="E13" s="162">
        <f>JP!B16/ASG_Total!$H14</f>
        <v>0.12191422162671196</v>
      </c>
      <c r="F13" s="162">
        <f>JP!C16/ASG_Total!$H14</f>
        <v>3.5411717407503394E-2</v>
      </c>
      <c r="G13" s="162">
        <f>ASG_Total!G14/ASG_Total!$H14</f>
        <v>1.2092648319505482E-2</v>
      </c>
      <c r="H13" s="163">
        <f t="shared" si="0"/>
        <v>1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0.53599260908989121</v>
      </c>
      <c r="C14" s="165">
        <f>ASG_Total!D15/ASG_Total!$H15</f>
        <v>1.1868271849662087E-2</v>
      </c>
      <c r="D14" s="165">
        <f>ASG_Total!E15/ASG_Total!$H15</f>
        <v>5.8616409369990956E-2</v>
      </c>
      <c r="E14" s="165">
        <f>JP!B17/ASG_Total!$H15</f>
        <v>0.20945037287989174</v>
      </c>
      <c r="F14" s="165">
        <f>JP!C17/ASG_Total!$H15</f>
        <v>0.18506429387640705</v>
      </c>
      <c r="G14" s="165">
        <f>ASG_Total!G15/ASG_Total!$H15</f>
        <v>-9.919570658429445E-4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0.73902239507108913</v>
      </c>
      <c r="C15" s="162">
        <f>ASG_Total!D16/ASG_Total!$H16</f>
        <v>2.8070559638618257E-2</v>
      </c>
      <c r="D15" s="162">
        <f>ASG_Total!E16/ASG_Total!$H16</f>
        <v>4.5254243328305938E-2</v>
      </c>
      <c r="E15" s="162">
        <f>JP!B18/ASG_Total!$H16</f>
        <v>0.16675717919978217</v>
      </c>
      <c r="F15" s="162">
        <f>JP!C18/ASG_Total!$H16</f>
        <v>1.722791063910202E-2</v>
      </c>
      <c r="G15" s="162">
        <f>ASG_Total!G16/ASG_Total!$H16</f>
        <v>3.6677121231023105E-3</v>
      </c>
      <c r="H15" s="163">
        <f t="shared" si="0"/>
        <v>0.99999999999999989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0.77691579253962839</v>
      </c>
      <c r="C16" s="165">
        <f>ASG_Total!D17/ASG_Total!$H17</f>
        <v>1.7973989501551314E-2</v>
      </c>
      <c r="D16" s="165">
        <f>ASG_Total!E17/ASG_Total!$H17</f>
        <v>4.230690840153583E-2</v>
      </c>
      <c r="E16" s="165">
        <f>JP!B19/ASG_Total!$H17</f>
        <v>0.15536020257996142</v>
      </c>
      <c r="F16" s="165">
        <f>JP!C19/ASG_Total!$H17</f>
        <v>3.0798199174402285E-3</v>
      </c>
      <c r="G16" s="165">
        <f>ASG_Total!G17/ASG_Total!$H17</f>
        <v>4.363287059882922E-3</v>
      </c>
      <c r="H16" s="166">
        <f t="shared" si="0"/>
        <v>1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0.54813761140481543</v>
      </c>
      <c r="C17" s="162">
        <f>ASG_Total!D18/ASG_Total!$H18</f>
        <v>8.835000087465214E-2</v>
      </c>
      <c r="D17" s="162">
        <f>ASG_Total!E18/ASG_Total!$H18</f>
        <v>6.0144784075520312E-2</v>
      </c>
      <c r="E17" s="162">
        <f>JP!B20/ASG_Total!$H18</f>
        <v>0.28196711037759165</v>
      </c>
      <c r="F17" s="162">
        <f>JP!C20/ASG_Total!$H18</f>
        <v>1.1539326824131658E-2</v>
      </c>
      <c r="G17" s="162">
        <f>ASG_Total!G18/ASG_Total!$H18</f>
        <v>9.8611664432887471E-3</v>
      </c>
      <c r="H17" s="163">
        <f t="shared" si="0"/>
        <v>0.99999999999999978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0.78966193802295526</v>
      </c>
      <c r="C18" s="165">
        <f>ASG_Total!D19/ASG_Total!$H19</f>
        <v>4.2243746328200861E-2</v>
      </c>
      <c r="D18" s="165">
        <f>ASG_Total!E19/ASG_Total!$H19</f>
        <v>4.9367676304685464E-2</v>
      </c>
      <c r="E18" s="165">
        <f>JP!B21/ASG_Total!$H19</f>
        <v>0.12307284215938544</v>
      </c>
      <c r="F18" s="165">
        <f>JP!C21/ASG_Total!$H19</f>
        <v>6.3057054716580112E-3</v>
      </c>
      <c r="G18" s="165">
        <f>ASG_Total!G19/ASG_Total!$H19</f>
        <v>-1.0651908286884955E-2</v>
      </c>
      <c r="H18" s="166">
        <f t="shared" si="0"/>
        <v>1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0.58732957909914574</v>
      </c>
      <c r="C19" s="162">
        <f>ASG_Total!D20/ASG_Total!$H20</f>
        <v>5.3054969491758773E-2</v>
      </c>
      <c r="D19" s="162">
        <f>ASG_Total!E20/ASG_Total!$H20</f>
        <v>5.2600036762453999E-2</v>
      </c>
      <c r="E19" s="162">
        <f>JP!B22/ASG_Total!$H20</f>
        <v>0.19965607133590813</v>
      </c>
      <c r="F19" s="162">
        <f>JP!C22/ASG_Total!$H20</f>
        <v>0.10225473703759126</v>
      </c>
      <c r="G19" s="162">
        <f>ASG_Total!G20/ASG_Total!$H20</f>
        <v>5.1046062731422582E-3</v>
      </c>
      <c r="H19" s="163">
        <f t="shared" si="0"/>
        <v>1.0000000000000002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0.75695073831702686</v>
      </c>
      <c r="C20" s="165">
        <f>ASG_Total!D21/ASG_Total!$H21</f>
        <v>2.1022589343186186E-2</v>
      </c>
      <c r="D20" s="165">
        <f>ASG_Total!E21/ASG_Total!$H21</f>
        <v>9.1246219771883477E-2</v>
      </c>
      <c r="E20" s="165">
        <f>JP!B23/ASG_Total!$H21</f>
        <v>0.12713787079917235</v>
      </c>
      <c r="F20" s="165">
        <f>JP!C23/ASG_Total!$H21</f>
        <v>6.3870594436352026E-4</v>
      </c>
      <c r="G20" s="165">
        <f>ASG_Total!G21/ASG_Total!$H21</f>
        <v>3.0038758243676449E-3</v>
      </c>
      <c r="H20" s="166">
        <f t="shared" si="0"/>
        <v>1.0000000000000002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0.74858411741293118</v>
      </c>
      <c r="C21" s="162">
        <f>ASG_Total!D22/ASG_Total!$H22</f>
        <v>1.864739052646126E-2</v>
      </c>
      <c r="D21" s="162">
        <f>ASG_Total!E22/ASG_Total!$H22</f>
        <v>0.10733206267029485</v>
      </c>
      <c r="E21" s="162">
        <f>JP!B24/ASG_Total!$H22</f>
        <v>0.11396714242615899</v>
      </c>
      <c r="F21" s="162">
        <f>JP!C24/ASG_Total!$H22</f>
        <v>4.9289514084023432E-3</v>
      </c>
      <c r="G21" s="162">
        <f>ASG_Total!G22/ASG_Total!$H22</f>
        <v>6.5403355557513828E-3</v>
      </c>
      <c r="H21" s="163">
        <f t="shared" si="0"/>
        <v>1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0.72103059063604302</v>
      </c>
      <c r="C22" s="165">
        <f>ASG_Total!D23/ASG_Total!$H23</f>
        <v>2.8305442823579469E-2</v>
      </c>
      <c r="D22" s="165">
        <f>ASG_Total!E23/ASG_Total!$H23</f>
        <v>8.1643187400477352E-2</v>
      </c>
      <c r="E22" s="165">
        <f>JP!B25/ASG_Total!$H23</f>
        <v>0.15717696536002088</v>
      </c>
      <c r="F22" s="165">
        <f>JP!C25/ASG_Total!$H23</f>
        <v>4.4041572685350958E-3</v>
      </c>
      <c r="G22" s="165">
        <f>ASG_Total!G23/ASG_Total!$H23</f>
        <v>7.4396565113443013E-3</v>
      </c>
      <c r="H22" s="166">
        <f t="shared" si="0"/>
        <v>1.0000000000000002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0.69382969330840161</v>
      </c>
      <c r="C23" s="162">
        <f>ASG_Total!D24/ASG_Total!$H24</f>
        <v>6.5858875609448461E-2</v>
      </c>
      <c r="D23" s="162">
        <f>ASG_Total!E24/ASG_Total!$H24</f>
        <v>9.4602755503679359E-2</v>
      </c>
      <c r="E23" s="162">
        <f>JP!B26/ASG_Total!$H24</f>
        <v>0.12056643803144307</v>
      </c>
      <c r="F23" s="162">
        <f>JP!C26/ASG_Total!$H24</f>
        <v>4.1189677246519099E-3</v>
      </c>
      <c r="G23" s="162">
        <f>ASG_Total!G24/ASG_Total!$H24</f>
        <v>2.1023269822375661E-2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0.7578726543235953</v>
      </c>
      <c r="C24" s="165">
        <f>ASG_Total!D25/ASG_Total!$H25</f>
        <v>2.998744755257771E-2</v>
      </c>
      <c r="D24" s="165">
        <f>ASG_Total!E25/ASG_Total!$H25</f>
        <v>6.7813399355328555E-2</v>
      </c>
      <c r="E24" s="165">
        <f>JP!B27/ASG_Total!$H25</f>
        <v>0.13875190016644537</v>
      </c>
      <c r="F24" s="165">
        <f>JP!C27/ASG_Total!$H25</f>
        <v>4.383966718745822E-3</v>
      </c>
      <c r="G24" s="165">
        <f>ASG_Total!G25/ASG_Total!$H25</f>
        <v>1.1906318833073142E-3</v>
      </c>
      <c r="H24" s="166">
        <f t="shared" si="0"/>
        <v>1.0000000000000002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0.73196528233354596</v>
      </c>
      <c r="C25" s="162">
        <f>ASG_Total!D26/ASG_Total!$H26</f>
        <v>2.9810247318993014E-2</v>
      </c>
      <c r="D25" s="162">
        <f>ASG_Total!E26/ASG_Total!$H26</f>
        <v>7.6096197066715401E-2</v>
      </c>
      <c r="E25" s="162">
        <f>JP!B28/ASG_Total!$H26</f>
        <v>0.1529628691954133</v>
      </c>
      <c r="F25" s="162">
        <f>JP!C28/ASG_Total!$H26</f>
        <v>2.4708981093418264E-3</v>
      </c>
      <c r="G25" s="162">
        <f>ASG_Total!G26/ASG_Total!$H26</f>
        <v>6.6945059759904247E-3</v>
      </c>
      <c r="H25" s="163">
        <f t="shared" si="0"/>
        <v>1.0000000000000002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0.62981173977541727</v>
      </c>
      <c r="C26" s="165">
        <f>ASG_Total!D27/ASG_Total!$H27</f>
        <v>8.5620553508183483E-2</v>
      </c>
      <c r="D26" s="165">
        <f>ASG_Total!E27/ASG_Total!$H27</f>
        <v>4.7433335297929299E-2</v>
      </c>
      <c r="E26" s="165">
        <f>JP!B29/ASG_Total!$H27</f>
        <v>0.18895765821809726</v>
      </c>
      <c r="F26" s="165">
        <f>JP!C29/ASG_Total!$H27</f>
        <v>3.1771630847308635E-2</v>
      </c>
      <c r="G26" s="165">
        <f>ASG_Total!G27/ASG_Total!$H27</f>
        <v>1.6405082353063948E-2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0.70609908591756476</v>
      </c>
      <c r="C27" s="162">
        <f>ASG_Total!D28/ASG_Total!$H28</f>
        <v>3.3237984954299422E-2</v>
      </c>
      <c r="D27" s="162">
        <f>ASG_Total!E28/ASG_Total!$H28</f>
        <v>6.1348316832164553E-2</v>
      </c>
      <c r="E27" s="162">
        <f>JP!B30/ASG_Total!$H28</f>
        <v>0.15154881144484825</v>
      </c>
      <c r="F27" s="162">
        <f>JP!C30/ASG_Total!$H28</f>
        <v>4.0621702985682108E-2</v>
      </c>
      <c r="G27" s="162">
        <f>ASG_Total!G28/ASG_Total!$H28</f>
        <v>7.1440978654408478E-3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0.7649341831041655</v>
      </c>
      <c r="C28" s="165">
        <f>ASG_Total!D29/ASG_Total!$H29</f>
        <v>4.7849766177941545E-2</v>
      </c>
      <c r="D28" s="165">
        <f>ASG_Total!E29/ASG_Total!$H29</f>
        <v>5.9704096055048249E-2</v>
      </c>
      <c r="E28" s="165">
        <f>JP!B31/ASG_Total!$H29</f>
        <v>0.11101202425723319</v>
      </c>
      <c r="F28" s="165">
        <f>JP!C31/ASG_Total!$H29</f>
        <v>3.2395688269100159E-4</v>
      </c>
      <c r="G28" s="165">
        <f>ASG_Total!G29/ASG_Total!$H29</f>
        <v>1.617597352292063E-2</v>
      </c>
      <c r="H28" s="166">
        <f t="shared" si="0"/>
        <v>1.0000000000000002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0.59019188034873937</v>
      </c>
      <c r="C29" s="162">
        <f>ASG_Total!D30/ASG_Total!$H30</f>
        <v>3.7026905658721174E-2</v>
      </c>
      <c r="D29" s="162">
        <f>ASG_Total!E30/ASG_Total!$H30</f>
        <v>3.9647111976028528E-2</v>
      </c>
      <c r="E29" s="162">
        <f>JP!B32/ASG_Total!$H30</f>
        <v>0.30304724743641376</v>
      </c>
      <c r="F29" s="162">
        <f>JP!C32/ASG_Total!$H30</f>
        <v>1.4551733339387848E-2</v>
      </c>
      <c r="G29" s="162">
        <f>ASG_Total!G30/ASG_Total!$H30</f>
        <v>1.5535121240709351E-2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0.58534216371560521</v>
      </c>
      <c r="C30" s="165">
        <f>ASG_Total!D31/ASG_Total!$H31</f>
        <v>0.10366633260160242</v>
      </c>
      <c r="D30" s="165">
        <f>ASG_Total!E31/ASG_Total!$H31</f>
        <v>3.4531787786181004E-2</v>
      </c>
      <c r="E30" s="165">
        <f>JP!B33/ASG_Total!$H31</f>
        <v>0.24300705403928544</v>
      </c>
      <c r="F30" s="165">
        <f>JP!C33/ASG_Total!$H31</f>
        <v>4.0298075144240587E-2</v>
      </c>
      <c r="G30" s="165">
        <f>ASG_Total!G31/ASG_Total!$H31</f>
        <v>-6.845413286914662E-3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0.66080640467344887</v>
      </c>
      <c r="C31" s="162">
        <f>ASG_Total!D32/ASG_Total!$H32</f>
        <v>5.0756086334798015E-2</v>
      </c>
      <c r="D31" s="162">
        <f>ASG_Total!E32/ASG_Total!$H32</f>
        <v>4.4012483638444934E-2</v>
      </c>
      <c r="E31" s="162">
        <f>JP!B34/ASG_Total!$H32</f>
        <v>0.238297051906252</v>
      </c>
      <c r="F31" s="162">
        <f>JP!C34/ASG_Total!$H32</f>
        <v>4.0115058528965422E-4</v>
      </c>
      <c r="G31" s="162">
        <f>ASG_Total!G32/ASG_Total!$H32</f>
        <v>5.7268228617664797E-3</v>
      </c>
      <c r="H31" s="163">
        <f t="shared" si="0"/>
        <v>0.99999999999999989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0.67511941833218025</v>
      </c>
      <c r="C32" s="169">
        <f>ASG_Total!D33/ASG_Total!$H33</f>
        <v>3.8626037280827634E-2</v>
      </c>
      <c r="D32" s="169">
        <f>ASG_Total!E33/ASG_Total!$H33</f>
        <v>6.379209130730755E-2</v>
      </c>
      <c r="E32" s="169">
        <f>JP!B35/ASG_Total!$H33</f>
        <v>0.19958855283881877</v>
      </c>
      <c r="F32" s="169">
        <f>JP!C35/ASG_Total!$H33</f>
        <v>2.2562327692503794E-2</v>
      </c>
      <c r="G32" s="169">
        <f>ASG_Total!G33/ASG_Total!$H33</f>
        <v>3.1157254836215655E-4</v>
      </c>
      <c r="H32" s="170">
        <f t="shared" si="0"/>
        <v>1.0000000000000002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95" t="s">
        <v>121</v>
      </c>
      <c r="B34" s="174">
        <f t="shared" ref="B34:G34" si="1">MIN(B6:B32)</f>
        <v>0.53599260908989121</v>
      </c>
      <c r="C34" s="174">
        <f t="shared" si="1"/>
        <v>1.1868271849662087E-2</v>
      </c>
      <c r="D34" s="174">
        <f t="shared" si="1"/>
        <v>3.4531787786181004E-2</v>
      </c>
      <c r="E34" s="174">
        <f t="shared" si="1"/>
        <v>6.8103346241375873E-2</v>
      </c>
      <c r="F34" s="174">
        <f t="shared" si="1"/>
        <v>3.2395688269100159E-4</v>
      </c>
      <c r="G34" s="175">
        <f t="shared" si="1"/>
        <v>-2.1860913387536464E-2</v>
      </c>
    </row>
    <row r="35" spans="1:10">
      <c r="A35" s="196"/>
      <c r="B35" s="176" t="str">
        <f>VLOOKUP(B34,B$6:$I$32,B$36,FALSE)</f>
        <v>Zug</v>
      </c>
      <c r="C35" s="176" t="str">
        <f>VLOOKUP(C34,C$6:$I$32,C$36,FALSE)</f>
        <v>Zug</v>
      </c>
      <c r="D35" s="176" t="str">
        <f>VLOOKUP(D34,D$6:$I$32,D$36,FALSE)</f>
        <v>Genf</v>
      </c>
      <c r="E35" s="176" t="str">
        <f>VLOOKUP(E34,E$6:$I$32,E$36,FALSE)</f>
        <v>Obwalden</v>
      </c>
      <c r="F35" s="176" t="str">
        <f>VLOOKUP(F34,F$6:$I$32,F$36,FALSE)</f>
        <v>Wallis</v>
      </c>
      <c r="G35" s="177" t="str">
        <f>VLOOKUP(G34,G$6:$I$32,G$36,FALSE)</f>
        <v>Bern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95" t="s">
        <v>122</v>
      </c>
      <c r="B37" s="174">
        <f t="shared" ref="B37:G37" si="2">MAX(B6:B31)</f>
        <v>0.79893366022825263</v>
      </c>
      <c r="C37" s="174">
        <f t="shared" si="2"/>
        <v>0.10366633260160242</v>
      </c>
      <c r="D37" s="174">
        <f t="shared" si="2"/>
        <v>0.12400310053267789</v>
      </c>
      <c r="E37" s="174">
        <f t="shared" si="2"/>
        <v>0.30304724743641376</v>
      </c>
      <c r="F37" s="174">
        <f t="shared" si="2"/>
        <v>0.18506429387640705</v>
      </c>
      <c r="G37" s="175">
        <f t="shared" si="2"/>
        <v>2.1023269822375661E-2</v>
      </c>
    </row>
    <row r="38" spans="1:10">
      <c r="A38" s="196"/>
      <c r="B38" s="176" t="str">
        <f>VLOOKUP(B37,B$6:$I$32,B$36,FALSE)</f>
        <v>Obwalden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Zug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2012-05-18T13:01:23Z</dcterms:modified>
</cp:coreProperties>
</file>